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Nigeria/"/>
    </mc:Choice>
  </mc:AlternateContent>
  <xr:revisionPtr revIDLastSave="0" documentId="14_{6DDE01A5-5D09-4B5E-91E4-0BC5953A75CD}" xr6:coauthVersionLast="47" xr6:coauthVersionMax="47" xr10:uidLastSave="{00000000-0000-0000-0000-000000000000}"/>
  <bookViews>
    <workbookView xWindow="-108" yWindow="-108" windowWidth="23256" windowHeight="13896" tabRatio="913"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 sheetId="14" r:id="rId6"/>
    <sheet name="Sheet1" sheetId="15" state="hidden" r:id="rId7"/>
    <sheet name="Lists" sheetId="10" state="hidden" r:id="rId8"/>
  </sheets>
  <externalReferences>
    <externalReference r:id="rId9"/>
    <externalReference r:id="rId10"/>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#REF!</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[1]!Table10[Revenue value]</definedName>
    <definedName name="Total_revenues">Government_revenues_table[Revenue value]</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8" i="8" l="1"/>
  <c r="E19" i="12"/>
  <c r="E20" i="12"/>
  <c r="B24" i="4"/>
  <c r="C24" i="4"/>
  <c r="D24" i="4"/>
  <c r="E24" i="4"/>
  <c r="B25" i="4"/>
  <c r="C25" i="4"/>
  <c r="D25" i="4"/>
  <c r="E25" i="4"/>
  <c r="J50" i="4"/>
  <c r="J70" i="4"/>
  <c r="B37" i="4"/>
  <c r="C37" i="4"/>
  <c r="D37" i="4"/>
  <c r="E37" i="4"/>
  <c r="B23" i="4"/>
  <c r="C23" i="4"/>
  <c r="D23" i="4"/>
  <c r="E23" i="4"/>
  <c r="J72" i="4" l="1"/>
  <c r="B27" i="4"/>
  <c r="C27" i="4"/>
  <c r="D27" i="4"/>
  <c r="E27" i="4"/>
  <c r="B38" i="4"/>
  <c r="C38" i="4"/>
  <c r="D38" i="4"/>
  <c r="E38" i="4"/>
  <c r="D188" i="8"/>
  <c r="D132" i="8"/>
  <c r="D130" i="8"/>
  <c r="D128" i="8"/>
  <c r="D126" i="8"/>
  <c r="D124" i="8"/>
  <c r="D122" i="8"/>
  <c r="D120" i="8"/>
  <c r="D118" i="8"/>
  <c r="D116" i="8"/>
  <c r="D114" i="8"/>
  <c r="D112" i="8"/>
  <c r="D110" i="8"/>
  <c r="D108" i="8"/>
  <c r="D106" i="8"/>
  <c r="D104" i="8"/>
  <c r="D102" i="8"/>
  <c r="D100" i="8"/>
  <c r="D101" i="8"/>
  <c r="D98" i="8"/>
  <c r="D96" i="8"/>
  <c r="D94" i="8"/>
  <c r="D92" i="8"/>
  <c r="D90" i="8"/>
  <c r="D88" i="8"/>
  <c r="D86" i="8"/>
  <c r="D84" i="8"/>
  <c r="D140" i="8" l="1"/>
  <c r="E17" i="12" l="1"/>
  <c r="E18" i="12"/>
  <c r="E21" i="12"/>
  <c r="B21" i="14"/>
  <c r="B23" i="14"/>
  <c r="B20" i="14"/>
  <c r="B24" i="14"/>
  <c r="B25" i="14"/>
  <c r="B22" i="14"/>
  <c r="B27" i="14"/>
  <c r="B26" i="14"/>
  <c r="B29" i="14"/>
  <c r="B28" i="14"/>
  <c r="B30" i="14"/>
  <c r="B32" i="14"/>
  <c r="B31" i="14"/>
  <c r="B35" i="14"/>
  <c r="B34" i="14"/>
  <c r="B37" i="14"/>
  <c r="B36" i="14"/>
  <c r="B33" i="14"/>
  <c r="B39" i="14"/>
  <c r="B40" i="14"/>
  <c r="B38" i="14"/>
  <c r="B41" i="14"/>
  <c r="B43" i="14"/>
  <c r="B42" i="14"/>
  <c r="B45" i="14"/>
  <c r="B44" i="14"/>
  <c r="B46" i="14"/>
  <c r="B48" i="14"/>
  <c r="B47" i="14"/>
  <c r="B49" i="14"/>
  <c r="B50" i="14"/>
  <c r="B53" i="14"/>
  <c r="B52" i="14"/>
  <c r="B54" i="14"/>
  <c r="B55" i="14"/>
  <c r="B51" i="14"/>
  <c r="B57" i="14"/>
  <c r="B58" i="14"/>
  <c r="B56" i="14"/>
  <c r="B60" i="14"/>
  <c r="B59" i="14"/>
  <c r="B61" i="14"/>
  <c r="B65" i="14"/>
  <c r="B64" i="14"/>
  <c r="B66" i="14"/>
  <c r="B62" i="14"/>
  <c r="B63" i="14"/>
  <c r="B67" i="14"/>
  <c r="B69" i="14"/>
  <c r="B68" i="14"/>
  <c r="B70" i="14"/>
  <c r="B73" i="14"/>
  <c r="B72" i="14"/>
  <c r="B71" i="14"/>
  <c r="B76" i="14"/>
  <c r="B75" i="14"/>
  <c r="B74" i="14"/>
  <c r="B77" i="14"/>
  <c r="B79" i="14"/>
  <c r="B78" i="14"/>
  <c r="B82" i="14"/>
  <c r="B81" i="14"/>
  <c r="B80" i="14"/>
  <c r="B84" i="14"/>
  <c r="B86" i="14"/>
  <c r="B85" i="14"/>
  <c r="B83" i="14"/>
  <c r="B91" i="14"/>
  <c r="B88" i="14"/>
  <c r="B90" i="14"/>
  <c r="B87" i="14"/>
  <c r="B89" i="14"/>
  <c r="B95" i="14"/>
  <c r="B92" i="14"/>
  <c r="B94" i="14"/>
  <c r="B93" i="14"/>
  <c r="B98" i="14"/>
  <c r="B97" i="14"/>
  <c r="B96" i="14"/>
  <c r="B101" i="14"/>
  <c r="B100" i="14"/>
  <c r="B99" i="14"/>
  <c r="B102" i="14"/>
  <c r="B103" i="14"/>
  <c r="B105" i="14"/>
  <c r="B106" i="14"/>
  <c r="B104" i="14"/>
  <c r="B107" i="14"/>
  <c r="B108" i="14"/>
  <c r="B111" i="14"/>
  <c r="B110" i="14"/>
  <c r="B109" i="14"/>
  <c r="B112" i="14"/>
  <c r="B115" i="14"/>
  <c r="B114" i="14"/>
  <c r="B113" i="14"/>
  <c r="B118" i="14"/>
  <c r="B117" i="14"/>
  <c r="B116" i="14"/>
  <c r="B120" i="14"/>
  <c r="B119" i="14"/>
  <c r="B122" i="14"/>
  <c r="B123" i="14"/>
  <c r="B121" i="14"/>
  <c r="B127" i="14"/>
  <c r="B128" i="14"/>
  <c r="B126" i="14"/>
  <c r="B124" i="14"/>
  <c r="B125" i="14"/>
  <c r="B130" i="14"/>
  <c r="B129" i="14"/>
  <c r="B132" i="14"/>
  <c r="B131" i="14"/>
  <c r="B133" i="14"/>
  <c r="B137" i="14"/>
  <c r="B135" i="14"/>
  <c r="B139" i="14"/>
  <c r="B138" i="14"/>
  <c r="B136" i="14"/>
  <c r="B134" i="14"/>
  <c r="B140" i="14"/>
  <c r="B142" i="14"/>
  <c r="B144" i="14"/>
  <c r="B145" i="14"/>
  <c r="B141" i="14"/>
  <c r="B146" i="14"/>
  <c r="B147" i="14"/>
  <c r="B143" i="14"/>
  <c r="B149" i="14"/>
  <c r="B148" i="14"/>
  <c r="B152" i="14"/>
  <c r="B151" i="14"/>
  <c r="B153" i="14"/>
  <c r="B150" i="14"/>
  <c r="B154" i="14"/>
  <c r="B156" i="14"/>
  <c r="B158" i="14"/>
  <c r="B157" i="14"/>
  <c r="B155" i="14"/>
  <c r="B160" i="14"/>
  <c r="B162" i="14"/>
  <c r="B163" i="14"/>
  <c r="B164" i="14"/>
  <c r="B161" i="14"/>
  <c r="B159" i="14"/>
  <c r="B166" i="14"/>
  <c r="B165" i="14"/>
  <c r="B168" i="14"/>
  <c r="B169" i="14"/>
  <c r="B167" i="14"/>
  <c r="B171" i="14"/>
  <c r="B170" i="14"/>
  <c r="B175" i="14"/>
  <c r="B174" i="14"/>
  <c r="B172" i="14"/>
  <c r="B173" i="14"/>
  <c r="B177" i="14"/>
  <c r="B176" i="14"/>
  <c r="B180" i="14"/>
  <c r="B179" i="14"/>
  <c r="B178" i="14"/>
  <c r="B181" i="14"/>
  <c r="B182" i="14"/>
  <c r="B184" i="14"/>
  <c r="B183" i="14"/>
  <c r="B186" i="14"/>
  <c r="B185" i="14"/>
  <c r="B187" i="14"/>
  <c r="B188" i="14"/>
  <c r="B190" i="14"/>
  <c r="B189" i="14"/>
  <c r="B191" i="14"/>
  <c r="B192" i="14"/>
  <c r="B194" i="14"/>
  <c r="B195" i="14"/>
  <c r="B193" i="14"/>
  <c r="B198" i="14"/>
  <c r="B197" i="14"/>
  <c r="B196" i="14"/>
  <c r="B200" i="14"/>
  <c r="B201" i="14"/>
  <c r="B199" i="14"/>
  <c r="B204" i="14"/>
  <c r="B205" i="14"/>
  <c r="B202" i="14"/>
  <c r="B206" i="14"/>
  <c r="B207" i="14"/>
  <c r="B203" i="14"/>
  <c r="B209" i="14"/>
  <c r="B208" i="14"/>
  <c r="B211" i="14"/>
  <c r="B212" i="14"/>
  <c r="B210" i="14"/>
  <c r="B213" i="14"/>
  <c r="B218" i="14"/>
  <c r="B217" i="14"/>
  <c r="B216" i="14"/>
  <c r="B214" i="14"/>
  <c r="B219" i="14"/>
  <c r="B215" i="14"/>
  <c r="B221" i="14"/>
  <c r="B220" i="14"/>
  <c r="B225" i="14"/>
  <c r="B223" i="14"/>
  <c r="B227" i="14"/>
  <c r="B222" i="14"/>
  <c r="B226" i="14"/>
  <c r="B224" i="14"/>
  <c r="B228" i="14"/>
  <c r="B229" i="14"/>
  <c r="B232" i="14"/>
  <c r="B231" i="14"/>
  <c r="B230" i="14"/>
  <c r="B237" i="14"/>
  <c r="B234" i="14"/>
  <c r="B236" i="14"/>
  <c r="B238" i="14"/>
  <c r="B239" i="14"/>
  <c r="B242" i="14"/>
  <c r="B235" i="14"/>
  <c r="B233" i="14"/>
  <c r="B243" i="14"/>
  <c r="B241" i="14"/>
  <c r="B244" i="14"/>
  <c r="B240" i="14"/>
  <c r="B245" i="14"/>
  <c r="B247" i="14"/>
  <c r="B246" i="14"/>
  <c r="B250" i="14"/>
  <c r="B249" i="14"/>
  <c r="B248" i="14"/>
  <c r="B253" i="14"/>
  <c r="B252" i="14"/>
  <c r="B254" i="14"/>
  <c r="B251" i="14"/>
  <c r="B255" i="14"/>
  <c r="B257" i="14"/>
  <c r="B256" i="14"/>
  <c r="B258" i="14"/>
  <c r="B261" i="14"/>
  <c r="B260" i="14"/>
  <c r="B259" i="14"/>
  <c r="B263" i="14"/>
  <c r="B264" i="14"/>
  <c r="B265" i="14"/>
  <c r="B262" i="14"/>
  <c r="B266" i="14"/>
  <c r="B268" i="14"/>
  <c r="B269" i="14"/>
  <c r="B267" i="14"/>
  <c r="B271" i="14"/>
  <c r="B272" i="14"/>
  <c r="B273" i="14"/>
  <c r="B270" i="14"/>
  <c r="B275" i="14"/>
  <c r="B274" i="14"/>
  <c r="B277" i="14"/>
  <c r="B278" i="14"/>
  <c r="B279" i="14"/>
  <c r="B276" i="14"/>
  <c r="B282" i="14"/>
  <c r="B283" i="14"/>
  <c r="B281" i="14"/>
  <c r="B280" i="14"/>
  <c r="B285" i="14"/>
  <c r="B284" i="14"/>
  <c r="B288" i="14"/>
  <c r="B287" i="14"/>
  <c r="B286" i="14"/>
  <c r="B289" i="14"/>
  <c r="B290" i="14"/>
  <c r="B291" i="14"/>
  <c r="B295" i="14"/>
  <c r="B294" i="14"/>
  <c r="B292" i="14"/>
  <c r="B293" i="14"/>
  <c r="B296" i="14"/>
  <c r="B297" i="14"/>
  <c r="B298" i="14"/>
  <c r="B299" i="14"/>
  <c r="B300" i="14"/>
  <c r="B301" i="14"/>
  <c r="B302" i="14"/>
  <c r="B304" i="14"/>
  <c r="B305" i="14"/>
  <c r="B303" i="14"/>
  <c r="B306" i="14"/>
  <c r="B307" i="14"/>
  <c r="B308" i="14"/>
  <c r="B311" i="14"/>
  <c r="B310" i="14"/>
  <c r="B312" i="14"/>
  <c r="B313" i="14"/>
  <c r="B309" i="14"/>
  <c r="B314" i="14"/>
  <c r="B315" i="14"/>
  <c r="B316" i="14"/>
  <c r="B317" i="14"/>
  <c r="B320" i="14"/>
  <c r="B319" i="14"/>
  <c r="B318" i="14"/>
  <c r="B325" i="14"/>
  <c r="B322" i="14"/>
  <c r="B324" i="14"/>
  <c r="B323" i="14"/>
  <c r="B321" i="14"/>
  <c r="B327" i="14"/>
  <c r="B328" i="14"/>
  <c r="B329" i="14"/>
  <c r="B326" i="14"/>
  <c r="B330" i="14"/>
  <c r="B331" i="14"/>
  <c r="B335" i="14"/>
  <c r="B333" i="14"/>
  <c r="B334" i="14"/>
  <c r="B332" i="14"/>
  <c r="B336" i="14"/>
  <c r="B337" i="14"/>
  <c r="B338" i="14"/>
  <c r="B341" i="14"/>
  <c r="B340" i="14"/>
  <c r="B342" i="14"/>
  <c r="B339" i="14"/>
  <c r="B343" i="14"/>
  <c r="B344" i="14"/>
  <c r="B346" i="14"/>
  <c r="B347" i="14"/>
  <c r="B345" i="14"/>
  <c r="B349" i="14"/>
  <c r="B348" i="14"/>
  <c r="B352" i="14"/>
  <c r="B351" i="14"/>
  <c r="B350" i="14"/>
  <c r="B354" i="14"/>
  <c r="B355" i="14"/>
  <c r="B353" i="14"/>
  <c r="B357" i="14"/>
  <c r="B356" i="14"/>
  <c r="B358" i="14"/>
  <c r="B362" i="14"/>
  <c r="B360" i="14"/>
  <c r="B359" i="14"/>
  <c r="B366" i="14"/>
  <c r="B364" i="14"/>
  <c r="B365" i="14"/>
  <c r="B363" i="14"/>
  <c r="B361" i="14"/>
  <c r="B367" i="14"/>
  <c r="B369" i="14"/>
  <c r="B370" i="14"/>
  <c r="B368" i="14"/>
  <c r="B373" i="14"/>
  <c r="B372" i="14"/>
  <c r="B374" i="14"/>
  <c r="B371" i="14"/>
  <c r="B375" i="14"/>
  <c r="B377" i="14"/>
  <c r="B378" i="14"/>
  <c r="B376" i="14"/>
  <c r="B380" i="14"/>
  <c r="B381" i="14"/>
  <c r="B379" i="14"/>
  <c r="B383" i="14"/>
  <c r="B384" i="14"/>
  <c r="B382" i="14"/>
  <c r="J82" i="4" l="1"/>
  <c r="J81" i="4"/>
  <c r="B59" i="4"/>
  <c r="B58" i="4"/>
  <c r="B61" i="4"/>
  <c r="B60" i="4"/>
  <c r="B64" i="4"/>
  <c r="B62" i="4"/>
  <c r="C59" i="4"/>
  <c r="C58" i="4"/>
  <c r="C61" i="4"/>
  <c r="C60" i="4"/>
  <c r="C64" i="4"/>
  <c r="C62" i="4"/>
  <c r="D59" i="4"/>
  <c r="D58" i="4"/>
  <c r="D61" i="4"/>
  <c r="D60" i="4"/>
  <c r="D64" i="4"/>
  <c r="D62" i="4"/>
  <c r="E59" i="4"/>
  <c r="E58" i="4"/>
  <c r="E61" i="4"/>
  <c r="E60" i="4"/>
  <c r="E64" i="4"/>
  <c r="E62" i="4"/>
  <c r="B57" i="4"/>
  <c r="B56" i="4"/>
  <c r="B44" i="4"/>
  <c r="B45" i="4"/>
  <c r="B52" i="4"/>
  <c r="C57" i="4"/>
  <c r="C56" i="4"/>
  <c r="C44" i="4"/>
  <c r="C45" i="4"/>
  <c r="C52" i="4"/>
  <c r="D57" i="4"/>
  <c r="D56" i="4"/>
  <c r="D44" i="4"/>
  <c r="D45" i="4"/>
  <c r="D52" i="4"/>
  <c r="E57" i="4"/>
  <c r="E56" i="4"/>
  <c r="E44" i="4"/>
  <c r="E45" i="4"/>
  <c r="E52" i="4"/>
  <c r="B67" i="4"/>
  <c r="B65" i="4"/>
  <c r="B50" i="4"/>
  <c r="B46" i="4"/>
  <c r="B63" i="4"/>
  <c r="C67" i="4"/>
  <c r="C65" i="4"/>
  <c r="C50" i="4"/>
  <c r="C46" i="4"/>
  <c r="C63" i="4"/>
  <c r="D67" i="4"/>
  <c r="D65" i="4"/>
  <c r="D50" i="4"/>
  <c r="D46" i="4"/>
  <c r="D63" i="4"/>
  <c r="E67" i="4"/>
  <c r="E65" i="4"/>
  <c r="E50" i="4"/>
  <c r="E46" i="4"/>
  <c r="E63" i="4"/>
  <c r="B55" i="4"/>
  <c r="C55" i="4"/>
  <c r="D55" i="4"/>
  <c r="E55" i="4"/>
  <c r="B54" i="4"/>
  <c r="C54" i="4"/>
  <c r="D54" i="4"/>
  <c r="E54" i="4"/>
  <c r="B51" i="4"/>
  <c r="C51" i="4"/>
  <c r="D51" i="4"/>
  <c r="E51" i="4"/>
  <c r="B53" i="4"/>
  <c r="C53" i="4"/>
  <c r="D53" i="4"/>
  <c r="E53" i="4"/>
  <c r="D141" i="8" l="1"/>
  <c r="B151" i="8"/>
  <c r="B149" i="8"/>
  <c r="B147" i="8"/>
  <c r="B145" i="8"/>
  <c r="B143" i="8"/>
  <c r="B141" i="8"/>
  <c r="B73" i="8"/>
  <c r="B71" i="8"/>
  <c r="B69" i="8"/>
  <c r="B67" i="8"/>
  <c r="B65" i="8"/>
  <c r="B63" i="8"/>
  <c r="B47" i="4" l="1"/>
  <c r="C47" i="4"/>
  <c r="D47" i="4"/>
  <c r="E47" i="4"/>
  <c r="B49" i="4"/>
  <c r="C49" i="4"/>
  <c r="D49" i="4"/>
  <c r="E49" i="4"/>
  <c r="E15" i="12"/>
  <c r="B41" i="4" l="1"/>
  <c r="C41" i="4"/>
  <c r="D41" i="4"/>
  <c r="E41" i="4"/>
  <c r="B42" i="4"/>
  <c r="C42" i="4"/>
  <c r="D42" i="4"/>
  <c r="E42" i="4"/>
  <c r="B32" i="4" l="1"/>
  <c r="C32" i="4"/>
  <c r="D32" i="4"/>
  <c r="E32" i="4"/>
  <c r="J15" i="14" l="1"/>
  <c r="B17" i="14" l="1"/>
  <c r="J17" i="14"/>
  <c r="J19" i="14"/>
  <c r="J16" i="14"/>
  <c r="B16" i="14"/>
  <c r="B19" i="14"/>
  <c r="B15" i="14" l="1"/>
  <c r="B18" i="14"/>
  <c r="D205" i="8" l="1"/>
  <c r="E16" i="12" l="1"/>
  <c r="J83" i="4" l="1"/>
  <c r="B33" i="4" l="1"/>
  <c r="C33" i="4"/>
  <c r="D33" i="4"/>
  <c r="E33" i="4"/>
  <c r="B31" i="4" l="1"/>
  <c r="C31" i="4"/>
  <c r="D31" i="4"/>
  <c r="E31" i="4"/>
  <c r="B68" i="4"/>
  <c r="C68" i="4"/>
  <c r="D68" i="4"/>
  <c r="E68" i="4"/>
  <c r="B48" i="4"/>
  <c r="C48" i="4"/>
  <c r="D48" i="4"/>
  <c r="E48" i="4"/>
  <c r="B66" i="4"/>
  <c r="C66" i="4"/>
  <c r="D66" i="4"/>
  <c r="E66" i="4"/>
  <c r="B43" i="4"/>
  <c r="C43" i="4"/>
  <c r="D43" i="4"/>
  <c r="E43" i="4"/>
  <c r="B39" i="4" l="1"/>
  <c r="C39" i="4"/>
  <c r="D39" i="4"/>
  <c r="E39" i="4"/>
  <c r="B40" i="4"/>
  <c r="C40" i="4"/>
  <c r="D40" i="4"/>
  <c r="E40" i="4"/>
  <c r="B34" i="4" l="1"/>
  <c r="C34" i="4"/>
  <c r="D34" i="4"/>
  <c r="E34" i="4"/>
  <c r="B35" i="4"/>
  <c r="C35" i="4"/>
  <c r="D35" i="4"/>
  <c r="E35" i="4"/>
  <c r="B36" i="4"/>
  <c r="C36" i="4"/>
  <c r="D36" i="4"/>
  <c r="E36" i="4"/>
  <c r="B22" i="4" l="1"/>
  <c r="C22" i="4"/>
  <c r="D22" i="4"/>
  <c r="E22" i="4"/>
  <c r="N4" i="4" l="1"/>
  <c r="E16" i="9"/>
  <c r="E15" i="9"/>
  <c r="E17" i="9"/>
  <c r="B184" i="8"/>
  <c r="D26" i="4"/>
  <c r="E28" i="4"/>
  <c r="D28" i="4"/>
  <c r="C28" i="4"/>
  <c r="B28" i="4"/>
  <c r="E26" i="4"/>
  <c r="C26" i="4"/>
  <c r="B26" i="4"/>
  <c r="C29" i="4"/>
  <c r="C30" i="4"/>
  <c r="D29" i="4"/>
  <c r="D30" i="4"/>
  <c r="E29" i="4"/>
  <c r="E30" i="4"/>
  <c r="B29" i="4"/>
  <c r="B30" i="4"/>
  <c r="J18" i="14" l="1"/>
  <c r="J386" i="14" s="1"/>
  <c r="D156" i="8" s="1"/>
  <c r="E56" i="9" l="1"/>
  <c r="E54" i="9"/>
  <c r="E55" i="9"/>
  <c r="E53"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H63" authorId="0" shapeId="0" xr:uid="{FF7A0F22-A1DC-C24C-82C3-679A430B0EA4}">
      <text>
        <r>
          <rPr>
            <b/>
            <sz val="10"/>
            <color rgb="FF000000"/>
            <rFont val="Tahoma"/>
            <family val="2"/>
          </rPr>
          <t>Microsoft Office User:</t>
        </r>
        <r>
          <rPr>
            <sz val="10"/>
            <color rgb="FF000000"/>
            <rFont val="Tahoma"/>
            <family val="2"/>
          </rPr>
          <t xml:space="preserve">
</t>
        </r>
        <r>
          <rPr>
            <sz val="10"/>
            <color rgb="FF000000"/>
            <rFont val="Tahoma"/>
            <family val="2"/>
          </rPr>
          <t>Please indicate rate used/source.</t>
        </r>
      </text>
    </comment>
    <comment ref="F191" authorId="0" shapeId="0" xr:uid="{FE0BF926-8FB9-7242-B7B5-1EEC7327ADBD}">
      <text>
        <r>
          <rPr>
            <b/>
            <sz val="10"/>
            <color rgb="FF000000"/>
            <rFont val="Tahoma"/>
            <family val="2"/>
          </rPr>
          <t>Microsoft Office User:</t>
        </r>
        <r>
          <rPr>
            <sz val="10"/>
            <color rgb="FF000000"/>
            <rFont val="Tahoma"/>
            <family val="2"/>
          </rPr>
          <t xml:space="preserve">
</t>
        </r>
        <r>
          <rPr>
            <sz val="10"/>
            <color rgb="FF000000"/>
            <rFont val="Tahoma"/>
            <family val="2"/>
          </rPr>
          <t>Some of the links 'not found'. Please cross-check. Especially the links for NNPC data.</t>
        </r>
      </text>
    </comment>
    <comment ref="F208" authorId="0" shapeId="0" xr:uid="{1084B91E-18F8-B545-BD58-4353DE52D5EB}">
      <text>
        <r>
          <rPr>
            <b/>
            <sz val="10"/>
            <color rgb="FF000000"/>
            <rFont val="Tahoma"/>
            <family val="2"/>
          </rPr>
          <t>Microsoft Office User:</t>
        </r>
        <r>
          <rPr>
            <sz val="10"/>
            <color rgb="FF000000"/>
            <rFont val="Tahoma"/>
            <family val="2"/>
          </rPr>
          <t xml:space="preserve">
</t>
        </r>
        <r>
          <rPr>
            <sz val="10"/>
            <color rgb="FF000000"/>
            <rFont val="Tahoma"/>
            <family val="2"/>
          </rPr>
          <t>The Requirement focuses on earmarked revenues, and not on deductions. 13% derivation is covered as sub-national transfers.</t>
        </r>
      </text>
    </comment>
    <comment ref="F230" authorId="0" shapeId="0" xr:uid="{BECF599F-D457-F742-BC97-C3A3F917450E}">
      <text>
        <r>
          <rPr>
            <b/>
            <sz val="10"/>
            <color rgb="FF000000"/>
            <rFont val="Tahoma"/>
            <family val="2"/>
          </rPr>
          <t>Microsoft Office User:</t>
        </r>
        <r>
          <rPr>
            <sz val="10"/>
            <color rgb="FF000000"/>
            <rFont val="Tahoma"/>
            <family val="2"/>
          </rPr>
          <t xml:space="preserve">
</t>
        </r>
        <r>
          <rPr>
            <sz val="10"/>
            <color rgb="FF000000"/>
            <rFont val="Tahoma"/>
            <family val="2"/>
          </rPr>
          <t>Link not available. Please cross-check.</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<sst xmlns="http://schemas.openxmlformats.org/spreadsheetml/2006/main" count="14453" uniqueCount="2646">
  <si>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</si>
  <si>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</si>
  <si>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</si>
  <si>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</si>
  <si>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</si>
  <si>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</si>
  <si>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</si>
  <si>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</si>
  <si>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</si>
  <si>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</si>
  <si>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</si>
  <si>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</si>
  <si>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</si>
  <si>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</si>
  <si>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</si>
  <si>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</si>
  <si>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</si>
  <si>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</si>
  <si>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</si>
  <si>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</si>
  <si>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</si>
  <si>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</si>
  <si>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</si>
  <si>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</si>
  <si>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</si>
  <si>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</si>
  <si>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</si>
  <si>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</si>
  <si>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</si>
  <si>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</si>
  <si>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</si>
  <si>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</si>
  <si>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</si>
  <si>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</si>
  <si>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</si>
  <si>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</si>
  <si>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</si>
  <si>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</si>
  <si>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</si>
  <si>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</si>
  <si>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</si>
  <si>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</si>
  <si>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</si>
  <si>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</si>
  <si>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</si>
  <si>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</si>
  <si>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</si>
  <si>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</si>
  <si>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</si>
  <si>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</si>
  <si>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</si>
  <si>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</si>
  <si>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Nigeria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</si>
  <si>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</si>
  <si>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</si>
  <si>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</si>
  <si>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</si>
  <si>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</si>
  <si>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</si>
  <si>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</si>
  <si>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</si>
  <si>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</si>
  <si>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</si>
  <si>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Taju Audu &amp; Co/Amedu Onekpe &amp;Co</t>
  </si>
  <si>
    <t>Date that the EITI Report was made public</t>
  </si>
  <si>
    <t>URL, EITI Report</t>
  </si>
  <si>
    <t>Does the government systematically disclose EITI data at a single location?</t>
  </si>
  <si>
    <t>Partially</t>
  </si>
  <si>
    <t>Publication date of the EITI data</t>
  </si>
  <si>
    <t>Website link (URL) to EITI data</t>
  </si>
  <si>
    <t xml:space="preserve">https://krpc.nnpcgroup.com/insights/nnpc-limited-disclosures                                                                                                                 https://krpc.nnpcgroup.com/insights/nnpc-ltd-contracts                                                               https://neiti.gov.ng/audits                                                                                                                                                                                  https://corporation.nnpcgroup.com/EITISupport/Pages/default.aspx    </t>
  </si>
  <si>
    <t>Are there other files of relevance?</t>
  </si>
  <si>
    <t>Date that other file was made public</t>
  </si>
  <si>
    <t>URL</t>
  </si>
  <si>
    <t>https://neiti.gov.ng/audits</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</si>
  <si>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</si>
  <si>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</si>
  <si>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</si>
  <si>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</si>
  <si>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</si>
  <si>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https://neiti.gov.ng/cms/wp-content/uploads/2022/11/NEITI-Open-Data-Policy.pdf</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</si>
  <si>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</si>
  <si>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</si>
  <si>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</si>
  <si>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</si>
  <si>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</si>
  <si>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</si>
  <si>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</si>
  <si>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</si>
  <si>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</si>
  <si>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</si>
  <si>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</si>
  <si>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NGN</t>
  </si>
  <si>
    <t xml:space="preserve">Exchange rate used: 1 USD = </t>
  </si>
  <si>
    <t>Exchange rate source (URL,…)</t>
  </si>
  <si>
    <t>https://www.cbn.gov.ng/rates/exchratebycurrency.asp</t>
  </si>
  <si>
    <r>
      <t>EITI Requirement 4.7</t>
    </r>
    <r>
      <rPr>
        <b/>
        <sz val="11"/>
        <rFont val="Franklin Gothic Book"/>
        <family val="2"/>
      </rPr>
      <t>: Disaggregation</t>
    </r>
  </si>
  <si>
    <t>… by revenue stream</t>
  </si>
  <si>
    <t>See Appendices 13 and 16 on Revenue Flows /Company level financial flows for Solid Minerals and Oil and Gas respectively</t>
  </si>
  <si>
    <t>… by government agency</t>
  </si>
  <si>
    <t>… by company</t>
  </si>
  <si>
    <t>… by project</t>
  </si>
  <si>
    <t>See Appendix 10 Project Level Reporting for the Solid Mineral sector and 16 Company level financial flows for the Oil and Gas sector</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</si>
  <si>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</si>
  <si>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</si>
  <si>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</si>
  <si>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</si>
  <si>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</si>
  <si>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</si>
  <si>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</si>
  <si>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</si>
  <si>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Organisation</t>
  </si>
  <si>
    <t>Email address</t>
  </si>
  <si>
    <t>______________________, ______________________; info@ameduonekpe.com/business@tgsnigeria.com</t>
  </si>
  <si>
    <r>
      <rPr>
        <b/>
        <sz val="12"/>
        <color rgb="FF000000"/>
        <rFont val="Garamond"/>
        <family val="1"/>
      </rPr>
      <t xml:space="preserve">Part 2 (Disclosure checklist) </t>
    </r>
    <r>
      <rPr>
        <sz val="12"/>
        <color rgb="FF000000"/>
        <rFont val="Garamond"/>
        <family val="1"/>
      </rPr>
      <t>covers contextual and aggregate financial data for EITI Requirements 2, 3, 4, 5, and 6.</t>
    </r>
  </si>
  <si>
    <t>For each row, please complete the following steps</t>
  </si>
  <si>
    <r>
      <t>1.Starting from the top, begin by responding to questions in the first column (</t>
    </r>
    <r>
      <rPr>
        <b/>
        <i/>
        <sz val="12"/>
        <color theme="1"/>
        <rFont val="Garamond"/>
        <family val="1"/>
      </rPr>
      <t>Inclusion</t>
    </r>
    <r>
      <rPr>
        <i/>
        <sz val="12"/>
        <color theme="1"/>
        <rFont val="Garamond"/>
        <family val="1"/>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</si>
  <si>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</si>
  <si>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2"/>
        <color theme="1"/>
        <rFont val="Garamond"/>
        <family val="1"/>
      </rPr>
      <t>Source / units</t>
    </r>
    <r>
      <rPr>
        <i/>
        <sz val="12"/>
        <color theme="1"/>
        <rFont val="Garamond"/>
        <family val="1"/>
      </rPr>
      <t xml:space="preserve"> box.</t>
    </r>
  </si>
  <si>
    <r>
      <t xml:space="preserve">3. Include any additional information or comments as needed in the </t>
    </r>
    <r>
      <rPr>
        <b/>
        <i/>
        <sz val="12"/>
        <color theme="1"/>
        <rFont val="Garamond"/>
        <family val="1"/>
      </rPr>
      <t xml:space="preserve">Comments / Notes" </t>
    </r>
    <r>
      <rPr>
        <i/>
        <sz val="12"/>
        <color theme="1"/>
        <rFont val="Garamond"/>
        <family val="1"/>
      </rPr>
      <t>column.</t>
    </r>
  </si>
  <si>
    <r>
      <rPr>
        <i/>
        <sz val="12"/>
        <rFont val="Garamond"/>
        <family val="1"/>
      </rPr>
      <t>If you have any questions, please contact</t>
    </r>
    <r>
      <rPr>
        <i/>
        <u/>
        <sz val="12"/>
        <color theme="10"/>
        <rFont val="Garamond"/>
        <family val="1"/>
      </rPr>
      <t xml:space="preserve"> </t>
    </r>
    <r>
      <rPr>
        <b/>
        <u/>
        <sz val="12"/>
        <color theme="10"/>
        <rFont val="Garamond"/>
        <family val="1"/>
      </rPr>
      <t>data@eiti.org</t>
    </r>
  </si>
  <si>
    <t>Part 2 - Disclosure checklist</t>
  </si>
  <si>
    <r>
      <t xml:space="preserve">Please fill in answers to </t>
    </r>
    <r>
      <rPr>
        <i/>
        <u/>
        <sz val="12"/>
        <color rgb="FF000000"/>
        <rFont val="Garamond"/>
        <family val="1"/>
      </rPr>
      <t>all the questions posed below</t>
    </r>
    <r>
      <rPr>
        <i/>
        <sz val="12"/>
        <color rgb="FF000000"/>
        <rFont val="Garamond"/>
        <family val="1"/>
      </rPr>
      <t xml:space="preserve">. </t>
    </r>
  </si>
  <si>
    <t>Requirement</t>
  </si>
  <si>
    <t>Inclusion</t>
  </si>
  <si>
    <t>Source / units</t>
  </si>
  <si>
    <t>Comments / Notes</t>
  </si>
  <si>
    <r>
      <t>EITI Requirement 2.1</t>
    </r>
    <r>
      <rPr>
        <b/>
        <sz val="12"/>
        <rFont val="Garamond"/>
        <family val="1"/>
      </rPr>
      <t>: Legal framework and fiscal regime</t>
    </r>
  </si>
  <si>
    <t>Does the government publish information about</t>
  </si>
  <si>
    <t>Laws and regulations?</t>
  </si>
  <si>
    <t>Yes, systematically disclosed</t>
  </si>
  <si>
    <t xml:space="preserve"> https://www.firs.gov.ng/TaxResources/TaxLaws;  https://www.nesrea.gov.ng/publications-downloads/laws-regulations/, https://www.minesandsteel.gov.ng/wp-content/uploads/2016/04/Nigerian_Minerals_and_Mining_Act_2007.pdf; https://www.minesandsteel.gov.ng/wp-content/uploads/2016/04/Nigerian_Minerals_and_Mining_Regulations_2011.pdf; https://www.minesandsteel.gov.ng/wp-content/uploads/2016/07/ROYALTY-RATES.pdf,http://www.petroleumindustrybill.com/2021/09/01/the-official-gazette-of-the-petroleum-industry-act-2021/,https://www.nuprc.gov.ng/acts-and-regulations/, https://www.nuprc.gov.ng/regulations-development-pia-2021/, https://www.nmdpra.gov.ng/proposed-regulations/</t>
  </si>
  <si>
    <t xml:space="preserve">See Section 2.1 of the 2020 NEITI SMA and Oil and Gas Reports.                             Also see https://neiti.gov.ng/extractive-value-chain for additional context </t>
  </si>
  <si>
    <t>Overview of government agencies' roles?</t>
  </si>
  <si>
    <t xml:space="preserve">https://neiti.gov.ng/legal, https://www.firs.gov.ng/AboutUs/FIRSProfile; https://www.nesrea.gov.ng/our-functions/;   https://www.minesandsteel.gov.ng/about/ http://www.miningcadastre.gov.ng/about/,https://www.nmdpra.gov.ng/our-mandate/,https://www.nuprc.gov.ng/functions-of-nuprc/,https://petroleumresources.gov.ng/about/,https://nnpcgroup.com/who-we-are, https://www.budgetoffice.gov.ng/index.php/about-budget-office,https://ncdmb.gov.ng/ncdmb-overview/,https://nddc.gov.ng/mission.aspx,.https://petroleumresources.gov.ng/parastatals/ ; https://www.firs.gov.ng/AboutUs/FIRSProfile; https://www.nesrea.gov.ng/our-functions/;   https://www.minesandsteel.gov.ng/about/ http://www.miningcadastre.gov.ng/about/; https://www.nmdpra.gov.ng/our-mandate/; https://www.nuprc.gov.ng/functions-of-nuprc/; https://www.nnpcgroup.com/who-we-are;  https://customs.gov.ng/?page_id=463 ;  </t>
  </si>
  <si>
    <t xml:space="preserve">2020 NEITI SMA Report, Section 2.2, Page 22, and Section 2.1 2020 Oil and Gas Report.                     Also see https://neiti.gov.ng/extractive-value-chain for additional context </t>
  </si>
  <si>
    <t>Mineral and petroleum rights' regime?</t>
  </si>
  <si>
    <t xml:space="preserve">  http://www.miningcadastre.gov.ng/, https://petroleumresources.gov.ng/about/, https://www.nuprc.gov.ng/functions-of-nuprc/, http://www.petroleumindustrybill.com/2021/09/01/the-official-gazette-of-the-petroleum-industry-act-2021/, ; http://www.miningcadastre.gov.ng/</t>
  </si>
  <si>
    <t xml:space="preserve">2020 NEITI SMA Report, Section 2.4, Page 24, Section 2.2, 2020Oil and gas Report         Also see https://neiti.gov.ng/extractive-value-chain for additional context </t>
  </si>
  <si>
    <t>Fiscal regime?</t>
  </si>
  <si>
    <t xml:space="preserve">https://neiti.gov.ng/legal,  https://www.minesandsteel.gov.ng/wp-content/uploads/2016/07/ROYALTY-RATES.pdf; https://www.firs.gov.ng/TaxResources/TaxLaws; http://www.petroleumindustrybill.com/2021/09/01/the-official-gazette-of-the-petroleum-industry-act-2021/ ;  https://www.minesandsteel.gov.ng/wp-content/uploads/2016/07/ROYALTY-RATES.pdf; https://www.firs.gov.ng/TaxResources/TaxLaws; </t>
  </si>
  <si>
    <t xml:space="preserve">Section 2.1 2020 Oil and Gas,&amp; Solid Mineral Reports          Also see https://neiti.gov.ng/extractive-value-chain for additional context </t>
  </si>
  <si>
    <r>
      <t>EITI Requirement 2.2</t>
    </r>
    <r>
      <rPr>
        <b/>
        <sz val="12"/>
        <rFont val="Garamond"/>
        <family val="1"/>
      </rPr>
      <t>: Contract and license allocations</t>
    </r>
  </si>
  <si>
    <t>the award process(es)?</t>
  </si>
  <si>
    <t xml:space="preserve">https://www.nuprc.gov.ng/wp-content/uploads/2021/04/DPR-Guidelines-on-Asset-Divestment-2021.pdf, https://neiti.gov.ng/images/PROCESS_OF_CONVERSION_OF_OPL_TO_OML.pdf; https://www.neiti.gov.ng/phocadownload/PROCESS%20FOR%20AWARDING%20OPLs%203.pdf,https://www.nuprc.gov.ng/nuprc-guidelines/,https://www.nuprc.gov.ng/wp-content/uploads/2021/04/DPR-Guidelines-on-Asset-Divestment-2021.pdf, https://www.nuprc.gov.ng/wp-content/uploads/2020/08/Guidelines-for-the-Award-and-Operations-of-Marginal-Fields-in-Nigeria.pdf,https://neiti.gov.ng/cms/wp-content/uploads/2022/08/Process-for-Assignment-of-participating-interest-in-the-JDZ.pdfhttps://www.miningcadastre.gov.ng/.;     https://www.minesandsteel.gov.ng/wp-content/uploads/2016/10/Guidelines-for-Mineral-Title-Applications.pdf;   https://neiti.gov.ng/images/PROCESS_OF_CONVERSION_OF_OPL_TO_OML.pdf; https://www.neiti.gov.ng/phocadownload/PROCESS%20FOR%20AWARDING%20OPLs%203.pdf  </t>
  </si>
  <si>
    <t xml:space="preserve">The Solid Minerals sector is administered via a cadastre system in Nigeria. And see Page 49  2020 NEITI SMA Report.                               Systematically Disclosed and see section 2.2.1.1.of the 2020 OGA  for additional detail              </t>
  </si>
  <si>
    <t>and the technical and financial criteria used?</t>
  </si>
  <si>
    <t>https://www.minesandsteel.gov.ng/wp-content/uploads/2016/10/Guidelines-for-Mineral-Title-Applications.pdf; https://www.miningcadastre.gov.ng/.;            https://www.nuprc.gov.ng/wp-content/uploads/2021/04/DPR-Guidelines-on-Asset-Divestment-2021.pdf,               https://neiti.gov.ng/images/PROCESS_OF_CONVERSION_OF_OPL_TO_OML.pdf; https://www.neiti.gov.ng/phocadownload/PROCESS%20FOR%20AWARDING%20OPLs%203.pdf,   https://www.nuprc.gov.ng/nuprc-guidelines/         https://neiti.gov.ng/cms/wp-content/uploads/2022/08/Process-for-Assignment-of-participating-interest-in-the-JDZ.pdf</t>
  </si>
  <si>
    <t>The Solid Minerals sector is administered via a cadastre system in Nigeria. For the Oil and Gas Sector, Systematically disclosed</t>
  </si>
  <si>
    <t>the transfer process(es)?</t>
  </si>
  <si>
    <t>https://www.nuprc.gov.ng/wp-content/uploads/2021/04/DPR-Guidelines-on-Asset-Divestment-2021.pdf, https://neiti.gov.ng/images/PROCESS_OF_CONVERSION_OF_OPL_TO_OML.pdf; https://www.neiti.gov.ng/phocadownload/PROCESS%20FOR%20AWARDING%20OPLs%203.pdf,https://www.nuprc.gov.ng/nuprc-guidelines/                                                                                          https://www.minesandsteel.gov.ng/wp-content/uploads/2016/10/Guidelines-for-Mineral-Title-Applications.pdf;                                                                        https://www.minesandsteel.gov.ng/wp-content/uploads/2016/04/Nigerian_Minerals_and_Mining_Act_2007.pdf, https://www.miningcadastre.gov.ng/</t>
  </si>
  <si>
    <t xml:space="preserve">The Solid Mineral sector is administered via a cadastre system in Nigeria. Also, see  section 147(3&amp;4) in the MMA 2007. Systematically disclosed for the Oil sector                               </t>
  </si>
  <si>
    <t xml:space="preserve">https://www.minesandsteel.gov.ng/wp-content/uploads/2016/10/Guidelines-for-Mineral-Title-Applications.pdf; </t>
  </si>
  <si>
    <t>The Solid Mineral sector is administered via a cadastre system in Nigeria.</t>
  </si>
  <si>
    <t>bidding rounds/process(es)?</t>
  </si>
  <si>
    <t>https://www.minesandsteel.gov.ng/wp-content/uploads/2016/10/Guidelines-for-Mineral-Title-Applications.pdf; https://www.dpr.gov.ng/wp-</t>
  </si>
  <si>
    <t>No. of license awards and transfers for the covered year</t>
  </si>
  <si>
    <t>__________________________________________________________________________________________________________________________________</t>
  </si>
  <si>
    <t>In the year of under review there was no revocation and consolidation of licences. However, 26 licences were transfered.</t>
  </si>
  <si>
    <r>
      <t xml:space="preserve">EITI Requirement 2.3: </t>
    </r>
    <r>
      <rPr>
        <b/>
        <sz val="12"/>
        <rFont val="Garamond"/>
        <family val="1"/>
      </rPr>
      <t>Register of licenses</t>
    </r>
  </si>
  <si>
    <t>License register for mining sector</t>
  </si>
  <si>
    <t xml:space="preserve">https://www.miningcadastre.gov.ng/signed-licences/                                          </t>
  </si>
  <si>
    <t>License register for petroleum sector</t>
  </si>
  <si>
    <t>Appendix 4.  2020 Oil and gas Report</t>
  </si>
  <si>
    <t>License register for other sector(s) - add rows if several</t>
  </si>
  <si>
    <t>Not Applicable</t>
  </si>
  <si>
    <r>
      <t>EITI Requirement 2.4</t>
    </r>
    <r>
      <rPr>
        <b/>
        <sz val="12"/>
        <rFont val="Garamond"/>
        <family val="1"/>
      </rPr>
      <t>: Contract disclosure</t>
    </r>
  </si>
  <si>
    <t>Government policy on contract disclosure</t>
  </si>
  <si>
    <t>https://www.bpp.gov.ng/wp-content/uploads/2019/05/Open-Contracting-Disclosure-Guideline.pdf ; https://www.nnpcgroup.com/Public-Relations/Pages/nnpc-bids-and-adverts.aspx; https://www.opengovpartnership.org/members/nigeria/; https://opentreasury.gov.ng;https://opentreasury.gov.ng/index.php/about-open-treasury/the-mandate; https://opentreasury.gov.ng/images/DocumentGuidelines/TRANSPARENCYPOLICYIMPLEMENTATIONGUIDELINES.pdf; https://opentreasury.gov.ng/index.php/faqs;  https://www.miningcadastre.gov.ng/ https://www.bpp.gov.ng/wp-content/uploads/2019/05/Open-Contracting-Disclosure-Guideline.pdf ;  https://www.opengovpartnership.org/members/nigeria/;  https://opentreasury.gov.ng; https://opentreasury.gov.ng/index.php/about-open-treasury/the-mandate; https://opentreasury.gov.ng/images/DocumentGuidelines/TRANSPARENCYPOLICYIMPLEMENTATIONGUIDELINES.pdf; https://opentreasury.gov.ng/index.php/faqs</t>
  </si>
  <si>
    <t xml:space="preserve">In Nigeria, the holder of a mineral title is required to negotiate a contract in the form of community development agreement (CDA) with the mineral extraction communites. Copies of the CDAs for some of the covered extractive companies were obtained.  </t>
  </si>
  <si>
    <t>Are contracts or full license texts disclosed?</t>
  </si>
  <si>
    <t>https://repository.openoil.net/wiki/Nigeria</t>
  </si>
  <si>
    <t>Contract register for mining sector</t>
  </si>
  <si>
    <t>https://server.miningcadastre.gov.ng</t>
  </si>
  <si>
    <t>Contract register for petroleum sector</t>
  </si>
  <si>
    <t>https://neiti.gov.ng/cms/wp-content/uploads/2022/09/Appendix-8-Field-Legal-Contract-Data.xlsx</t>
  </si>
  <si>
    <t>Contract register for other sector(s) - add rows if several</t>
  </si>
  <si>
    <r>
      <t>EITI Requirement 2.5</t>
    </r>
    <r>
      <rPr>
        <b/>
        <sz val="12"/>
        <rFont val="Garamond"/>
        <family val="1"/>
      </rPr>
      <t>: Beneficial ownership</t>
    </r>
  </si>
  <si>
    <t>Government policy on beneficial ownership</t>
  </si>
  <si>
    <t xml:space="preserve">EITI Reporting/https://www.cac.gov.ng/wp-content/uploads/2020/12/CAMA-NOTE-BOOK-FULL-VERSION.pdf;                                                                 </t>
  </si>
  <si>
    <t>Look Section 119 of CAMA, 2020.     Also https://neiti.gov.ng/cms/wp-content/uploads/2021/08/NEITI-Roadmap-on-Beneficial-Ownership-Disclosures.pdf</t>
  </si>
  <si>
    <t>Is beneficial ownership data disclosed?</t>
  </si>
  <si>
    <t>https://bor.cac.gov.ng</t>
  </si>
  <si>
    <t>https://bo.neiti.gov.ng/</t>
  </si>
  <si>
    <t>Beneficial ownership registry</t>
  </si>
  <si>
    <t>NEITI Beneficial Ownership Portal</t>
  </si>
  <si>
    <r>
      <t>EITI Requirement 2.6</t>
    </r>
    <r>
      <rPr>
        <b/>
        <sz val="12"/>
        <rFont val="Garamond"/>
        <family val="1"/>
      </rPr>
      <t>: State participation</t>
    </r>
  </si>
  <si>
    <t>Does the government report how it participates in the extractive sector?</t>
  </si>
  <si>
    <t>https://napims.nnpcgroup.com/Pages/NNPC-Subsidiaries.aspx</t>
  </si>
  <si>
    <t xml:space="preserve">After review and conclusion of the NSWG, it was affirmed that there was no State-owned enterprise for the solid Mineral sector for the  year under review. </t>
  </si>
  <si>
    <t>References to state-owned enterprises portals or company website(s), for example as stated in the Report (Add rows if several SOEs)</t>
  </si>
  <si>
    <t>Reports - Audited Financial Statements, Monthly Performance Reports, FAAC Reports and more (nnpcgroup.com)
MPI Figures (nnpcgroup.com);
Annual Statistics Bulletin (nnpcgroup.com)  
Home (nnpcgroup.com)
NNPC Limited Disclosures (nnpcgroup.com)
Home (nnpcgroup.com)</t>
  </si>
  <si>
    <t>References to state-owned enterprises or company Audited Financial Statement (Add rows if several SOEs)</t>
  </si>
  <si>
    <r>
      <t>EITI Requirement 3.1</t>
    </r>
    <r>
      <rPr>
        <b/>
        <sz val="12"/>
        <rFont val="Garamond"/>
        <family val="1"/>
      </rPr>
      <t>: Exploration</t>
    </r>
  </si>
  <si>
    <t>Overview of the extractive industries, including any significant exploration activities</t>
  </si>
  <si>
    <t>http://www.nsrmea.gov.ng/,                                                                                                                                                                                                                                                                                               https://corporation.nnpcgroup.com/NNPC-Business/Upstream-Ventures/Pages/Exploration.aspx                                                                                                                                                                                                   https://thorexpl.com/                                                                                                                                                                                                                                                                                                                                                       https://thorexpl.com/ http://www.nsrmea.gov.ng/,https://www.nuprc.gov.ng/wp-content/uploads/2020/01/2018-NOGIAR-1.pdf	, https://www.nnpcgroup.com/NNPC-Business/Upstream-Ventures/Pages/Exploration.aspx; https://nnpcgroup.com/Public-Relations/Oil-and-Gas-Statistics/Pages/default.aspx; https://www.minesandsteel.gov.ng/wp-content/uploads/2016/09/Nigeria_Mining_Growth_Roadmap_Final.pdf; https://repository.openoil.net/wiki/Nigeria;</t>
  </si>
  <si>
    <t xml:space="preserve">Also see section 3.1 on Exploration in both SM and O&amp;G 2020 reports </t>
  </si>
  <si>
    <r>
      <t>EITI Requirement 3.2</t>
    </r>
    <r>
      <rPr>
        <b/>
        <sz val="12"/>
        <rFont val="Garamond"/>
        <family val="1"/>
      </rPr>
      <t>: Production by commodity</t>
    </r>
  </si>
  <si>
    <t>(Harmonised System Codes)</t>
  </si>
  <si>
    <t>Disclosure of production volumes</t>
  </si>
  <si>
    <t xml:space="preserve">For the solid mineral and oil and gas reports, see section 3.2 for detail on  Production </t>
  </si>
  <si>
    <t>Disclosure of production values</t>
  </si>
  <si>
    <t>Crude oil (2709), volume</t>
  </si>
  <si>
    <t>Sm3</t>
  </si>
  <si>
    <t>See  sections 3.2 in both the 2020 Solid  Mineral and Oil&amp; Gas Reports respectively</t>
  </si>
  <si>
    <t>USD</t>
  </si>
  <si>
    <t>For crude oil and mineral commodities, value is determined by International Commodity Prices</t>
  </si>
  <si>
    <t>Natural gas (2711), volume</t>
  </si>
  <si>
    <t>Sm3 o.e.</t>
  </si>
  <si>
    <t>See section 6</t>
  </si>
  <si>
    <t>Gold (7108), volume</t>
  </si>
  <si>
    <t>Lead/Zinc ore (7106), volume</t>
  </si>
  <si>
    <t>Tonnes</t>
  </si>
  <si>
    <t>See appendic 10  2020Solid Mineral Report</t>
  </si>
  <si>
    <t>Coal (2701), volume</t>
  </si>
  <si>
    <t>Copper (2603), volume</t>
  </si>
  <si>
    <t>Limestone Value</t>
  </si>
  <si>
    <t>Granite volume</t>
  </si>
  <si>
    <t>Granite value</t>
  </si>
  <si>
    <t>Sand volume</t>
  </si>
  <si>
    <t>Sand Value</t>
  </si>
  <si>
    <t>Laterite Volume</t>
  </si>
  <si>
    <t>Laterite Value</t>
  </si>
  <si>
    <t>Clay Volume</t>
  </si>
  <si>
    <t>Clay Value</t>
  </si>
  <si>
    <t>Granite Dust volume</t>
  </si>
  <si>
    <t>Granite Dust value</t>
  </si>
  <si>
    <t>Tin value</t>
  </si>
  <si>
    <t>Shale volume</t>
  </si>
  <si>
    <t>Shale value</t>
  </si>
  <si>
    <t>Marble value</t>
  </si>
  <si>
    <t>Dolomite value</t>
  </si>
  <si>
    <t>Gypsum value</t>
  </si>
  <si>
    <t>Feldspar value</t>
  </si>
  <si>
    <t>Flourite volume</t>
  </si>
  <si>
    <t>Flourite value</t>
  </si>
  <si>
    <t>Manganese volume</t>
  </si>
  <si>
    <t>Manganese value</t>
  </si>
  <si>
    <t>Kaolin volume</t>
  </si>
  <si>
    <t>Kaolin value</t>
  </si>
  <si>
    <t>Talc volume</t>
  </si>
  <si>
    <t>Talc value</t>
  </si>
  <si>
    <t>Iron Ore volume</t>
  </si>
  <si>
    <t>Iron ore value</t>
  </si>
  <si>
    <t>Quartz volume</t>
  </si>
  <si>
    <t>Quartz value</t>
  </si>
  <si>
    <t>Granite Block volume</t>
  </si>
  <si>
    <t>Granite Block value</t>
  </si>
  <si>
    <t>Zircon volume</t>
  </si>
  <si>
    <t>Zircon value</t>
  </si>
  <si>
    <t>Columbite volume</t>
  </si>
  <si>
    <t>Columbite value</t>
  </si>
  <si>
    <t>Barite volume</t>
  </si>
  <si>
    <t>Barite value</t>
  </si>
  <si>
    <t>Mica volume</t>
  </si>
  <si>
    <t>Mica value</t>
  </si>
  <si>
    <t>Tantalite volume</t>
  </si>
  <si>
    <t>Tantalite value</t>
  </si>
  <si>
    <t>Kunzite volume</t>
  </si>
  <si>
    <t>Kunzite value</t>
  </si>
  <si>
    <t>Rutile volume</t>
  </si>
  <si>
    <t>Rutile value</t>
  </si>
  <si>
    <t>Nickel volume</t>
  </si>
  <si>
    <t>Nickel value</t>
  </si>
  <si>
    <t>Topaz volume</t>
  </si>
  <si>
    <t>Topaz value</t>
  </si>
  <si>
    <t>Toumaline volume</t>
  </si>
  <si>
    <t>Toumaline value</t>
  </si>
  <si>
    <t>Aquamarine volume</t>
  </si>
  <si>
    <t>Aquamarine value</t>
  </si>
  <si>
    <r>
      <t>EITI Requirement 3.3</t>
    </r>
    <r>
      <rPr>
        <b/>
        <sz val="12"/>
        <rFont val="Garamond"/>
        <family val="1"/>
      </rPr>
      <t>: Exports</t>
    </r>
  </si>
  <si>
    <t>Disclosure of export volumes</t>
  </si>
  <si>
    <t xml:space="preserve">Section 3.3.on NEITI Solid Minerals Full Report. </t>
  </si>
  <si>
    <t>Export information are based on NBS data</t>
  </si>
  <si>
    <t>Disclosure of export values</t>
  </si>
  <si>
    <t>Section 3.3.on NEITI Solid Minerals Full Report.</t>
  </si>
  <si>
    <t>Section 3.2, Table 5 and 35 of the  2020 Oil &amp; Gas Report</t>
  </si>
  <si>
    <t>page 3 2020 Oil &amp; Gas Report</t>
  </si>
  <si>
    <t>Section 3.2.2.2 and table 49 2020 Oil &amp; Gas Report</t>
  </si>
  <si>
    <t>Lead (2607), volume</t>
  </si>
  <si>
    <t>Manganese (2602), volume</t>
  </si>
  <si>
    <t>Zinc (2608), volume</t>
  </si>
  <si>
    <t>Other (2617), volume</t>
  </si>
  <si>
    <r>
      <t>EITI Requirement 4.1</t>
    </r>
    <r>
      <rPr>
        <b/>
        <sz val="12"/>
        <rFont val="Garamond"/>
        <family val="1"/>
      </rPr>
      <t>: Comprehensiveness</t>
    </r>
  </si>
  <si>
    <t>Does the government fully disclose extractive sector revenues by revenue stream?</t>
  </si>
  <si>
    <t>See section 4.1 page 86 for a list of all revenue streams covered by the Report.  Chapter 4 provides details of all revenues collected from the sector showing initial numbers, adjustments made and final reconciled positions.</t>
  </si>
  <si>
    <t>(Report Weblink)</t>
  </si>
  <si>
    <t>Are NSWG decision on materiality threshold publicly available?</t>
  </si>
  <si>
    <t xml:space="preserve">See section 1.4.1, page 21 for details of NSWG decision on materiality for revenue streams. The 10 material streams are those that contributed at least 1.5% to total revenue. Also see Appendix 2 - Materiality Deceision (https://neiti.gov.ng/cms/wp-content/uploads/2022/09/Appendix-2-Materiality-Decision.docx) and Appendix 3 (https://neiti.gov.ng/cms/wp-content/uploads/2022/09/Appendix-3-NEITI-2020-OGA-Inception-Report..docx) - NEITI 2020 OGA Inception Report for further details.               </t>
  </si>
  <si>
    <t>Reconciliation coverage</t>
  </si>
  <si>
    <t>The NSWG decided that, to every extent possible, “all revenue streams except NESS Fees, PAYE and Miscellaneous Income shall be reconciled by the IA”. See tables 10 and 61 for details. Also see Appendix 2 - Materiality Deceision and Appendix 3 - NEITI 2020 OGA Inception Report (https://neiti.gov.ng/cms/wp-content/uploads/2022/09/Appendix-3-NEITI-2020-OGA-Inception-Report..docx) for further details.</t>
  </si>
  <si>
    <r>
      <t>EITI Requirement 4.2</t>
    </r>
    <r>
      <rPr>
        <b/>
        <sz val="12"/>
        <rFont val="Garamond"/>
        <family val="1"/>
      </rPr>
      <t>: In-kind revenues</t>
    </r>
  </si>
  <si>
    <t>Does the government disclose data on in-kind revenues and sales of state share of production?</t>
  </si>
  <si>
    <r>
      <t>EITI Requirement 4.3</t>
    </r>
    <r>
      <rPr>
        <b/>
        <sz val="12"/>
        <rFont val="Garamond"/>
        <family val="1"/>
      </rPr>
      <t>: Barter agreements</t>
    </r>
  </si>
  <si>
    <t>Does the government disclose information on barter and infrastructure agreements?</t>
  </si>
  <si>
    <t>See NPDC AFS 2020 pages 18 and 75 here (https://corporation.nnpcgroup.com/Financial%20Statements/NPDC%20Audited%20Financial%20Statements%202020.pdf)</t>
  </si>
  <si>
    <t>There are no cases of infrastructure provisions for the year undereview, however, The Report established a case of Barter arrangement in the form of a loan agreement for the settling of accumulated debt to marketers responsible for the importation of PMS under the PXF 1 and PXF 2 schemes. The loan repayment was in full exchange for proceeds
of crude oil sales from NPDC’s OML 119 to settle the subsidy payments due to the marketers. See  NEITI 2020 Oil &amp; Gas Report, page 129. See also NNPC response in table 108, page 141./ Also , see section 4.11.1, page 71 of NEITI SMA 2020 Report.</t>
  </si>
  <si>
    <t>If yes, what was the total revenues received from barter and infrastructure agreements?</t>
  </si>
  <si>
    <r>
      <t>EITI Requirement 4.4</t>
    </r>
    <r>
      <rPr>
        <b/>
        <sz val="12"/>
        <rFont val="Garamond"/>
        <family val="1"/>
      </rPr>
      <t>: Transportation revenues</t>
    </r>
  </si>
  <si>
    <t>Does the government disclose information on transportation revenues?</t>
  </si>
  <si>
    <t>Transportation revenue is one of the non-material revenues covered by the 2020 NEITI Report. See pages 15 and 16 section on Transportation revenue, Appendix 2 - Materiality Decision (https://neiti.gov.ng/cms/wp-content/uploads/2022/09/Appendix-2-Materiality-Decision.docx).Section 4.11.2. on transportation revenue of 2020 Solid Mineral Full Report.</t>
  </si>
  <si>
    <t>There was no revenue earned from transportation in the solid mineral sector in 2020.</t>
  </si>
  <si>
    <t>If yes, what was the total revenues received from transportation of commodities?</t>
  </si>
  <si>
    <r>
      <t>EITI Requirement 4.5</t>
    </r>
    <r>
      <rPr>
        <b/>
        <sz val="12"/>
        <rFont val="Garamond"/>
        <family val="1"/>
      </rPr>
      <t>: SOE transactions</t>
    </r>
  </si>
  <si>
    <t>Does the government disclose information on SOE transactions?</t>
  </si>
  <si>
    <t>SOE transfers to government are considered material by the NSWG. See pages 7 and 8 for identified material revenue streams and pages 13 and 14 of Appendix 2 - Materiality Decision (https://neiti.gov.ng/cms/wp-content/uploads/2022/09/Appendix-2-Materiality-Decision.docx) for the Oil and Gas sector. Also, see section 4.11.3. on Transactions with State owned enterprises of 2020 Solid Mineral Full Report.</t>
  </si>
  <si>
    <t>There was neither sale of the state of production nor was there revenue collected in kind in the solid mineral sector in 2020.</t>
  </si>
  <si>
    <t>If yes, what was the total revenues received by SOEs?</t>
  </si>
  <si>
    <r>
      <t>EITI Requirement 4.6</t>
    </r>
    <r>
      <rPr>
        <b/>
        <sz val="12"/>
        <rFont val="Garamond"/>
        <family val="1"/>
      </rPr>
      <t>: Direct subnational payments</t>
    </r>
  </si>
  <si>
    <t>Table 6, page 7 discloses 3 revenue streams that are paid to subnational entities by companies; the NDDC, NCDMB and NESS fees. These payment streams are defined in appendix 2 - Materiality decisions (https://neiti.gov.ng/cms/wp-content/uploads/2022/09/Appendix-2-Materiality-Decision.docx) and table 10, page 23. 2020 OGA                                                                                                                                                               NEITI SMA Report, Section 4.11, page 71</t>
  </si>
  <si>
    <t>If yes, what was the total sub-national revenues received?</t>
  </si>
  <si>
    <r>
      <t>EITI Requirement 4.8</t>
    </r>
    <r>
      <rPr>
        <b/>
        <sz val="12"/>
        <rFont val="Garamond"/>
        <family val="1"/>
      </rPr>
      <t>: Data timeliness</t>
    </r>
  </si>
  <si>
    <t>Data timeliness (no. of years from fiscal year end to publication)</t>
  </si>
  <si>
    <r>
      <t>EITI Requirement 4.9</t>
    </r>
    <r>
      <rPr>
        <b/>
        <sz val="12"/>
        <rFont val="Garamond"/>
        <family val="1"/>
      </rPr>
      <t>: Data quality</t>
    </r>
  </si>
  <si>
    <t>Does government routinely disclose financial data from requirement 4.1 (full disclosure of revenue streams for both government and companies) of the the EITI Standard?</t>
  </si>
  <si>
    <t>There is full disclosure of all revenues received by the NNPC for crude oil and gas on behalf of the Federation. This data is disclosed monthly and disaggregated per cargo, commodity, producing company on the NNPC website https://corporation.nnpcgroup.com/Public-Relations/Oil-and-Gas-Statistics/Pages/Annual-Statistics-Bulletin.aspx ; https://corporation.nnpcgroup.com/NNPC-Business/Business-Information/Pages/Monthly-Performance-Data.aspx ; https://corporation.nnpcgroup.com/Public-Relations/Oil-and-Gas-Statistics/Pages/MPI-Figures.aspx ; https://corporation.nnpcgroup.com/pages/afs2020.aspx . The NNPC further discloses the payments it makes to the Federation Account https://corporation.nnpcgroup.com/pages/faac.aspx . The latest Reports available are for the month of June 2022. The FIRS discloses aggregate financial data of all taxes it collects annually. This is routinely published on its website here (https://www.firs.gov.ng/tax-statistics-report ). The data is disaggregated per revenue stream. The NLNG routinely discloses aggregate financial data in its annual Report (https://www.nigerialng.com/media/Pages/Publications.aspx ). The data is disclosed per revenue stream.</t>
  </si>
  <si>
    <t>See section  1.10 and 1.6  of the 2020 Solid Mineral&amp; Oil/Gas Reports. Also, see Appendix 2 &amp; 4 of the Oil and Gas &amp; SM reports respectively.</t>
  </si>
  <si>
    <t>Is the data subject to credible, independent audits, applying international standards?</t>
  </si>
  <si>
    <t>The NEITI 2020 Oil &amp; Gas Report was prepared in accordance with international professional standards for developing procedures,audit planning and obtaining of audit evidence.</t>
  </si>
  <si>
    <t>Are government agencies subject to credible, independent audits?</t>
  </si>
  <si>
    <t>Government audits database</t>
  </si>
  <si>
    <t>Are companies subject to credible, independent audits?</t>
  </si>
  <si>
    <t>Company audits database</t>
  </si>
  <si>
    <r>
      <t>EITI Requirement 5.1</t>
    </r>
    <r>
      <rPr>
        <b/>
        <sz val="12"/>
        <rFont val="Garamond"/>
        <family val="1"/>
      </rPr>
      <t>: Distribution of extractive industry revenues</t>
    </r>
  </si>
  <si>
    <t>Does the government clarify whether all extractive sector revenues are recorded in the national budget (i.e. enter the government's consolidated / single-treasury account)?</t>
  </si>
  <si>
    <t xml:space="preserve">Website of the Budget Office of the Federation (https://www.budgetoffice.gov.ng/) includes several resources on the budgeting process including a citizen's guide to the budget (https://www.budgetoffice.gov.ng/index.php/resources/internal-resources/citizens-guide-to-the-budget), the budget call circular (https://www.budgetoffice.gov.ng/index.php/resources/internal-resources/call-circular), the policy documents under pinning  the budget (https://www.budgetoffice.gov.ng/index.php/resources/internal-resources/policy-documents/ergp), the initially approved budget (https://www.budgetoffice.gov.ng/index.php/resources/internal-resources/budget-documents/2020-budget/2020-initially-approved-budget) and the the revised budget (https://www.budgetoffice.gov.ng/index.php/resources/internal-resources/budget-documents/2020-budget/2020-revised-budget) in response to the COVID 19 pandemic. The 2022-2024 MTEF &amp; FSP (https://www.budgetoffice.gov.ng/index.php/2022-2024-mtef-fsp/2022-2024-mtef-fsp/download) specifically shows in section 4.1, table 4.1 that deductions are made from both oil and gas revenue and solid minerals revenue before payment to the federation account. These deductions are in respect of 13% derivation payments to state governments, cost recovery for JV operations, deductions for cost under-recovery for the supply of pms, payment for pipeline security and maintainance, frontier exploration and other federally funded projects. </t>
  </si>
  <si>
    <t>Sections 5.3 and 4.7 of the Solid mineral&amp; Oil and Gas full reports provides details on the Distribution of Revenue Collected from the Sector in the 2020 .</t>
  </si>
  <si>
    <t>Does the government disclose what value of revenues are not recorded in the budget?</t>
  </si>
  <si>
    <r>
      <t>EITI Requirement 5.2</t>
    </r>
    <r>
      <rPr>
        <b/>
        <sz val="12"/>
        <rFont val="Garamond"/>
        <family val="1"/>
      </rPr>
      <t>: Subnational transfers</t>
    </r>
  </si>
  <si>
    <t>Does the government disclose information on Subnational transfers?</t>
  </si>
  <si>
    <t>See section 162 of the Constitution of the Federal Republic of Nigeria</t>
  </si>
  <si>
    <t>If yes, how much should the government have transferred according to the revenue sharing formula?</t>
  </si>
  <si>
    <t>If yes, what amount of transfers could the government account for?</t>
  </si>
  <si>
    <r>
      <t>EITI Requirement 5.3</t>
    </r>
    <r>
      <rPr>
        <b/>
        <sz val="12"/>
        <rFont val="Garamond"/>
        <family val="1"/>
      </rPr>
      <t>: Revenue management and expenditures</t>
    </r>
  </si>
  <si>
    <t>Does the government disclose whether any extractive sector revenues are earmarked (i.e. pinned to specific uses, programmes, geographical zones)?</t>
  </si>
  <si>
    <t xml:space="preserve">The 2022-2024 MTEF &amp; FSP (https://www.budgetoffice.gov.ng/index.php/2022-2024-mtef-fsp/2022-2024-mtef-fsp/download) specifically shows in section 4.1, table 4.1 that deductions are made from both oil and gas revenue and solid minerals revenue before payment to the federation account. These deductions are in respect of 13% derivation payments to state governments, cost recovery for JV operations, deductions for cost under-recovery for the supply of pms, payment for pipeline security and maintainance, frontier exploration and other federally funded projects. </t>
  </si>
  <si>
    <t>Section 5.1  in the 2020 Solid Mineral Report. Section 5.1.1 on Overview of Nigeria Budgeting Process . Page 101 of the 2020 Solid Mineral full report. Also See Sections 2.6.3 and 4.7 of the NEITI 2020 Oil &amp; Gas Industry Report</t>
  </si>
  <si>
    <t>Does the government disclose a description of the country’s budget and audit processes?</t>
  </si>
  <si>
    <t>Website of the Budget Office of the Federation (https://www.budgetoffice.gov.ng/) includes several resources on the budgeting process including a citizen's guide to the budget (https://www.budgetoffice.gov.ng/index.php/resources/internal-resources/citizens-guide-to-the-budget), the budget call circular (https://www.budgetoffice.gov.ng/index.php/resources/internal-resources/call-circular), the policy documents under pinning  the budget (https://www.budgetoffice.gov.ng/index.php/resources/internal-resources/policy-documents/ergp), the initially approved budget (https://www.budgetoffice.gov.ng/index.php/resources/internal-resources/budget-documents/2020-budget/2020-initially-approved-budget) and the the revised budget (https://www.budgetoffice.gov.ng/index.php/resources/internal-resources/budget-documents/2020-budget/2020-revised-budget) in response to the COVID 19 pandemic.</t>
  </si>
  <si>
    <t>See a description of the budgeting process in contextual information for the NEITI 2020 Oil and Gas Report here (https://neiti.gov.ng/revenue-allocation).  NEITI 2020 SMA Report, Section 5.1.1, page 75</t>
  </si>
  <si>
    <t>Does the government disclose publicly available information about budgets and 
expenditures? - add rows if several</t>
  </si>
  <si>
    <r>
      <t>EITI Requirement 6.1</t>
    </r>
    <r>
      <rPr>
        <b/>
        <sz val="12"/>
        <rFont val="Garamond"/>
        <family val="1"/>
      </rPr>
      <t>: Social expenditures</t>
    </r>
  </si>
  <si>
    <t>Does the government disclose information on Social expenditures?</t>
  </si>
  <si>
    <t>A description of social expenditure is provided in chapter 7 section 7.3 of the 2020 Oil &amp; Gas Report. Further details are disclosed in tables 6, 10, 14, 15, 61, 62, 102, 103 and appendix 15 - Social Expenditure (https://neiti.gov.ng/cms/wp-content/uploads/2022/09/Appendix-15-Social-Expenditure.xlsx).  Mandatory social expenditure is disaggregated per  company while voluntary social expenditure is disaggregated per company providing a description of each projet, its beneficiaries, project location, budgeted value, current year expenditure and project status. Section 6.1.1 on Social Expenditure in the 2020 Solid Mineral full report.</t>
  </si>
  <si>
    <t>If yes, what was the total mandatory social expenditures received?</t>
  </si>
  <si>
    <t>Approximated to the nearest thousands</t>
  </si>
  <si>
    <t>If yes, what was the total voluntary social expenditures received?</t>
  </si>
  <si>
    <t>Do companies disclose information on Social expenditures?</t>
  </si>
  <si>
    <t>Section 6.1.1 and 7.3 on Social Expenditure in the 2020 Solid Mineral/Oil and Gas full reports respectively.</t>
  </si>
  <si>
    <t>If yes, what was the total mandatory social expenditures paid?</t>
  </si>
  <si>
    <t>If yes, what was the total voluntary social expenditures paid?</t>
  </si>
  <si>
    <r>
      <t>EITI Requirement 6.2</t>
    </r>
    <r>
      <rPr>
        <b/>
        <sz val="12"/>
        <rFont val="Garamond"/>
        <family val="1"/>
      </rPr>
      <t>: Quasi-fiscal expenditures</t>
    </r>
  </si>
  <si>
    <t>Does the government or SOEs disclose information on Quasi-fiscal expenditures?</t>
  </si>
  <si>
    <t>NNPC publishes a monthly allocation of proceeds from the sale of domestic crude showing amounts deducted for under recovery, product losses, pipeline repairs and maintainance cost and JV cost recovery. The latest available Report is for August 2021 and can be found at https://corporation.nnpcgroup.com/NNPC-Business/Business-Information/Pages/Monthly-Performance-Data.aspx.</t>
  </si>
  <si>
    <t>https://corporation.nnpcgroup.com/NNPC-Business/Business-Information/Pages/Monthly-Performance-Data.aspx</t>
  </si>
  <si>
    <t>If yes, what was the total quasi-fiscal expenditures performed by SOEs?</t>
  </si>
  <si>
    <t xml:space="preserve">Quasi fiscal expenditure in the year were carried out by the state-owned enterprise, NNPC and are described in section 2.6.3 and disclosed in section 6.1.1 tables 81 - 85 and section7.2 of the 2020 Oil &amp; Gas Report. Quasi fiscal expenditure in the year was 2.6% of total revenues and is disaggregated per type category of expenditure i.e whether under-recovery (subsidy), pipeline repairs and maintainance and so on. Report also confirms that the receiving Government account FAAC did not receive the sum during the year. </t>
  </si>
  <si>
    <r>
      <t>EITI Requirement 6.3</t>
    </r>
    <r>
      <rPr>
        <b/>
        <sz val="12"/>
        <rFont val="Garamond"/>
        <family val="1"/>
      </rPr>
      <t>: Economic contribution</t>
    </r>
  </si>
  <si>
    <t>Does the government disclose information on economic contribution?</t>
  </si>
  <si>
    <t>National Bureau of Statistics (NBS) Website publish GDP and trade data routinely. Data disaggregates monthly per sector. Latest report available on 4th of July 2022 is for Q1 2022. Labour force data and capital importation data is also disclosed routinely by the NBS. https://nigerianstat.gov.ng/elibrary/read/1241175 | https://nigerianstat.gov.ng/elibrary/read/1241179 | https://nigerianstat.gov.ng/elibrary/read/1238 |https://nigerianstat.gov.ng/elibrary/read/1241180 | https://nigerianstat.gov.ng/elibrary/read/1241180. NNPC Limited discloses its emplyment data routinely on its website. Latest report available is found here.</t>
  </si>
  <si>
    <t>See sections 6.3 and 7.4 in the 2020 solid mineral and oil and gas full reports for additional details.</t>
  </si>
  <si>
    <r>
      <t>Gross Domestic Product -</t>
    </r>
    <r>
      <rPr>
        <i/>
        <u/>
        <sz val="12"/>
        <color rgb="FF00B0F0"/>
        <rFont val="Garamond"/>
        <family val="1"/>
      </rPr>
      <t xml:space="preserve"> </t>
    </r>
    <r>
      <rPr>
        <i/>
        <u/>
        <sz val="12"/>
        <color rgb="FF0070C0"/>
        <rFont val="Garamond"/>
        <family val="1"/>
      </rPr>
      <t>SNA 2008</t>
    </r>
    <r>
      <rPr>
        <i/>
        <sz val="12"/>
        <color rgb="FF0070C0"/>
        <rFont val="Garamond"/>
        <family val="1"/>
      </rPr>
      <t xml:space="preserve"> C</t>
    </r>
    <r>
      <rPr>
        <i/>
        <sz val="12"/>
        <rFont val="Garamond"/>
        <family val="1"/>
      </rPr>
      <t>. Mining and quarrying, including oil and gas</t>
    </r>
  </si>
  <si>
    <t>Gross Domestic Product ASM and informal sector</t>
  </si>
  <si>
    <t>Gross Domestic Product - all sectors</t>
  </si>
  <si>
    <t>NEITI 2020 SMA Report, Section 6.3.1, page 85</t>
  </si>
  <si>
    <t>Government revenue - extractive industries</t>
  </si>
  <si>
    <t>Government revenue - all sectors</t>
  </si>
  <si>
    <t>Naira</t>
  </si>
  <si>
    <t>Exports - extractive industries</t>
  </si>
  <si>
    <t>NEITI 2020 SMA Report, Section 6.3.3, page 87</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</si>
  <si>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</si>
  <si>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</si>
  <si>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</si>
  <si>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</si>
  <si>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</si>
  <si>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</si>
  <si>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</si>
  <si>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</si>
  <si>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2"/>
        <rFont val="Garamond"/>
        <family val="1"/>
      </rPr>
      <t>: Environmental impact</t>
    </r>
  </si>
  <si>
    <t>the relevant legal and administrative rules for environmental management?</t>
  </si>
  <si>
    <t>The upstream regulator disclosed and overview of the environmental guidelines and standards for the petroleum industry on its website.The upstream regulator disclosed and overview of the environmental guidelines and standards for the petroleum industry on its website. https://www.nuprc.gov.ng/egaspin/ The upstream regulator also has on its website three (3) regulations for the management of the environment, Upstream Decommissioning and Abandonment regulations (https://www.nuprc.gov.ng/wp-content/uploads/2022/08/Upstream-Decommissionning-and-Abandonment-Regulations.pdf), Upstream Petroleum Environmental Regulations (https://www.nuprc.gov.ng/wp-content/uploads/2022/08/Upstream-Petroleum-Environmental-Regulations.pdf), and Upstream Petroleum Environmental Remediation Fund Regulation (https://www.nuprc.gov.ng/wp-content/uploads/2022/08/Upstream-Petroleum-Environmental-Remediation-Fund-regulation.pdf).  https://environment.gov.ng/, https://www.nesrea.gov.ng/,https://ead.gov.ng/https://nosdra.gov.ng/activities.php; https://www.nesrea.gov.ng/publications-downloads/laws-regulations/</t>
  </si>
  <si>
    <t xml:space="preserve">Section 7.5 of the NEITI 2020 Oil &amp; Gas Report provides information on the management and monitoring of the environmental impact of the oil and gas industry including legal provisions, administrative rules and practices relating to the environment. NEITI 2020 SMA Report, Section 6.5.1, page 89. </t>
  </si>
  <si>
    <t>databases containing environmental impact assessments, certification schemes or similar documentation of environmental management?</t>
  </si>
  <si>
    <t>https://ead.gov.ng/http://portal.minesandsteel.gov.ng/</t>
  </si>
  <si>
    <t>other relevant information on environmental monitoring procedures and administration?</t>
  </si>
  <si>
    <t>https://nosdra.gov.ng/activities.php; https://www.nesrea.gov.ng/publications-downloads/laws-regulations/;  https://www.minesandsteel.gov.ng/mines-environment-compliance/</t>
  </si>
  <si>
    <r>
      <rPr>
        <b/>
        <sz val="12"/>
        <rFont val="Garamond"/>
        <family val="1"/>
      </rPr>
      <t xml:space="preserve">For the latest version of Summary data templates, see </t>
    </r>
    <r>
      <rPr>
        <b/>
        <u/>
        <sz val="12"/>
        <color rgb="FF188FBB"/>
        <rFont val="Garamond"/>
        <family val="1"/>
      </rPr>
      <t>https://eiti.org/summary-data-template</t>
    </r>
  </si>
  <si>
    <r>
      <rPr>
        <b/>
        <sz val="12"/>
        <rFont val="Garamond"/>
        <family val="1"/>
      </rPr>
      <t xml:space="preserve">Give us your feedback or report a conflict in the data! Write to us at  </t>
    </r>
    <r>
      <rPr>
        <b/>
        <u/>
        <sz val="12"/>
        <color rgb="FF188FBB"/>
        <rFont val="Garamond"/>
        <family val="1"/>
      </rPr>
      <t>data@eiti.org</t>
    </r>
  </si>
  <si>
    <r>
      <t xml:space="preserve">Phone: </t>
    </r>
    <r>
      <rPr>
        <b/>
        <sz val="12"/>
        <color rgb="FF165B89"/>
        <rFont val="Garamond"/>
        <family val="1"/>
      </rPr>
      <t>+47 222 00 800</t>
    </r>
    <r>
      <rPr>
        <b/>
        <sz val="12"/>
        <color rgb="FF000000"/>
        <rFont val="Garamond"/>
        <family val="1"/>
      </rPr>
      <t xml:space="preserve">      E-mail: </t>
    </r>
    <r>
      <rPr>
        <b/>
        <u/>
        <sz val="12"/>
        <color rgb="FF165B89"/>
        <rFont val="Garamond"/>
        <family val="1"/>
      </rPr>
      <t>secretariat@eiti.org</t>
    </r>
    <r>
      <rPr>
        <b/>
        <sz val="12"/>
        <color rgb="FF000000"/>
        <rFont val="Garamond"/>
        <family val="1"/>
      </rPr>
      <t xml:space="preserve">      Twitter: </t>
    </r>
    <r>
      <rPr>
        <b/>
        <sz val="12"/>
        <color rgb="FF165B89"/>
        <rFont val="Garamond"/>
        <family val="1"/>
      </rPr>
      <t>@EITIorg</t>
    </r>
    <r>
      <rPr>
        <b/>
        <sz val="12"/>
        <color rgb="FF000000"/>
        <rFont val="Garamond"/>
        <family val="1"/>
      </rPr>
      <t xml:space="preserve">      </t>
    </r>
    <r>
      <rPr>
        <b/>
        <u/>
        <sz val="12"/>
        <color rgb="FF165B89"/>
        <rFont val="Garamond"/>
        <family val="1"/>
      </rPr>
      <t>www.eiti.org</t>
    </r>
  </si>
  <si>
    <r>
      <t xml:space="preserve">Address: </t>
    </r>
    <r>
      <rPr>
        <b/>
        <sz val="12"/>
        <color rgb="FF165B89"/>
        <rFont val="Garamond"/>
        <family val="1"/>
      </rPr>
      <t>Rådhusgata 26, 0151 Oslo, Norway</t>
    </r>
    <r>
      <rPr>
        <b/>
        <sz val="12"/>
        <color rgb="FF000000"/>
        <rFont val="Garamond"/>
        <family val="1"/>
      </rPr>
      <t xml:space="preserve">      P.O. Box: </t>
    </r>
    <r>
      <rPr>
        <b/>
        <sz val="12"/>
        <color rgb="FF165B89"/>
        <rFont val="Garamond"/>
        <family val="1"/>
      </rPr>
      <t>Postboks 340 Sentrum, 0101 Oslo, Norway</t>
    </r>
  </si>
  <si>
    <r>
      <rPr>
        <b/>
        <sz val="12"/>
        <color rgb="FF000000"/>
        <rFont val="Garamond"/>
        <family val="1"/>
      </rPr>
      <t xml:space="preserve">Part 3 (Reporting entities) </t>
    </r>
    <r>
      <rPr>
        <sz val="12"/>
        <color rgb="FF000000"/>
        <rFont val="Garamond"/>
        <family val="1"/>
      </rPr>
      <t xml:space="preserve">covers lists reporting entities (Government agencies, companies and projects) and related information. </t>
    </r>
  </si>
  <si>
    <r>
      <t>1.Please begin  with the first box (</t>
    </r>
    <r>
      <rPr>
        <b/>
        <i/>
        <sz val="12"/>
        <color theme="1"/>
        <rFont val="Garamond"/>
        <family val="1"/>
      </rPr>
      <t>Reporting government entities list</t>
    </r>
    <r>
      <rPr>
        <i/>
        <sz val="12"/>
        <color theme="1"/>
        <rFont val="Garamond"/>
        <family val="1"/>
      </rPr>
      <t>), with the name of each government reporting agency</t>
    </r>
  </si>
  <si>
    <r>
      <t xml:space="preserve">2.Fill the </t>
    </r>
    <r>
      <rPr>
        <b/>
        <i/>
        <sz val="12"/>
        <color theme="1"/>
        <rFont val="Garamond"/>
        <family val="1"/>
      </rPr>
      <t>Company ID</t>
    </r>
    <r>
      <rPr>
        <i/>
        <sz val="12"/>
        <color theme="1"/>
        <rFont val="Garamond"/>
        <family val="1"/>
      </rPr>
      <t xml:space="preserve"> row. Guidance will be provided in yellow boxes once the cell is highlighted.</t>
    </r>
  </si>
  <si>
    <r>
      <t xml:space="preserve">3.Fill the </t>
    </r>
    <r>
      <rPr>
        <b/>
        <i/>
        <sz val="12"/>
        <color theme="1"/>
        <rFont val="Garamond"/>
        <family val="1"/>
      </rPr>
      <t xml:space="preserve">Reporting Companies' list, </t>
    </r>
    <r>
      <rPr>
        <i/>
        <sz val="12"/>
        <color theme="1"/>
        <rFont val="Garamond"/>
        <family val="1"/>
      </rPr>
      <t>beginning with first column "Full Company name". Please fill out as directed, completing every column for each row before beginning the next.</t>
    </r>
  </si>
  <si>
    <r>
      <t xml:space="preserve">4.Fill the </t>
    </r>
    <r>
      <rPr>
        <b/>
        <i/>
        <sz val="12"/>
        <color theme="1"/>
        <rFont val="Garamond"/>
        <family val="1"/>
      </rPr>
      <t xml:space="preserve">Reporting projects' list, </t>
    </r>
    <r>
      <rPr>
        <i/>
        <sz val="12"/>
        <color theme="1"/>
        <rFont val="Garamond"/>
        <family val="1"/>
      </rPr>
      <t>beginning with first column "Full project name"</t>
    </r>
  </si>
  <si>
    <r>
      <rPr>
        <i/>
        <sz val="12"/>
        <rFont val="Garamond"/>
        <family val="1"/>
      </rPr>
      <t xml:space="preserve">If you have any questions, please contact </t>
    </r>
    <r>
      <rPr>
        <b/>
        <u/>
        <sz val="12"/>
        <color theme="10"/>
        <rFont val="Garamond"/>
        <family val="1"/>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</si>
  <si>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</si>
  <si>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</si>
  <si>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</si>
  <si>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</si>
  <si>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</si>
  <si>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</si>
  <si>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</si>
  <si>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Federal Inland Revenue Service</t>
  </si>
  <si>
    <t>Central goverment</t>
  </si>
  <si>
    <t>Mining</t>
  </si>
  <si>
    <t>Mines Inspectorate Department</t>
  </si>
  <si>
    <t>Mining Cadastral Office</t>
  </si>
  <si>
    <t>Department of Petroleum Resources</t>
  </si>
  <si>
    <t>Nigeria National Petroleum Corporation</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</si>
  <si>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</si>
  <si>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</si>
  <si>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</si>
  <si>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</si>
  <si>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</si>
  <si>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</si>
  <si>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</si>
  <si>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</si>
  <si>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</si>
  <si>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A&amp;B Global Service Limited</t>
  </si>
  <si>
    <t>17976281-0001</t>
  </si>
  <si>
    <t>Granite, Dust</t>
  </si>
  <si>
    <t>Non-quoted</t>
  </si>
  <si>
    <t>&lt;URL&gt;</t>
  </si>
  <si>
    <t>AAY International Comp. Ltd</t>
  </si>
  <si>
    <t>04125581-0001</t>
  </si>
  <si>
    <t>Granite, Laterite</t>
  </si>
  <si>
    <t>Akinchang Paul Ltd</t>
  </si>
  <si>
    <t>20091139-0001</t>
  </si>
  <si>
    <t>Granite</t>
  </si>
  <si>
    <t xml:space="preserve">Arab Contractor Limited </t>
  </si>
  <si>
    <t>01385946-0001</t>
  </si>
  <si>
    <t>Balmore Trading Company Ltd</t>
  </si>
  <si>
    <t>00243169-0001</t>
  </si>
  <si>
    <t>Brass Engineering Const. Limited</t>
  </si>
  <si>
    <t>01084760-0001</t>
  </si>
  <si>
    <t>Brothers Quarry Nig. Ltd</t>
  </si>
  <si>
    <t>12695538-0001</t>
  </si>
  <si>
    <t>BUA International Ltd</t>
  </si>
  <si>
    <t>03421322-0001</t>
  </si>
  <si>
    <t>Shale , Clay</t>
  </si>
  <si>
    <t xml:space="preserve">Builders Engr. Co. Ltd </t>
  </si>
  <si>
    <t>11541143-0001</t>
  </si>
  <si>
    <t>Limestone</t>
  </si>
  <si>
    <t>C.C.C Nig Ltd</t>
  </si>
  <si>
    <t>01730733-0001</t>
  </si>
  <si>
    <t>C.G.C Nigeria Ltd</t>
  </si>
  <si>
    <t>01336364-0001</t>
  </si>
  <si>
    <t>Stone aggregate, Laterite, Dust</t>
  </si>
  <si>
    <t>Quoted</t>
  </si>
  <si>
    <t>CCECC Nigeria Limited</t>
  </si>
  <si>
    <t>01380023-0001</t>
  </si>
  <si>
    <t>CCNC Nigeria Limited</t>
  </si>
  <si>
    <t>10436781-0001</t>
  </si>
  <si>
    <t>Sand</t>
  </si>
  <si>
    <t>China Harbour Eng. Co.Ltd</t>
  </si>
  <si>
    <t>00190950-0001</t>
  </si>
  <si>
    <t>China Oriental Mining Nig. Ltd</t>
  </si>
  <si>
    <t>19454995-0001</t>
  </si>
  <si>
    <t>China Zhongheo Nig. Ltd.</t>
  </si>
  <si>
    <t>11437562-0001</t>
  </si>
  <si>
    <t>CLC Technical &amp; Engineering</t>
  </si>
  <si>
    <t>15923097-0001/16348962-0001/21825755-0001/18079739-0001</t>
  </si>
  <si>
    <t>Laterite</t>
  </si>
  <si>
    <t>CNBM Mining &amp; Investment Ltd.</t>
  </si>
  <si>
    <t>21237553-0001</t>
  </si>
  <si>
    <t>CNC Mining Company Limited</t>
  </si>
  <si>
    <t>02400166-0001</t>
  </si>
  <si>
    <t>Limestone, Clay, Laterite</t>
  </si>
  <si>
    <t>Crushed Rock Industries (Nig) Ltd</t>
  </si>
  <si>
    <t>00495821-0001</t>
  </si>
  <si>
    <t>Coal, Granite</t>
  </si>
  <si>
    <t>D.Radda Ventures Ltd</t>
  </si>
  <si>
    <t>Dangote Cement Plc</t>
  </si>
  <si>
    <t>01334009-0001</t>
  </si>
  <si>
    <t>Dantata and Sawoe Nigeria Limited</t>
  </si>
  <si>
    <t>14629143-0001</t>
  </si>
  <si>
    <t>Datum Const. Nig Ltd</t>
  </si>
  <si>
    <t>01385587-0001</t>
  </si>
  <si>
    <t>Lead, Zinc, Columbite Ore</t>
  </si>
  <si>
    <t>Dredging International Services Limited</t>
  </si>
  <si>
    <t>01057124-0001</t>
  </si>
  <si>
    <t>E. B. H. Granite Ltd</t>
  </si>
  <si>
    <t>039660014-0001/21486457-0001</t>
  </si>
  <si>
    <t>Eminent Quarry Limited</t>
  </si>
  <si>
    <t>16109139-0001</t>
  </si>
  <si>
    <t>Falcon Incorporaion Limited</t>
  </si>
  <si>
    <t>First Patriot Ltd</t>
  </si>
  <si>
    <t>19928245-0001</t>
  </si>
  <si>
    <t>Fu-Hua</t>
  </si>
  <si>
    <t>18546481-0001</t>
  </si>
  <si>
    <t>Ganan Construction Company</t>
  </si>
  <si>
    <t>10525770-0001</t>
  </si>
  <si>
    <t>Georgio Rocks Ltd</t>
  </si>
  <si>
    <t>00333729-0001</t>
  </si>
  <si>
    <t>Lead, Zinc</t>
  </si>
  <si>
    <t>Gerawa Global Limited</t>
  </si>
  <si>
    <t>00275180-0001</t>
  </si>
  <si>
    <t xml:space="preserve">Gexpam Nigeria Limited </t>
  </si>
  <si>
    <t>01317637-0001</t>
  </si>
  <si>
    <t>Gitto Costruzioni Generau Nig. Ltd</t>
  </si>
  <si>
    <t>01353252-0001</t>
  </si>
  <si>
    <t>Granite, Dust, Laterite, Sand</t>
  </si>
  <si>
    <t>H&amp;M  Nig. Ltd</t>
  </si>
  <si>
    <t>00366239-0001</t>
  </si>
  <si>
    <t>Hafsat Jewell Integrated Td</t>
  </si>
  <si>
    <t>20320281-0001</t>
  </si>
  <si>
    <t>Hitech Const. Ltd</t>
  </si>
  <si>
    <t>01502619-0001</t>
  </si>
  <si>
    <t>Limestone, Coal, Gypsum, Shale</t>
  </si>
  <si>
    <t>Homaset Limited</t>
  </si>
  <si>
    <t>18341679-0001</t>
  </si>
  <si>
    <t>Hongyun Mining Industrial Co.Ltd</t>
  </si>
  <si>
    <t>02396329-0001</t>
  </si>
  <si>
    <t>IDB Mining &amp; Mineral Resourecs Ltd</t>
  </si>
  <si>
    <t>19497877-0001</t>
  </si>
  <si>
    <t>Tin, Columbite</t>
  </si>
  <si>
    <t>Inorganic Earth Resources Ltd</t>
  </si>
  <si>
    <t>02573154-0001</t>
  </si>
  <si>
    <t>Jakura Marble</t>
  </si>
  <si>
    <t>00376178-0001</t>
  </si>
  <si>
    <t>Jigom Nig. Entrp. Ltd</t>
  </si>
  <si>
    <t>17642878-0001</t>
  </si>
  <si>
    <t xml:space="preserve">Jinziang Quarry Co. Ltd </t>
  </si>
  <si>
    <t>17896429-0001</t>
  </si>
  <si>
    <t xml:space="preserve">Julius Berger Plc </t>
  </si>
  <si>
    <t>01372101-0001</t>
  </si>
  <si>
    <t>Granite, Laterite, Dust, Sand</t>
  </si>
  <si>
    <t>Kaffto Business Venture</t>
  </si>
  <si>
    <t>19397000-0001</t>
  </si>
  <si>
    <t>Kaidi Investment Ltd</t>
  </si>
  <si>
    <t xml:space="preserve">Granite </t>
  </si>
  <si>
    <t>Kiansmith Trade &amp; Co. Ltd.</t>
  </si>
  <si>
    <t>14415987-0001</t>
  </si>
  <si>
    <t>Granite block, Marble</t>
  </si>
  <si>
    <t>Kopek Construction Limited</t>
  </si>
  <si>
    <t>01332422-0001</t>
  </si>
  <si>
    <t>Lafarge Plc</t>
  </si>
  <si>
    <t>01057508-0001</t>
  </si>
  <si>
    <t>Lanzaang Continential Services Ltd</t>
  </si>
  <si>
    <t>Levant Const. Ltd</t>
  </si>
  <si>
    <t>00061524-0001</t>
  </si>
  <si>
    <t>Luchi Moore Enterprise</t>
  </si>
  <si>
    <t>Granite, Dust, felspar</t>
  </si>
  <si>
    <t>Malcomines Minor Metals Ltd.</t>
  </si>
  <si>
    <t>Granite, Laterite, Dust</t>
  </si>
  <si>
    <t>Mark-Sino Nig. Ltd</t>
  </si>
  <si>
    <t>17873035-0001</t>
  </si>
  <si>
    <t>Coal</t>
  </si>
  <si>
    <t>Master Rock Ltd</t>
  </si>
  <si>
    <t>01435533-0001</t>
  </si>
  <si>
    <t>Mercury Mining Invt.</t>
  </si>
  <si>
    <t>18040021-0001</t>
  </si>
  <si>
    <t>Monkey Rock Nig. Ltd</t>
  </si>
  <si>
    <t>18058819-0001</t>
  </si>
  <si>
    <t>Mothercat Nig Ltd.</t>
  </si>
  <si>
    <t>00865058-0001</t>
  </si>
  <si>
    <t>Moulds Nig. Ltd</t>
  </si>
  <si>
    <t>00612728-0001</t>
  </si>
  <si>
    <t>Mufkad Mines &amp; Invest Ltd</t>
  </si>
  <si>
    <t>01763842-0001</t>
  </si>
  <si>
    <t>Mutual Commitment Company Ltd</t>
  </si>
  <si>
    <t>09631904-0001</t>
  </si>
  <si>
    <t xml:space="preserve">Natural Oilfield Services Limited </t>
  </si>
  <si>
    <t>21106489-0001</t>
  </si>
  <si>
    <t>NBHH Nig Ltd</t>
  </si>
  <si>
    <t>09106844-0001</t>
  </si>
  <si>
    <t>OFL Marble &amp; Granite Ltd</t>
  </si>
  <si>
    <t>179611549-0001</t>
  </si>
  <si>
    <t>Petra Quarries Ltd</t>
  </si>
  <si>
    <t>03656986-0001</t>
  </si>
  <si>
    <t>Platinum Asphalt And Crushing Company Limited</t>
  </si>
  <si>
    <t>16371606-0001</t>
  </si>
  <si>
    <t>Prossy Investment Limited</t>
  </si>
  <si>
    <t>02555007-0001</t>
  </si>
  <si>
    <t>R C F Nigeria Limited</t>
  </si>
  <si>
    <t>01460068-0002</t>
  </si>
  <si>
    <t>Ratcon Construction Co. Ltd</t>
  </si>
  <si>
    <t>00054066-0001</t>
  </si>
  <si>
    <t>Raycon &amp; Co Nig. Ltd</t>
  </si>
  <si>
    <t>00800817-0001</t>
  </si>
  <si>
    <t>Reynolds Construction Company Nig. Ltd</t>
  </si>
  <si>
    <t>14426418-0001/00686220-001</t>
  </si>
  <si>
    <t>Rock Bottom Mines And Power</t>
  </si>
  <si>
    <t>Rock King Limited</t>
  </si>
  <si>
    <t xml:space="preserve">Granite, Granite Dust </t>
  </si>
  <si>
    <t>Rock Waters Integrated Services Nig. Limited</t>
  </si>
  <si>
    <t xml:space="preserve">Rockbridge Construction Limited </t>
  </si>
  <si>
    <t>9622238-0001</t>
  </si>
  <si>
    <t>Rockston Dredging &amp; Allied Works Ltd</t>
  </si>
  <si>
    <t>15575329-0001</t>
  </si>
  <si>
    <t>S.C.C. Nigeria Ltd</t>
  </si>
  <si>
    <t>00088280-0001</t>
  </si>
  <si>
    <t>Granite, Sand</t>
  </si>
  <si>
    <t>Saliini Nigeria Ltd</t>
  </si>
  <si>
    <t>1188317-0001</t>
  </si>
  <si>
    <t>Saturn Mining Company Ltd</t>
  </si>
  <si>
    <t>17945073-0001</t>
  </si>
  <si>
    <t>Seaman Mining &amp; Const. Ltd</t>
  </si>
  <si>
    <t>13153233-0001</t>
  </si>
  <si>
    <t xml:space="preserve">Setraco Nigeria Limited   </t>
  </si>
  <si>
    <t>01059151-0001</t>
  </si>
  <si>
    <t>Granite, Laterite, Sand</t>
  </si>
  <si>
    <t>Sino Min Metals Company Limited</t>
  </si>
  <si>
    <t>17938955-0001</t>
  </si>
  <si>
    <t>Manganese</t>
  </si>
  <si>
    <t>Sinohydro Abuja Ltd</t>
  </si>
  <si>
    <t>Sizhe Global Ltd</t>
  </si>
  <si>
    <t>16833861-0001</t>
  </si>
  <si>
    <t>SJA West Africa Limited</t>
  </si>
  <si>
    <t>16987920-0001</t>
  </si>
  <si>
    <t>Skaff Constr.Ltd</t>
  </si>
  <si>
    <t>05378263-0001</t>
  </si>
  <si>
    <t>Slavabogu Nig. Ltd.</t>
  </si>
  <si>
    <t>20484063-0001</t>
  </si>
  <si>
    <t>Solid Unit Nig. Ltd</t>
  </si>
  <si>
    <t>02395177-0001</t>
  </si>
  <si>
    <t>Lead/Zinc</t>
  </si>
  <si>
    <t>Synee Alumony Mining Ltd</t>
  </si>
  <si>
    <t>20478215-0001</t>
  </si>
  <si>
    <t>Tai Kanly (Nig.) Limited</t>
  </si>
  <si>
    <t xml:space="preserve">Triacta Nigeria Ltd </t>
  </si>
  <si>
    <t>01376616-0001</t>
  </si>
  <si>
    <t>Granite, Granite Dust, Laterite, Sand</t>
  </si>
  <si>
    <t>Venus Mining Co.Ltd</t>
  </si>
  <si>
    <t>10516732-0001</t>
  </si>
  <si>
    <t xml:space="preserve">Wiz China Engineering Limited </t>
  </si>
  <si>
    <t>18125787-0001</t>
  </si>
  <si>
    <t>Woda Mountain Invest. Nig. Ltd</t>
  </si>
  <si>
    <t>16388878-0001</t>
  </si>
  <si>
    <t>Xinxin Mining Resources</t>
  </si>
  <si>
    <t>XVE Gao Nigeria Ltd</t>
  </si>
  <si>
    <t>17938541-0001/17985373-0001</t>
  </si>
  <si>
    <t>Z &amp; Y Invt Comp. Ltd</t>
  </si>
  <si>
    <t>18014019-0001</t>
  </si>
  <si>
    <t>Zeberced Limited</t>
  </si>
  <si>
    <t>02676575-0001</t>
  </si>
  <si>
    <t>Zhong Tai Mining Nig. Ltd.</t>
  </si>
  <si>
    <t>17939675-0001</t>
  </si>
  <si>
    <t>Zhong Xing Mining Invst. Ltd</t>
  </si>
  <si>
    <t>17959329-0001</t>
  </si>
  <si>
    <t>Addax Petroleum Development Nigeria Limited</t>
  </si>
  <si>
    <t>Oil &amp; Gas</t>
  </si>
  <si>
    <t>Crude oil &amp; Natural gas</t>
  </si>
  <si>
    <t>Addax Petroleum Exploration Nigeria Limited</t>
  </si>
  <si>
    <t>Agip Energy and Natural Resources (AENR)</t>
  </si>
  <si>
    <t>Aiteo Eastern E&amp;P Co. Limited</t>
  </si>
  <si>
    <t>Amni International Petroleum Limited</t>
  </si>
  <si>
    <t>Atlas Petroleum Nigeria Limited</t>
  </si>
  <si>
    <t>Belema Oil Producing Limited</t>
  </si>
  <si>
    <t>Brasoil Oil Services Company Nigeria Limited</t>
  </si>
  <si>
    <t>Brittania U-Nigeria</t>
  </si>
  <si>
    <t>Chevron Nigeria Limited</t>
  </si>
  <si>
    <t>China National Oil Development Co.</t>
  </si>
  <si>
    <t>Chorus Energy Limited</t>
  </si>
  <si>
    <t>Conoil Producing Ltd</t>
  </si>
  <si>
    <t>Continental Oil and Gas Company (CONOG)</t>
  </si>
  <si>
    <t>Dubri Oil Company Limited</t>
  </si>
  <si>
    <t>Elcrest Exploration and Production Nigeria Limited (Elcrest)</t>
  </si>
  <si>
    <t>Enageed Resources Limited</t>
  </si>
  <si>
    <t>Energia Limited</t>
  </si>
  <si>
    <t>Equinor Nigeria Energy Company Limited</t>
  </si>
  <si>
    <t>Eroton E&amp;P Company Limited</t>
  </si>
  <si>
    <t>Esso E&amp;P (Offshore East) Nigeria Limited</t>
  </si>
  <si>
    <t>Esso E&amp;P Nigeria Limited</t>
  </si>
  <si>
    <t>Excel Exploration &amp; Production Limited</t>
  </si>
  <si>
    <t>Famfa Oil Limited</t>
  </si>
  <si>
    <t>First Hydrocarbon Nigeria</t>
  </si>
  <si>
    <t>Frontier Oil Limited</t>
  </si>
  <si>
    <t>Green Energy International Limited</t>
  </si>
  <si>
    <t>Lekoil Limited</t>
  </si>
  <si>
    <t>Midwestern Oil &amp; Gas</t>
  </si>
  <si>
    <t>Millennium Oil &amp; Gas Limited</t>
  </si>
  <si>
    <t>Mobil Producing Nigeria Unlimited</t>
  </si>
  <si>
    <t>Moni Pulo Limited</t>
  </si>
  <si>
    <t>Nd Western Limited</t>
  </si>
  <si>
    <t>Neconde Energy Limited</t>
  </si>
  <si>
    <t>Network Exploration &amp; Production Limited</t>
  </si>
  <si>
    <t>Newcross E&amp;P Limited</t>
  </si>
  <si>
    <t>Nexen Petroleum Nigeria Limited (Subsidiary of CNOOC)</t>
  </si>
  <si>
    <t>Niger Delta Petroleum Resources Limited</t>
  </si>
  <si>
    <t>Nigeria Agip Exploration (NAE)</t>
  </si>
  <si>
    <t>Nigeria Agip Oil Co Limited (NAOC)</t>
  </si>
  <si>
    <t>Nigeria Petroleum Development Company Limited</t>
  </si>
  <si>
    <t>Oando Hydrocarbon Limited (Now Oando Oil Limited)</t>
  </si>
  <si>
    <t>Oriental Energy Resources Limited</t>
  </si>
  <si>
    <t>Pan Ocean Oil Corporation</t>
  </si>
  <si>
    <t>Petrobras Oil &amp; Gas (PETROLEO BRASTILEIRO NIGERIA LIMITED)</t>
  </si>
  <si>
    <t>Pillar Oil Limited</t>
  </si>
  <si>
    <t>Platform Petroleum Limited</t>
  </si>
  <si>
    <t>Seplat Petroleum Development Company</t>
  </si>
  <si>
    <t>Sheba Exploration &amp; Production Company Limited</t>
  </si>
  <si>
    <t>Shell Nig. Exp. &amp; Production Co Limited (SNEPCO)</t>
  </si>
  <si>
    <t>Shell (THE) Petroleum Development Company Limited</t>
  </si>
  <si>
    <t>Shoreline Natural Resources Limited</t>
  </si>
  <si>
    <t>South Atlantic Petroleum Limited</t>
  </si>
  <si>
    <t>Star Deep Water Petroleum Limited</t>
  </si>
  <si>
    <t>Sterling Global Oil Resources Limited</t>
  </si>
  <si>
    <t>Sterling Oil E&amp;P Production Co Limited</t>
  </si>
  <si>
    <t>Summit Oil International Limited</t>
  </si>
  <si>
    <t>Suntrust Oil Company Nigeria Limited</t>
  </si>
  <si>
    <t>Texaco Nigeria Outer Shelf Limited</t>
  </si>
  <si>
    <t>Total Exploration &amp; Production Nigeria Limited</t>
  </si>
  <si>
    <t>Total Upstream Nig Limited</t>
  </si>
  <si>
    <t>Universal Energy Limited</t>
  </si>
  <si>
    <t>Waltersmith Petroman</t>
  </si>
  <si>
    <t>Yinka Folawiyo Petroleum</t>
  </si>
  <si>
    <t>Nigeria LNG Limited</t>
  </si>
  <si>
    <t>Natural gas</t>
  </si>
  <si>
    <t xml:space="preserve">Amalgamated Oil Company Nigeria Limited </t>
  </si>
  <si>
    <t>Emerald Energy Resources Limited</t>
  </si>
  <si>
    <t>Mx Oil Plc</t>
  </si>
  <si>
    <t xml:space="preserve">Niger Delta Exploration and Production Plc </t>
  </si>
  <si>
    <t>Dajo Oil Limited</t>
  </si>
  <si>
    <t>Grasso Oil Nigeria</t>
  </si>
  <si>
    <t>Sigmund Oil Field Limited</t>
  </si>
  <si>
    <t>Heritage Oil Limited</t>
  </si>
  <si>
    <t>Sterling Exploration Ltd</t>
  </si>
  <si>
    <t>Transcorp Energy Limited</t>
  </si>
  <si>
    <t>Zebra Energy Ltd</t>
  </si>
  <si>
    <t xml:space="preserve"> Allied Energy  </t>
  </si>
  <si>
    <t xml:space="preserve">Xenoil Energy Resources Limited </t>
  </si>
  <si>
    <t xml:space="preserve">Crownwell Petroleum Development Co. Ltd </t>
  </si>
  <si>
    <t xml:space="preserve">Noreast Petroleum Nigeria Ltd </t>
  </si>
  <si>
    <t xml:space="preserve">Ocean Oil  </t>
  </si>
  <si>
    <t xml:space="preserve">Peak Oil   </t>
  </si>
  <si>
    <t xml:space="preserve">Sunlink Petroleum Ltd  </t>
  </si>
  <si>
    <t xml:space="preserve">Esso Exploration  </t>
  </si>
  <si>
    <t xml:space="preserve">Mabon Ltd </t>
  </si>
  <si>
    <t>Bicta Energy &amp; Management Systems Ltd</t>
  </si>
  <si>
    <t xml:space="preserve">New Age Nigeria Ltd  </t>
  </si>
  <si>
    <t>Savannah Petroleum PLC</t>
  </si>
  <si>
    <t xml:space="preserve">PGS Geophysical Nig. Ltd </t>
  </si>
  <si>
    <t>Nigerian National Petroleum Corporation (NNPC)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</si>
  <si>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</si>
  <si>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</si>
  <si>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</si>
  <si>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</si>
  <si>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</si>
  <si>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</si>
  <si>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</si>
  <si>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</si>
  <si>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</si>
  <si>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</si>
  <si>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</si>
  <si>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&lt;Select unit&gt;</t>
  </si>
  <si>
    <t>&lt; XXX &gt;</t>
  </si>
  <si>
    <r>
      <t xml:space="preserve">Phone: </t>
    </r>
    <r>
      <rPr>
        <b/>
        <sz val="11"/>
        <color rgb="FF165B89"/>
        <rFont val="Franklin Gothic Book"/>
        <family val="2"/>
      </rPr>
      <t>+47 222 00 800</t>
    </r>
    <r>
      <rPr>
        <b/>
        <sz val="11"/>
        <color rgb="FF000000"/>
        <rFont val="Franklin Gothic Book"/>
        <family val="2"/>
      </rPr>
      <t xml:space="preserve">      E-mail: </t>
    </r>
    <r>
      <rPr>
        <b/>
        <u/>
        <sz val="11"/>
        <color rgb="FF165B89"/>
        <rFont val="Franklin Gothic Book"/>
        <family val="2"/>
      </rPr>
      <t>secretariat@eiti.org</t>
    </r>
    <r>
      <rPr>
        <b/>
        <sz val="11"/>
        <color rgb="FF000000"/>
        <rFont val="Franklin Gothic Book"/>
        <family val="2"/>
      </rPr>
      <t xml:space="preserve">      Twitter: </t>
    </r>
    <r>
      <rPr>
        <b/>
        <sz val="11"/>
        <color rgb="FF165B89"/>
        <rFont val="Franklin Gothic Book"/>
        <family val="2"/>
      </rPr>
      <t>@EITIorg</t>
    </r>
    <r>
      <rPr>
        <b/>
        <sz val="11"/>
        <color rgb="FF000000"/>
        <rFont val="Franklin Gothic Book"/>
        <family val="2"/>
      </rPr>
      <t xml:space="preserve">   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</si>
  <si>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   P.O. Box: </t>
    </r>
    <r>
      <rPr>
        <b/>
        <sz val="11"/>
        <color rgb="FF165B89"/>
        <rFont val="Franklin Gothic Book"/>
        <family val="2"/>
      </rPr>
      <t>Postboks 340 Sentrum, 0101 Oslo, Norway</t>
    </r>
  </si>
  <si>
    <t>Summary data template</t>
  </si>
  <si>
    <r>
      <rPr>
        <b/>
        <sz val="12"/>
        <color rgb="FF000000"/>
        <rFont val="Garamond"/>
        <family val="1"/>
      </rPr>
      <t xml:space="preserve">Part 4 (Government revenues) </t>
    </r>
    <r>
      <rPr>
        <sz val="12"/>
        <color rgb="FF000000"/>
        <rFont val="Garamond"/>
        <family val="1"/>
      </rPr>
      <t>contains comprehensive data on government revenues per revenue stream, according to GFSM classification.</t>
    </r>
  </si>
  <si>
    <r>
      <t xml:space="preserve">1. Enter the name of all government </t>
    </r>
    <r>
      <rPr>
        <b/>
        <i/>
        <sz val="12"/>
        <color theme="1"/>
        <rFont val="Garamond"/>
        <family val="1"/>
      </rPr>
      <t>Revenue streams</t>
    </r>
    <r>
      <rPr>
        <i/>
        <sz val="12"/>
        <color theme="1"/>
        <rFont val="Garamond"/>
        <family val="1"/>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</si>
  <si>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2"/>
        <rFont val="Garamond"/>
        <family val="1"/>
      </rPr>
      <t>receiving Government entity</t>
    </r>
    <r>
      <rPr>
        <i/>
        <sz val="12"/>
        <rFont val="Garamond"/>
        <family val="1"/>
      </rPr>
      <t xml:space="preserve"> (choose using the dropdown list. It will appear there since you have already entered the government entitiy in Part 3).</t>
    </r>
  </si>
  <si>
    <r>
      <t xml:space="preserve">3.Choose the </t>
    </r>
    <r>
      <rPr>
        <b/>
        <i/>
        <sz val="12"/>
        <rFont val="Garamond"/>
        <family val="1"/>
      </rPr>
      <t>Sector</t>
    </r>
    <r>
      <rPr>
        <i/>
        <sz val="12"/>
        <rFont val="Garamond"/>
        <family val="1"/>
      </rPr>
      <t xml:space="preserve"> and the </t>
    </r>
    <r>
      <rPr>
        <b/>
        <i/>
        <sz val="12"/>
        <rFont val="Garamond"/>
        <family val="1"/>
      </rPr>
      <t>GFS Classification</t>
    </r>
    <r>
      <rPr>
        <i/>
        <sz val="12"/>
        <rFont val="Garamond"/>
        <family val="1"/>
      </rPr>
      <t xml:space="preserve"> this revenue applies to. Use the guidance provided in the </t>
    </r>
    <r>
      <rPr>
        <i/>
        <u/>
        <sz val="12"/>
        <rFont val="Garamond"/>
        <family val="1"/>
      </rPr>
      <t>GFS Framework</t>
    </r>
    <r>
      <rPr>
        <b/>
        <i/>
        <u/>
        <sz val="12"/>
        <rFont val="Garamond"/>
        <family val="1"/>
      </rPr>
      <t xml:space="preserve"> </t>
    </r>
    <r>
      <rPr>
        <i/>
        <u/>
        <sz val="12"/>
        <rFont val="Garamond"/>
        <family val="1"/>
      </rPr>
      <t xml:space="preserve">for EITI reporting. </t>
    </r>
    <r>
      <rPr>
        <sz val="12"/>
        <rFont val="Garamond"/>
        <family val="1"/>
      </rPr>
      <t>If a revenue stream cannot be disaggregated by sector, chose "Other".</t>
    </r>
  </si>
  <si>
    <r>
      <t xml:space="preserve">4. In the </t>
    </r>
    <r>
      <rPr>
        <b/>
        <i/>
        <sz val="12"/>
        <rFont val="Garamond"/>
        <family val="1"/>
      </rPr>
      <t xml:space="preserve">Revenue value </t>
    </r>
    <r>
      <rPr>
        <i/>
        <sz val="12"/>
        <rFont val="Garamond"/>
        <family val="1"/>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</si>
  <si>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</si>
  <si>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</si>
  <si>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</si>
  <si>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</si>
  <si>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2"/>
        <rFont val="Garamond"/>
        <family val="1"/>
      </rPr>
      <t>: Revenue classification</t>
    </r>
  </si>
  <si>
    <r>
      <t>EITI Requirement 4.1.d</t>
    </r>
    <r>
      <rPr>
        <b/>
        <i/>
        <sz val="12"/>
        <rFont val="Garamond"/>
        <family val="1"/>
      </rPr>
      <t>: Full government disclosure</t>
    </r>
  </si>
  <si>
    <t>GFS Level 1</t>
  </si>
  <si>
    <t>GFS Level 2</t>
  </si>
  <si>
    <t>GFS Level 3</t>
  </si>
  <si>
    <t>GFS Level 4</t>
  </si>
  <si>
    <t>GFS Classification</t>
  </si>
  <si>
    <t>Revenue stream name</t>
  </si>
  <si>
    <t>Government entity</t>
  </si>
  <si>
    <t>Revenue value</t>
  </si>
  <si>
    <t>What is GFS?</t>
  </si>
  <si>
    <t>General taxes on goods and services (VAT, sales tax, turnover tax) (1141E)</t>
  </si>
  <si>
    <t>Petroleum Profit Tax</t>
  </si>
  <si>
    <t>CVE</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</si>
  <si>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</si>
  <si>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Ordinary taxes on income, profits and capital gains (1112E1)</t>
  </si>
  <si>
    <t>Value Added Tax</t>
  </si>
  <si>
    <t>Other taxes payable by natural resource companies (116E)</t>
  </si>
  <si>
    <t>Royalty Oil</t>
  </si>
  <si>
    <t>Concession Rentals</t>
  </si>
  <si>
    <t>Taxes on payroll and workforce (112E)</t>
  </si>
  <si>
    <t>Royalty Gas</t>
  </si>
  <si>
    <t>Extraordinary taxes on income, profits and capital gains (1112E2)</t>
  </si>
  <si>
    <t>Signature Bonus &amp; License Renewal</t>
  </si>
  <si>
    <t>Capital Gains Tax</t>
  </si>
  <si>
    <t>Education Tax</t>
  </si>
  <si>
    <t>Administrative fees for government services (1422E)</t>
  </si>
  <si>
    <t>Whithholding Tax</t>
  </si>
  <si>
    <t>Dividend from NLNG</t>
  </si>
  <si>
    <t>Royalties (1415E1)</t>
  </si>
  <si>
    <t>Licence fees (114521E)</t>
  </si>
  <si>
    <t>Royalty</t>
  </si>
  <si>
    <t>Annual Service Fee</t>
  </si>
  <si>
    <t>Mining titles(s) application processing fee</t>
  </si>
  <si>
    <t>Mining title(s) fee for late renewal of license</t>
  </si>
  <si>
    <t>Application for relinquishment of mining title fees</t>
  </si>
  <si>
    <t>Application for surrender mining titles fees</t>
  </si>
  <si>
    <t xml:space="preserve">Fees for application for certified true copy of lost certificate of mining title </t>
  </si>
  <si>
    <t>Transfer Fee</t>
  </si>
  <si>
    <t>Processing Fee</t>
  </si>
  <si>
    <t>Enlargement Fees</t>
  </si>
  <si>
    <t xml:space="preserve">Permit to erect a magazine </t>
  </si>
  <si>
    <t>Permit to Deposit Tailings</t>
  </si>
  <si>
    <t>Permit to export Minerals for commercial purposes</t>
  </si>
  <si>
    <t>Permit to export Minerals for analysis</t>
  </si>
  <si>
    <t>Blasting certificates</t>
  </si>
  <si>
    <t>Permit to Mix ANFO</t>
  </si>
  <si>
    <t xml:space="preserve">Licences to sell explosives </t>
  </si>
  <si>
    <t>Licence to buy explosives</t>
  </si>
  <si>
    <t>Explosives magazine licence</t>
  </si>
  <si>
    <t>Late renewal of Magazine Licence</t>
  </si>
  <si>
    <t>Total in USD</t>
  </si>
  <si>
    <t>Additional information</t>
  </si>
  <si>
    <t>Any additional information that is not eligible for inclusion in the table above, please include below as comments.</t>
  </si>
  <si>
    <t>Comment 1</t>
  </si>
  <si>
    <t>Withholding taxes are not revenue to the Federal Government it should therefore be excluded</t>
  </si>
  <si>
    <t>Comment 2</t>
  </si>
  <si>
    <t>Insert additional rows as needed. E.g., the below table covers the excluded revenues</t>
  </si>
  <si>
    <t>PAYE</t>
  </si>
  <si>
    <t>Revenue authority</t>
  </si>
  <si>
    <t>Withholding tax</t>
  </si>
  <si>
    <t>Federal Inland Revenue Services</t>
  </si>
  <si>
    <t>Total</t>
  </si>
  <si>
    <t>Comment 3</t>
  </si>
  <si>
    <t>Please include comments here.</t>
  </si>
  <si>
    <t>Comment 4</t>
  </si>
  <si>
    <t>Comment 5</t>
  </si>
  <si>
    <r>
      <rPr>
        <b/>
        <sz val="9"/>
        <color rgb="FF000000"/>
        <rFont val="Franklin Gothic Book"/>
        <family val="2"/>
      </rPr>
      <t xml:space="preserve">Part 5 (Company data) </t>
    </r>
    <r>
      <rPr>
        <sz val="9"/>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</si>
  <si>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</si>
  <si>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9"/>
        <color theme="1"/>
        <rFont val="Franklin Gothic Book"/>
        <family val="2"/>
      </rPr>
      <t xml:space="preserve"> company</t>
    </r>
    <r>
      <rPr>
        <i/>
        <sz val="9"/>
        <color theme="1"/>
        <rFont val="Franklin Gothic Book"/>
        <family val="2"/>
      </rPr>
      <t xml:space="preserve"> name from drop-down menu</t>
    </r>
  </si>
  <si>
    <r>
      <t xml:space="preserve">2. Select </t>
    </r>
    <r>
      <rPr>
        <b/>
        <i/>
        <sz val="9"/>
        <color theme="1"/>
        <rFont val="Franklin Gothic Book"/>
        <family val="2"/>
      </rPr>
      <t>government collecting entity</t>
    </r>
    <r>
      <rPr>
        <i/>
        <sz val="9"/>
        <color theme="1"/>
        <rFont val="Franklin Gothic Book"/>
        <family val="2"/>
      </rPr>
      <t xml:space="preserve"> and </t>
    </r>
    <r>
      <rPr>
        <b/>
        <i/>
        <sz val="9"/>
        <color theme="1"/>
        <rFont val="Franklin Gothic Book"/>
        <family val="2"/>
      </rPr>
      <t>payment name</t>
    </r>
    <r>
      <rPr>
        <i/>
        <sz val="9"/>
        <color theme="1"/>
        <rFont val="Franklin Gothic Book"/>
        <family val="2"/>
      </rPr>
      <t xml:space="preserve"> from drop-down menu</t>
    </r>
  </si>
  <si>
    <r>
      <t xml:space="preserve">3. Indicate whether the payment stream is (i) </t>
    </r>
    <r>
      <rPr>
        <b/>
        <i/>
        <sz val="9"/>
        <color theme="1"/>
        <rFont val="Franklin Gothic Book"/>
        <family val="2"/>
      </rPr>
      <t>levied on project</t>
    </r>
    <r>
      <rPr>
        <i/>
        <sz val="9"/>
        <color theme="1"/>
        <rFont val="Franklin Gothic Book"/>
        <family val="2"/>
      </rPr>
      <t xml:space="preserve"> and (ii) </t>
    </r>
    <r>
      <rPr>
        <b/>
        <i/>
        <sz val="9"/>
        <color theme="1"/>
        <rFont val="Franklin Gothic Book"/>
        <family val="2"/>
      </rPr>
      <t>reported by project</t>
    </r>
  </si>
  <si>
    <r>
      <t xml:space="preserve">4. Enter project information: </t>
    </r>
    <r>
      <rPr>
        <b/>
        <i/>
        <sz val="9"/>
        <color theme="1"/>
        <rFont val="Franklin Gothic Book"/>
        <family val="2"/>
      </rPr>
      <t>project name</t>
    </r>
    <r>
      <rPr>
        <i/>
        <sz val="9"/>
        <color theme="1"/>
        <rFont val="Franklin Gothic Book"/>
        <family val="2"/>
      </rPr>
      <t xml:space="preserve">, and </t>
    </r>
    <r>
      <rPr>
        <b/>
        <i/>
        <sz val="9"/>
        <color theme="1"/>
        <rFont val="Franklin Gothic Book"/>
        <family val="2"/>
      </rPr>
      <t>reporting currency</t>
    </r>
  </si>
  <si>
    <r>
      <t xml:space="preserve">5. Enter </t>
    </r>
    <r>
      <rPr>
        <b/>
        <i/>
        <sz val="9"/>
        <color theme="1"/>
        <rFont val="Franklin Gothic Book"/>
        <family val="2"/>
      </rPr>
      <t>revenue value</t>
    </r>
    <r>
      <rPr>
        <i/>
        <sz val="9"/>
        <color theme="1"/>
        <rFont val="Franklin Gothic Book"/>
        <family val="2"/>
      </rPr>
      <t>,</t>
    </r>
    <r>
      <rPr>
        <i/>
        <u/>
        <sz val="9"/>
        <color theme="1"/>
        <rFont val="Franklin Gothic Book"/>
        <family val="2"/>
      </rPr>
      <t>as disclosed by government</t>
    </r>
    <r>
      <rPr>
        <i/>
        <sz val="9"/>
        <color theme="1"/>
        <rFont val="Franklin Gothic Book"/>
        <family val="2"/>
      </rPr>
      <t xml:space="preserve"> and any </t>
    </r>
    <r>
      <rPr>
        <b/>
        <i/>
        <sz val="9"/>
        <color theme="1"/>
        <rFont val="Franklin Gothic Book"/>
        <family val="2"/>
      </rPr>
      <t>comments</t>
    </r>
    <r>
      <rPr>
        <i/>
        <sz val="9"/>
        <color theme="1"/>
        <rFont val="Franklin Gothic Book"/>
        <family val="2"/>
      </rPr>
      <t xml:space="preserve"> that may be applicable</t>
    </r>
  </si>
  <si>
    <r>
      <rPr>
        <i/>
        <sz val="9"/>
        <rFont val="Franklin Gothic Book"/>
        <family val="2"/>
      </rPr>
      <t xml:space="preserve">If you have any questions, please contact </t>
    </r>
    <r>
      <rPr>
        <b/>
        <u/>
        <sz val="9"/>
        <color theme="10"/>
        <rFont val="Franklin Gothic Book"/>
        <family val="2"/>
      </rPr>
      <t>data@eiti.org</t>
    </r>
  </si>
  <si>
    <t>Government revenues by company and project</t>
  </si>
  <si>
    <r>
      <t>EITI Requirement 4.1.c</t>
    </r>
    <r>
      <rPr>
        <b/>
        <i/>
        <sz val="9"/>
        <rFont val="Franklin Gothic Book"/>
        <family val="2"/>
      </rPr>
      <t xml:space="preserve">: Company payments ;  </t>
    </r>
    <r>
      <rPr>
        <b/>
        <i/>
        <u/>
        <sz val="9"/>
        <color rgb="FF0076AF"/>
        <rFont val="Franklin Gothic Book"/>
        <family val="2"/>
      </rPr>
      <t>EITI Requirement 4.7</t>
    </r>
    <r>
      <rPr>
        <b/>
        <i/>
        <sz val="9"/>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</si>
  <si>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</si>
  <si>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</si>
  <si>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</si>
  <si>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</si>
  <si>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</si>
  <si>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</si>
  <si>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</si>
  <si>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</si>
  <si>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</si>
  <si>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Federal Inland Revenue Service (for Oil &amp; Gas)</t>
  </si>
  <si>
    <t>Production Sharing Contract- OML 123, 124</t>
  </si>
  <si>
    <t>NO</t>
  </si>
  <si>
    <t>Production Sharing Contract- OML 123, 128</t>
  </si>
  <si>
    <t>Production Sharing Contract- OML 123, 130</t>
  </si>
  <si>
    <t>Production Sharing Contract- OML 123, 131</t>
  </si>
  <si>
    <t>Production Sharing Contract- OML 123, 132</t>
  </si>
  <si>
    <t>VAT</t>
  </si>
  <si>
    <t>Production Sharing Contract- OML 123, 135</t>
  </si>
  <si>
    <t>Transportation Fees</t>
  </si>
  <si>
    <t xml:space="preserve">Federal Ministry of Finance </t>
  </si>
  <si>
    <t>NESS FEE</t>
  </si>
  <si>
    <t>Production Sharing Contract- OML 123, 138</t>
  </si>
  <si>
    <t>Production Sharing Contract- OML 123, 139</t>
  </si>
  <si>
    <t>PAYEE</t>
  </si>
  <si>
    <t>Production Sharing Contract- OML 123, 140</t>
  </si>
  <si>
    <t>Production Sharing Contract- OML 126, 138</t>
  </si>
  <si>
    <t>Production Sharing Contract- OML 126, 142</t>
  </si>
  <si>
    <t>Production Sharing Contract- OML 126, 144</t>
  </si>
  <si>
    <t>Production Sharing Contract- OML 126, 145</t>
  </si>
  <si>
    <t>Production Sharing Contract- OML 126, 146</t>
  </si>
  <si>
    <t>Production Sharing Contract- OML 126, 149</t>
  </si>
  <si>
    <t>Production Sharing Contract- OML 126, 152</t>
  </si>
  <si>
    <t>Production Sharing Contract- OML 126, 154</t>
  </si>
  <si>
    <t>Service Contract- OML 116, 119</t>
  </si>
  <si>
    <t>Joint Venture- OML 29</t>
  </si>
  <si>
    <t>Joint Venture &amp; Sole Risk- OML 117, 112</t>
  </si>
  <si>
    <t>Sole Risk- OML109</t>
  </si>
  <si>
    <t>Joint Venture- OML 55</t>
  </si>
  <si>
    <t>Marginal Field Operator</t>
  </si>
  <si>
    <t>Marginal Field Operator- OML 90</t>
  </si>
  <si>
    <t>Joint Venture- OML 49,91,95,90,49/95, 49/90, 86</t>
  </si>
  <si>
    <t>Sole Risk</t>
  </si>
  <si>
    <t>Marginal Field Operator- OML 56</t>
  </si>
  <si>
    <t>Production Sharing Contract- OML 103/136</t>
  </si>
  <si>
    <t>Sole Risk- OML 59</t>
  </si>
  <si>
    <t>Sole Risk- OML 96</t>
  </si>
  <si>
    <t>Sole Risk- OML 40</t>
  </si>
  <si>
    <t>Production Sharing Contract</t>
  </si>
  <si>
    <t>Joint venture- OML 18</t>
  </si>
  <si>
    <t>Production Sharing Contract- OML 138</t>
  </si>
  <si>
    <t>Marginal Field Operator- OML 46</t>
  </si>
  <si>
    <t>Marginal Field Operator- OML 13</t>
  </si>
  <si>
    <t>Marginal Field Operator- OML 11</t>
  </si>
  <si>
    <t>Joint venture- OML 67,68,70,104</t>
  </si>
  <si>
    <t>Sole Risk- OML 114</t>
  </si>
  <si>
    <t>Sole Risk- OML 34</t>
  </si>
  <si>
    <t>Sole Risk- OML 42</t>
  </si>
  <si>
    <t>Joint venture- OML 24</t>
  </si>
  <si>
    <t>Marginal Field Operator- OML 54</t>
  </si>
  <si>
    <t>Joint Venture/ Sole Risk- 60, 61, 62, 63</t>
  </si>
  <si>
    <t>Joint Venture/ Sole Risk- 119, 61/62/63, 4/38/41, 26, 42, 30, 34, 40, 65, 111</t>
  </si>
  <si>
    <t>Sole Risk- 60-63</t>
  </si>
  <si>
    <t>Marginal Field Operator- OML 67</t>
  </si>
  <si>
    <t>Joint Venture</t>
  </si>
  <si>
    <t>Petrobras Oil &amp; Gas</t>
  </si>
  <si>
    <t>Marginal Field Operator- OML 38</t>
  </si>
  <si>
    <t>Joint Venture/ Sole Risk- OML 4.38.41. 53</t>
  </si>
  <si>
    <t>Production Sharing Contract- OML 118</t>
  </si>
  <si>
    <t>Shell Petroleum Development Company</t>
  </si>
  <si>
    <t>Joint Venture- OML 11, 17, 20, 21, 22, 23, 25, 27, 28, 32, BRASS, 35, 46, 40, 43, 45, 74/77</t>
  </si>
  <si>
    <t>Sole Risk- 30</t>
  </si>
  <si>
    <t>South Atlantic Pet. Limited</t>
  </si>
  <si>
    <t>Production Sharing Contract- OML 130</t>
  </si>
  <si>
    <t>Production Sharing Contract- OML 127, 128</t>
  </si>
  <si>
    <t>Marginal Field Operator- OML 14</t>
  </si>
  <si>
    <t>Marginal Field Operator- OML 15</t>
  </si>
  <si>
    <t>Marginal Field Operator- OML 16</t>
  </si>
  <si>
    <t>Marginal Field Operator- OML 17</t>
  </si>
  <si>
    <t>Marginal Field Operator- OML 18</t>
  </si>
  <si>
    <t>Production Sharing Contract- OML 143</t>
  </si>
  <si>
    <t>Joint Venture- OML 99,100,102, 58</t>
  </si>
  <si>
    <t>Total Upstream</t>
  </si>
  <si>
    <t>Production Sharing Contract- OML 130, 138</t>
  </si>
  <si>
    <t>Sole Risk- OML 113</t>
  </si>
  <si>
    <t>Nigeria LNG Ltd</t>
  </si>
  <si>
    <t xml:space="preserve">Century Energy Resources Limited </t>
  </si>
  <si>
    <t xml:space="preserve"> Noreast Petroleum </t>
  </si>
  <si>
    <t xml:space="preserve"> Ocean Oil </t>
  </si>
  <si>
    <t xml:space="preserve"> Sunlink Petroleum Ltd </t>
  </si>
  <si>
    <t xml:space="preserve"> Makmera  (Bicta Energy &amp; Management Systems Limited</t>
  </si>
  <si>
    <t xml:space="preserve"> New Age Nigeria Ltd </t>
  </si>
  <si>
    <t xml:space="preserve"> Nigeria Seven Energy (Savannah Petroleum PLC)</t>
  </si>
  <si>
    <t xml:space="preserve"> PGS Geophysical</t>
  </si>
  <si>
    <t xml:space="preserve"> DPR- Miscellaneous </t>
  </si>
  <si>
    <t xml:space="preserve"> Xenoil Energy </t>
  </si>
  <si>
    <t xml:space="preserve"> Crownwell </t>
  </si>
  <si>
    <t>Dajo</t>
  </si>
  <si>
    <t>Sterling Int'l</t>
  </si>
  <si>
    <t>Sales of Federation Crude Oil &amp; Gas</t>
  </si>
  <si>
    <t>FIRS</t>
  </si>
  <si>
    <t>No</t>
  </si>
  <si>
    <t>MCO</t>
  </si>
  <si>
    <t>MID</t>
  </si>
  <si>
    <t xml:space="preserve">licience to buy explosive </t>
  </si>
  <si>
    <t>SBIR</t>
  </si>
  <si>
    <t>paye</t>
  </si>
  <si>
    <t>VAT, CIT,EDT,OTHERS</t>
  </si>
  <si>
    <t>VAT, WHT,EDT,OTHERS</t>
  </si>
  <si>
    <t>processing fee</t>
  </si>
  <si>
    <t>Clinic</t>
  </si>
  <si>
    <t>others</t>
  </si>
  <si>
    <t>Haulage fees</t>
  </si>
  <si>
    <t>VAT, CIT,EDT,PAYE,OTHERS</t>
  </si>
  <si>
    <t>fee for processing renewal apllication</t>
  </si>
  <si>
    <t>edt,stamp duties,others</t>
  </si>
  <si>
    <t>PAYES</t>
  </si>
  <si>
    <t>vat,edt,wht,stamp duties,others</t>
  </si>
  <si>
    <t xml:space="preserve">business premises </t>
  </si>
  <si>
    <t>vat,cit,wht,cgt,stamp duties,others</t>
  </si>
  <si>
    <t>Withholding Tax for Enterprises</t>
  </si>
  <si>
    <t>payee, wht</t>
  </si>
  <si>
    <t>local government council</t>
  </si>
  <si>
    <t>tenement rate</t>
  </si>
  <si>
    <t>NIWA</t>
  </si>
  <si>
    <t>vat,stamp duties,others</t>
  </si>
  <si>
    <t>Falcon Incorporation Limited</t>
  </si>
  <si>
    <t>permit to posses and purchase mineral</t>
  </si>
  <si>
    <t>vat,cit,edt,eht,stamp duties</t>
  </si>
  <si>
    <t>paye (expertriate)</t>
  </si>
  <si>
    <t>paye(local)</t>
  </si>
  <si>
    <t>forestry lease</t>
  </si>
  <si>
    <t xml:space="preserve">vat,edt,stamp duties </t>
  </si>
  <si>
    <t>vat,edt,wht,cgt,stamp duties,others</t>
  </si>
  <si>
    <t>gasious emission</t>
  </si>
  <si>
    <t>vat,edt,wht,others</t>
  </si>
  <si>
    <t xml:space="preserve">licience to sell explosive </t>
  </si>
  <si>
    <t>vat,cit,edt,wht,stamp duties</t>
  </si>
  <si>
    <t>NCS</t>
  </si>
  <si>
    <t>custom duty</t>
  </si>
  <si>
    <t>vat,cit,edt,stamp duties,others</t>
  </si>
  <si>
    <t>business premises</t>
  </si>
  <si>
    <t>pertmit to export mineral and analyses</t>
  </si>
  <si>
    <t>wht</t>
  </si>
  <si>
    <t>vat, others(pol)</t>
  </si>
  <si>
    <t>vat,cit,others</t>
  </si>
  <si>
    <t>vat,edt,wht,stamp duties</t>
  </si>
  <si>
    <t>ministry of environment</t>
  </si>
  <si>
    <t>registration fee for environmental impact anylses</t>
  </si>
  <si>
    <t>Property Rates (Tenement Rates)</t>
  </si>
  <si>
    <t>vat,cit,edt,stamp duties</t>
  </si>
  <si>
    <t>vat,cit,edt,others (penalty)</t>
  </si>
  <si>
    <t>vat,edt,others(penalty)</t>
  </si>
  <si>
    <t>others(annual paye)</t>
  </si>
  <si>
    <t>vat,cit,edt,wht,stamp duties others(penalty)</t>
  </si>
  <si>
    <t>others(development levy)</t>
  </si>
  <si>
    <t xml:space="preserve">federal ministry of environment </t>
  </si>
  <si>
    <t>others(haulage)</t>
  </si>
  <si>
    <t>land owners</t>
  </si>
  <si>
    <t>others(loading fee)</t>
  </si>
  <si>
    <t>vat,cit,edt,wht,others(penalty)</t>
  </si>
  <si>
    <t>Nigerian geological agency</t>
  </si>
  <si>
    <t>consultancy fee</t>
  </si>
  <si>
    <t>vat,edt,wht,stamp duty</t>
  </si>
  <si>
    <t>others(penalty)</t>
  </si>
  <si>
    <t>cit,edt,others(penalty)</t>
  </si>
  <si>
    <t>others(penalty for illegal minning)</t>
  </si>
  <si>
    <t>vat,edt.wht,stamp duties</t>
  </si>
  <si>
    <t>Compensation</t>
  </si>
  <si>
    <t>vat,edt,wht,others(penalty)</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</si>
  <si>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</si>
  <si>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</si>
  <si>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</si>
  <si>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</si>
  <si>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</si>
  <si>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</si>
  <si>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</si>
  <si>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</si>
  <si>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</si>
  <si>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</si>
  <si>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</si>
  <si>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</si>
  <si>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</si>
  <si>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</si>
  <si>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</si>
  <si>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</si>
  <si>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</si>
  <si>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</si>
  <si>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</si>
  <si>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</si>
  <si>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</si>
  <si>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</si>
  <si>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</si>
  <si>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</si>
  <si>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</si>
  <si>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</si>
  <si>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</si>
  <si>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</si>
  <si>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</si>
  <si>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</si>
  <si>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</si>
  <si>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</si>
  <si>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</si>
  <si>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</si>
  <si>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</si>
  <si>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</si>
  <si>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</si>
  <si>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</si>
  <si>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</si>
  <si>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</si>
  <si>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</si>
  <si>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</si>
  <si>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</si>
  <si>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</si>
  <si>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</si>
  <si>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</si>
  <si>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</si>
  <si>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</si>
  <si>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t>
  </si>
  <si>
    <t>1112E2</t>
  </si>
  <si>
    <t>Exploration</t>
  </si>
  <si>
    <t>State government</t>
  </si>
  <si>
    <t>Aland Islands</t>
  </si>
  <si>
    <t>AX</t>
  </si>
  <si>
    <t>ALA</t>
  </si>
  <si>
    <t>248</t>
  </si>
  <si>
    <t>EUR</t>
  </si>
  <si>
    <t>Euro</t>
  </si>
  <si>
    <t>2620</t>
  </si>
  <si>
    <t>Ash and residues (2620)</t>
  </si>
  <si>
    <t>Ash and residues (2620), volume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</si>
  <si>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</si>
  <si>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</si>
  <si>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</si>
  <si>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</si>
  <si>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</si>
  <si>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</si>
  <si>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</si>
  <si>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</si>
  <si>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</si>
  <si>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</si>
  <si>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</si>
  <si>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</si>
  <si>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</si>
  <si>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</si>
  <si>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</si>
  <si>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</si>
  <si>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</si>
  <si>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</si>
  <si>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</si>
  <si>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</si>
  <si>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</si>
  <si>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</si>
  <si>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</si>
  <si>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</si>
  <si>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</si>
  <si>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</si>
  <si>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</si>
  <si>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</si>
  <si>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</si>
  <si>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</si>
  <si>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</si>
  <si>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</si>
  <si>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</si>
  <si>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</si>
  <si>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</si>
  <si>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</si>
  <si>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</si>
  <si>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</si>
  <si>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</si>
  <si>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</si>
  <si>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</si>
  <si>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</si>
  <si>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</si>
  <si>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</si>
  <si>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</si>
  <si>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</si>
  <si>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</si>
  <si>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</si>
  <si>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</si>
  <si>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</si>
  <si>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</si>
  <si>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</si>
  <si>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</si>
  <si>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</si>
  <si>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</si>
  <si>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</si>
  <si>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</si>
  <si>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</si>
  <si>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</si>
  <si>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</si>
  <si>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</si>
  <si>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</si>
  <si>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</si>
  <si>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</si>
  <si>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</si>
  <si>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</si>
  <si>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</si>
  <si>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</si>
  <si>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</si>
  <si>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</si>
  <si>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</si>
  <si>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</si>
  <si>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</si>
  <si>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</si>
  <si>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</si>
  <si>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</si>
  <si>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</si>
  <si>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</si>
  <si>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</si>
  <si>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</si>
  <si>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</si>
  <si>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</si>
  <si>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</si>
  <si>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</si>
  <si>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</si>
  <si>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</si>
  <si>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</si>
  <si>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</si>
  <si>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</si>
  <si>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</si>
  <si>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</si>
  <si>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</si>
  <si>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</si>
  <si>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</si>
  <si>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</si>
  <si>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</si>
  <si>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</si>
  <si>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</si>
  <si>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</si>
  <si>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</si>
  <si>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</si>
  <si>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</si>
  <si>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</si>
  <si>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</si>
  <si>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</si>
  <si>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</si>
  <si>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</si>
  <si>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</si>
  <si>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</si>
  <si>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</si>
  <si>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</si>
  <si>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</si>
  <si>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</si>
  <si>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</si>
  <si>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</si>
  <si>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</si>
  <si>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</si>
  <si>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</si>
  <si>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</si>
  <si>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</si>
  <si>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</si>
  <si>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</si>
  <si>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</si>
  <si>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</si>
  <si>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</si>
  <si>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</si>
  <si>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</si>
  <si>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</si>
  <si>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</si>
  <si>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</si>
  <si>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</si>
  <si>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</si>
  <si>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</si>
  <si>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</si>
  <si>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</si>
  <si>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</si>
  <si>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</si>
  <si>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</si>
  <si>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</si>
  <si>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</si>
  <si>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</si>
  <si>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</si>
  <si>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</si>
  <si>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</si>
  <si>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</si>
  <si>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</si>
  <si>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</si>
  <si>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</si>
  <si>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</si>
  <si>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</si>
  <si>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</si>
  <si>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</si>
  <si>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</si>
  <si>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</si>
  <si>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</si>
  <si>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</si>
  <si>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</si>
  <si>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</si>
  <si>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</si>
  <si>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</si>
  <si>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</si>
  <si>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</si>
  <si>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</si>
  <si>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</si>
  <si>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</si>
  <si>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</si>
  <si>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</si>
  <si>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</si>
  <si>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</si>
  <si>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</si>
  <si>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</si>
  <si>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</si>
  <si>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</si>
  <si>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</si>
  <si>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</si>
  <si>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</si>
  <si>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</si>
  <si>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</si>
  <si>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</si>
  <si>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</si>
  <si>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</si>
  <si>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</si>
  <si>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</si>
  <si>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</si>
  <si>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</si>
  <si>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</si>
  <si>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</si>
  <si>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</si>
  <si>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</si>
  <si>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</si>
  <si>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</si>
  <si>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</si>
  <si>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</si>
  <si>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</si>
  <si>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</si>
  <si>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</si>
  <si>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</si>
  <si>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</si>
  <si>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</si>
  <si>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</si>
  <si>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</si>
  <si>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</si>
  <si>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</si>
  <si>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</si>
  <si>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</si>
  <si>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</si>
  <si>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</si>
  <si>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</si>
  <si>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</si>
  <si>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</si>
  <si>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</si>
  <si>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</si>
  <si>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</si>
  <si>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</si>
  <si>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</si>
  <si>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</si>
  <si>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</si>
  <si>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</si>
  <si>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</si>
  <si>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</si>
  <si>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</si>
  <si>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</si>
  <si>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</si>
  <si>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</si>
  <si>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</si>
  <si>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</si>
  <si>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</si>
  <si>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</si>
  <si>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</si>
  <si>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</si>
  <si>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</si>
  <si>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</si>
  <si>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</si>
  <si>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</si>
  <si>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</si>
  <si>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</si>
  <si>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</si>
  <si>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</si>
  <si>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</si>
  <si>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</si>
  <si>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</si>
  <si>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</si>
  <si>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</si>
  <si>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</si>
  <si>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</si>
  <si>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</si>
  <si>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</si>
  <si>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</si>
  <si>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</si>
  <si>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</si>
  <si>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</si>
  <si>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</si>
  <si>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</si>
  <si>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</si>
  <si>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</si>
  <si>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</si>
  <si>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</si>
  <si>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</si>
  <si>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</si>
  <si>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</si>
  <si>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</si>
  <si>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</si>
  <si>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</si>
  <si>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</si>
  <si>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</si>
  <si>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</si>
  <si>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</si>
  <si>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</si>
  <si>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</si>
  <si>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</si>
  <si>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</si>
  <si>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</si>
  <si>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</si>
  <si>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</si>
  <si>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</si>
  <si>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</si>
  <si>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</si>
  <si>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</si>
  <si>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</si>
  <si>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</si>
  <si>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</si>
  <si>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</si>
  <si>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</si>
  <si>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</si>
  <si>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</si>
  <si>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</si>
  <si>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</si>
  <si>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</si>
  <si>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</si>
  <si>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</si>
  <si>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</si>
  <si>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</si>
  <si>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</si>
  <si>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</si>
  <si>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</si>
  <si>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</si>
  <si>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</si>
  <si>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</si>
  <si>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</si>
  <si>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</si>
  <si>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</si>
  <si>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</si>
  <si>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</si>
  <si>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</si>
  <si>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</si>
  <si>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</si>
  <si>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</si>
  <si>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</si>
  <si>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</si>
  <si>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</si>
  <si>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</si>
  <si>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</si>
  <si>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</si>
  <si>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</si>
  <si>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</si>
  <si>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</si>
  <si>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</si>
  <si>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</si>
  <si>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</si>
  <si>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</si>
  <si>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</si>
  <si>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</si>
  <si>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</si>
  <si>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</si>
  <si>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</si>
  <si>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</si>
  <si>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</si>
  <si>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</si>
  <si>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</si>
  <si>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</si>
  <si>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</si>
  <si>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</si>
  <si>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</si>
  <si>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</si>
  <si>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</si>
  <si>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</si>
  <si>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</si>
  <si>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</si>
  <si>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</si>
  <si>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</si>
  <si>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</si>
  <si>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</si>
  <si>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</si>
  <si>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</si>
  <si>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</si>
  <si>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</si>
  <si>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</si>
  <si>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</si>
  <si>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</si>
  <si>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</si>
  <si>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</si>
  <si>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</si>
  <si>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</si>
  <si>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</si>
  <si>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</si>
  <si>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</si>
  <si>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</si>
  <si>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</si>
  <si>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</si>
  <si>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</si>
  <si>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</si>
  <si>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</si>
  <si>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</si>
  <si>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</si>
  <si>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</si>
  <si>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</si>
  <si>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</si>
  <si>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</si>
  <si>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</si>
  <si>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</si>
  <si>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</si>
  <si>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</si>
  <si>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</si>
  <si>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</si>
  <si>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</si>
  <si>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</si>
  <si>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</si>
  <si>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</si>
  <si>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</si>
  <si>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</si>
  <si>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</si>
  <si>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</si>
  <si>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</si>
  <si>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</si>
  <si>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</si>
  <si>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</si>
  <si>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</si>
  <si>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</si>
  <si>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</si>
  <si>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</si>
  <si>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</si>
  <si>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</si>
  <si>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</si>
  <si>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</si>
  <si>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</si>
  <si>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</si>
  <si>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</si>
  <si>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</si>
  <si>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</si>
  <si>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</si>
  <si>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</si>
  <si>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</si>
  <si>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</si>
  <si>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</si>
  <si>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</si>
  <si>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</si>
  <si>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</si>
  <si>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</si>
  <si>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</si>
  <si>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</si>
  <si>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</si>
  <si>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</si>
  <si>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</si>
  <si>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</si>
  <si>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</si>
  <si>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</si>
  <si>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</si>
  <si>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</si>
  <si>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</si>
  <si>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</si>
  <si>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</si>
  <si>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</si>
  <si>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</si>
  <si>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</si>
  <si>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</si>
  <si>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</si>
  <si>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</si>
  <si>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</si>
  <si>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</si>
  <si>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</si>
  <si>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</si>
  <si>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</si>
  <si>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</si>
  <si>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</si>
  <si>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</si>
  <si>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</si>
  <si>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</si>
  <si>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</si>
  <si>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</si>
  <si>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</si>
  <si>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</si>
  <si>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</si>
  <si>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</si>
  <si>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</si>
  <si>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</si>
  <si>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</si>
  <si>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</si>
  <si>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</si>
  <si>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</si>
  <si>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</si>
  <si>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</si>
  <si>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</si>
  <si>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</si>
  <si>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</si>
  <si>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</si>
  <si>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</si>
  <si>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</si>
  <si>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</si>
  <si>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</si>
  <si>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</si>
  <si>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</si>
  <si>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</si>
  <si>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</si>
  <si>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</si>
  <si>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</si>
  <si>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</si>
  <si>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</si>
  <si>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</si>
  <si>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</si>
  <si>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</si>
  <si>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</si>
  <si>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</si>
  <si>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</si>
  <si>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</si>
  <si>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</si>
  <si>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</si>
  <si>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</si>
  <si>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</si>
  <si>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</si>
  <si>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</si>
  <si>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</si>
  <si>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</si>
  <si>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</si>
  <si>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</si>
  <si>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</si>
  <si>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</si>
  <si>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</si>
  <si>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</si>
  <si>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</si>
  <si>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</si>
  <si>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</si>
  <si>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</si>
  <si>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</si>
  <si>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</si>
  <si>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</si>
  <si>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</si>
  <si>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</si>
  <si>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</si>
  <si>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</si>
  <si>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</si>
  <si>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</si>
  <si>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</si>
  <si>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</si>
  <si>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</si>
  <si>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</si>
  <si>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</si>
  <si>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</si>
  <si>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</si>
  <si>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</si>
  <si>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</si>
  <si>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</si>
  <si>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</si>
  <si>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</si>
  <si>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</si>
  <si>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</si>
  <si>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</si>
  <si>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</si>
  <si>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</si>
  <si>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</si>
  <si>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</si>
  <si>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</si>
  <si>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</si>
  <si>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</si>
  <si>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</si>
  <si>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</si>
  <si>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</si>
  <si>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</si>
  <si>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</si>
  <si>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</si>
  <si>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</si>
  <si>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</si>
  <si>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</si>
  <si>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</si>
  <si>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</si>
  <si>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</si>
  <si>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</si>
  <si>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</si>
  <si>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</si>
  <si>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</si>
  <si>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</si>
  <si>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</si>
  <si>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</si>
  <si>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</si>
  <si>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</si>
  <si>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</si>
  <si>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</si>
  <si>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</si>
  <si>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</si>
  <si>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</si>
  <si>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</si>
  <si>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</si>
  <si>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</si>
  <si>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</si>
  <si>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</si>
  <si>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</si>
  <si>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</si>
  <si>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</si>
  <si>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</si>
  <si>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</si>
  <si>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</si>
  <si>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</si>
  <si>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</si>
  <si>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</si>
  <si>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</si>
  <si>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</si>
  <si>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</si>
  <si>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</si>
  <si>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</si>
  <si>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</si>
  <si>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</si>
  <si>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</si>
  <si>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</si>
  <si>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</si>
  <si>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</si>
  <si>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</si>
  <si>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</si>
  <si>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</si>
  <si>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</si>
  <si>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</si>
  <si>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</si>
  <si>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</si>
  <si>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</si>
  <si>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</si>
  <si>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</si>
  <si>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</si>
  <si>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</si>
  <si>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</si>
  <si>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</si>
  <si>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</si>
  <si>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</si>
  <si>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</si>
  <si>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</si>
  <si>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</si>
  <si>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</si>
  <si>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</si>
  <si>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</si>
  <si>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</si>
  <si>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</si>
  <si>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</si>
  <si>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</si>
  <si>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</si>
  <si>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</si>
  <si>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</si>
  <si>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</si>
  <si>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</si>
  <si>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</si>
  <si>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</si>
  <si>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</si>
  <si>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</si>
  <si>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</si>
  <si>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</si>
  <si>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</si>
  <si>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</si>
  <si>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</si>
  <si>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</si>
  <si>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</si>
  <si>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</si>
  <si>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</si>
  <si>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</si>
  <si>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</si>
  <si>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</si>
  <si>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</si>
  <si>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</si>
  <si>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</si>
  <si>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</si>
  <si>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</si>
  <si>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</si>
  <si>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</si>
  <si>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</si>
  <si>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</si>
  <si>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</si>
  <si>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</si>
  <si>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</si>
  <si>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</si>
  <si>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</si>
  <si>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</si>
  <si>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</si>
  <si>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</si>
  <si>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</si>
  <si>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</si>
  <si>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</si>
  <si>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</si>
  <si>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</si>
  <si>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</si>
  <si>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</si>
  <si>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</si>
  <si>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</si>
  <si>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</si>
  <si>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</si>
  <si>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</si>
  <si>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</si>
  <si>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</si>
  <si>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</si>
  <si>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</si>
  <si>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</si>
  <si>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</si>
  <si>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</si>
  <si>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</si>
  <si>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</si>
  <si>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</si>
  <si>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</si>
  <si>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</si>
  <si>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</si>
  <si>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</si>
  <si>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</si>
  <si>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</si>
  <si>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</si>
  <si>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</si>
  <si>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</si>
  <si>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</si>
  <si>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</si>
  <si>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</si>
  <si>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</si>
  <si>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</si>
  <si>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</si>
  <si>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</si>
  <si>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</si>
  <si>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</si>
  <si>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</si>
  <si>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</si>
  <si>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</si>
  <si>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</si>
  <si>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</si>
  <si>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</si>
  <si>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</si>
  <si>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</si>
  <si>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</si>
  <si>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</si>
  <si>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</si>
  <si>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</si>
  <si>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</si>
  <si>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</si>
  <si>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</si>
  <si>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</si>
  <si>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</si>
  <si>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</si>
  <si>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</si>
  <si>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</si>
  <si>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</si>
  <si>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</si>
  <si>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</si>
  <si>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</si>
  <si>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</si>
  <si>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</si>
  <si>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</si>
  <si>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</si>
  <si>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</si>
  <si>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</si>
  <si>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</si>
  <si>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</si>
  <si>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</si>
  <si>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</si>
  <si>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</si>
  <si>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</si>
  <si>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</si>
  <si>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</si>
  <si>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</si>
  <si>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</si>
  <si>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</si>
  <si>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</si>
  <si>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</si>
  <si>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</si>
  <si>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</si>
  <si>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</si>
  <si>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</si>
  <si>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</si>
  <si>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</si>
  <si>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</si>
  <si>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</si>
  <si>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</si>
  <si>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</si>
  <si>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</si>
  <si>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</si>
  <si>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</si>
  <si>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</si>
  <si>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</si>
  <si>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</si>
  <si>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</si>
  <si>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</si>
  <si>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</si>
  <si>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</si>
  <si>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</si>
  <si>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</si>
  <si>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</si>
  <si>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</si>
  <si>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</si>
  <si>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</si>
  <si>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</si>
  <si>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</si>
  <si>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</si>
  <si>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</si>
  <si>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</si>
  <si>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</si>
  <si>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</si>
  <si>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</si>
  <si>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</si>
  <si>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</si>
  <si>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</si>
  <si>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</si>
  <si>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</si>
  <si>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</si>
  <si>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</si>
  <si>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</si>
  <si>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</si>
  <si>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</si>
  <si>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</si>
  <si>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</si>
  <si>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</si>
  <si>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</si>
  <si>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</si>
  <si>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</si>
  <si>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</si>
  <si>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</si>
  <si>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</si>
  <si>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</si>
  <si>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</si>
  <si>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</si>
  <si>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</si>
  <si>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</si>
  <si>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</si>
  <si>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</si>
  <si>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</si>
  <si>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</si>
  <si>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</si>
  <si>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</si>
  <si>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</si>
  <si>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</si>
  <si>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</si>
  <si>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</si>
  <si>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</si>
  <si>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</si>
  <si>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</si>
  <si>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</si>
  <si>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</si>
  <si>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</si>
  <si>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</si>
  <si>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</si>
  <si>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</si>
  <si>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</si>
  <si>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</si>
  <si>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</si>
  <si>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</si>
  <si>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</si>
  <si>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</si>
  <si>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</si>
  <si>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</si>
  <si>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</si>
  <si>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</si>
  <si>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</si>
  <si>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</si>
  <si>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</si>
  <si>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</si>
  <si>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</si>
  <si>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</si>
  <si>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</si>
  <si>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</si>
  <si>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</si>
  <si>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</si>
  <si>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</si>
  <si>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</si>
  <si>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</si>
  <si>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</si>
  <si>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</si>
  <si>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</si>
  <si>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</si>
  <si>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</si>
  <si>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</si>
  <si>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</si>
  <si>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</si>
  <si>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</si>
  <si>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</si>
  <si>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</si>
  <si>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</si>
  <si>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</si>
  <si>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</si>
  <si>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</si>
  <si>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</si>
  <si>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</si>
  <si>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</si>
  <si>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</si>
  <si>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</si>
  <si>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</si>
  <si>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</si>
  <si>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</si>
  <si>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</si>
  <si>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</si>
  <si>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</si>
  <si>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</si>
  <si>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</si>
  <si>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</si>
  <si>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</si>
  <si>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</si>
  <si>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</si>
  <si>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</si>
  <si>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</si>
  <si>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</si>
  <si>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</si>
  <si>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</si>
  <si>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</si>
  <si>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</si>
  <si>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</si>
  <si>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</si>
  <si>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</si>
  <si>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</si>
  <si>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</si>
  <si>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</si>
  <si>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</si>
  <si>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</si>
  <si>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</si>
  <si>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</si>
  <si>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</si>
  <si>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</si>
  <si>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</si>
  <si>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</si>
  <si>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</si>
  <si>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</si>
  <si>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</si>
  <si>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</si>
  <si>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</si>
  <si>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</si>
  <si>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</si>
  <si>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</si>
  <si>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</si>
  <si>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</si>
  <si>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</si>
  <si>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</si>
  <si>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</si>
  <si>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</si>
  <si>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</si>
  <si>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</si>
  <si>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</si>
  <si>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</si>
  <si>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</si>
  <si>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</si>
  <si>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</si>
  <si>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</si>
  <si>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</si>
  <si>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</si>
  <si>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</si>
  <si>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</si>
  <si>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</si>
  <si>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</si>
  <si>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</si>
  <si>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</si>
  <si>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</si>
  <si>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</si>
  <si>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</si>
  <si>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</si>
  <si>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</si>
  <si>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</si>
  <si>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</si>
  <si>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</si>
  <si>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</si>
  <si>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</si>
  <si>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</si>
  <si>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</si>
  <si>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</si>
  <si>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</si>
  <si>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</si>
  <si>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</si>
  <si>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</si>
  <si>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</si>
  <si>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</si>
  <si>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</si>
  <si>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</si>
  <si>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</si>
  <si>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</si>
  <si>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</si>
  <si>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</si>
  <si>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</si>
  <si>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</si>
  <si>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</si>
  <si>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</si>
  <si>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</si>
  <si>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</si>
  <si>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</si>
  <si>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</si>
  <si>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</si>
  <si>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</si>
  <si>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</si>
  <si>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</si>
  <si>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</si>
  <si>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</si>
  <si>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</si>
  <si>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</si>
  <si>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</si>
  <si>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</si>
  <si>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</si>
  <si>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</si>
  <si>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</si>
  <si>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</si>
  <si>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</si>
  <si>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</si>
  <si>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</si>
  <si>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</si>
  <si>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</si>
  <si>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</si>
  <si>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</si>
  <si>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</si>
  <si>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</si>
  <si>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</si>
  <si>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</si>
  <si>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</si>
  <si>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</si>
  <si>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</si>
  <si>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</si>
  <si>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</si>
  <si>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</si>
  <si>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</si>
  <si>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</si>
  <si>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</si>
  <si>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</si>
  <si>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</si>
  <si>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</si>
  <si>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</si>
  <si>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</si>
  <si>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</si>
  <si>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</si>
  <si>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</si>
  <si>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</si>
  <si>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</si>
  <si>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</si>
  <si>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</si>
  <si>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</si>
  <si>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</si>
  <si>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</si>
  <si>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</si>
  <si>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</si>
  <si>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</si>
  <si>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</si>
  <si>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</si>
  <si>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</si>
  <si>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</si>
  <si>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</si>
  <si>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</si>
  <si>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</si>
  <si>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</si>
  <si>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</si>
  <si>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</si>
  <si>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</si>
  <si>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</si>
  <si>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</si>
  <si>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</si>
  <si>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</si>
  <si>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</si>
  <si>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</si>
  <si>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</si>
  <si>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</si>
  <si>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</si>
  <si>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</si>
  <si>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</si>
  <si>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</si>
  <si>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</si>
  <si>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</si>
  <si>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</si>
  <si>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</si>
  <si>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</si>
  <si>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</si>
  <si>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</si>
  <si>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</si>
  <si>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</si>
  <si>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</si>
  <si>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</si>
  <si>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</si>
  <si>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</si>
  <si>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</si>
  <si>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</si>
  <si>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</si>
  <si>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</si>
  <si>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</si>
  <si>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</si>
  <si>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</si>
  <si>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</si>
  <si>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</si>
  <si>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</si>
  <si>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</si>
  <si>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</si>
  <si>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</si>
  <si>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</si>
  <si>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</si>
  <si>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</si>
  <si>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</si>
  <si>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</si>
  <si>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</si>
  <si>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</si>
  <si>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</si>
  <si>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</si>
  <si>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</si>
  <si>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</si>
  <si>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</si>
  <si>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</si>
  <si>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</si>
  <si>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</si>
  <si>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</si>
  <si>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</si>
  <si>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</si>
  <si>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</si>
  <si>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</si>
  <si>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</si>
  <si>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</si>
  <si>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</si>
  <si>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</si>
  <si>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</si>
  <si>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</si>
  <si>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</si>
  <si>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</si>
  <si>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</si>
  <si>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</si>
  <si>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</si>
  <si>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</si>
  <si>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</si>
  <si>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</si>
  <si>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</si>
  <si>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</si>
  <si>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</si>
  <si>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</si>
  <si>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</si>
  <si>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</si>
  <si>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</si>
  <si>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</si>
  <si>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</si>
  <si>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</si>
  <si>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</si>
  <si>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</si>
  <si>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</si>
  <si>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</si>
  <si>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</si>
  <si>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</si>
  <si>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</si>
  <si>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</si>
  <si>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</si>
  <si>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</si>
  <si>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</si>
  <si>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</si>
  <si>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</si>
  <si>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</si>
  <si>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</si>
  <si>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</si>
  <si>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</si>
  <si>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</si>
  <si>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</si>
  <si>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</si>
  <si>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</si>
  <si>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</si>
  <si>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</si>
  <si>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</si>
  <si>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</si>
  <si>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</si>
  <si>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</si>
  <si>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</si>
  <si>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</si>
  <si>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</si>
  <si>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</si>
  <si>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</si>
  <si>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</si>
  <si>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</si>
  <si>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</si>
  <si>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</si>
  <si>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</si>
  <si>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</si>
  <si>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</si>
  <si>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</si>
  <si>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</si>
  <si>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</si>
  <si>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</si>
  <si>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</si>
  <si>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</si>
  <si>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</si>
  <si>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</si>
  <si>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</si>
  <si>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</si>
  <si>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</si>
  <si>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</si>
  <si>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</si>
  <si>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</si>
  <si>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</si>
  <si>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</si>
  <si>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</si>
  <si>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</si>
  <si>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</si>
  <si>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</si>
  <si>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</si>
  <si>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</si>
  <si>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</si>
  <si>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</si>
  <si>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</si>
  <si>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</si>
  <si>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</si>
  <si>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</si>
  <si>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</si>
  <si>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</si>
  <si>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</si>
  <si>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</si>
  <si>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</si>
  <si>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</si>
  <si>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</si>
  <si>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</si>
  <si>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</si>
  <si>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</si>
  <si>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</si>
  <si>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</si>
  <si>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</si>
  <si>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</si>
  <si>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</si>
  <si>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</si>
  <si>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</si>
  <si>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</si>
  <si>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</si>
  <si>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</si>
  <si>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</si>
  <si>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</si>
  <si>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</si>
  <si>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</si>
  <si>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</si>
  <si>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</si>
  <si>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</si>
  <si>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</si>
  <si>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</si>
  <si>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</si>
  <si>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</si>
  <si>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</si>
  <si>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</si>
  <si>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</si>
  <si>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</si>
  <si>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</si>
  <si>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</si>
  <si>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</si>
  <si>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</si>
  <si>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</si>
  <si>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</si>
  <si>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</si>
  <si>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</si>
  <si>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</si>
  <si>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</si>
  <si>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</si>
  <si>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</si>
  <si>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</si>
  <si>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NG</t>
  </si>
  <si>
    <t>NGA</t>
  </si>
  <si>
    <t>566</t>
  </si>
  <si>
    <t>WST</t>
  </si>
  <si>
    <t>Samoan tala</t>
  </si>
  <si>
    <t>Niue</t>
  </si>
  <si>
    <t>NU</t>
  </si>
  <si>
    <t>NIU</t>
  </si>
  <si>
    <t>570</t>
  </si>
  <si>
    <t>Norfolk Island</t>
  </si>
  <si>
    <t>NF</t>
  </si>
  <si>
    <t>NFK</t>
  </si>
  <si>
    <t>574</t>
  </si>
  <si>
    <t>Northern Mariana Islands</t>
  </si>
  <si>
    <t>MP</t>
  </si>
  <si>
    <t>MNP</t>
  </si>
  <si>
    <t>580</t>
  </si>
  <si>
    <t>Norway</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</si>
  <si>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</si>
  <si>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</si>
  <si>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</si>
  <si>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</si>
  <si>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</si>
  <si>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</si>
  <si>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</si>
  <si>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</si>
  <si>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</si>
  <si>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</si>
  <si>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</si>
  <si>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</si>
  <si>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</si>
  <si>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</si>
  <si>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</si>
  <si>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</si>
  <si>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</si>
  <si>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</si>
  <si>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</si>
  <si>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</si>
  <si>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</si>
  <si>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</si>
  <si>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</si>
  <si>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</si>
  <si>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</si>
  <si>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</si>
  <si>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</si>
  <si>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</si>
  <si>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</si>
  <si>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</si>
  <si>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</si>
  <si>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</si>
  <si>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</si>
  <si>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</si>
  <si>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</si>
  <si>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</si>
  <si>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</si>
  <si>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</si>
  <si>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</si>
  <si>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</si>
  <si>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</si>
  <si>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</si>
  <si>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</si>
  <si>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</si>
  <si>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</si>
  <si>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</si>
  <si>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</si>
  <si>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</si>
  <si>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</si>
  <si>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</si>
  <si>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</si>
  <si>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</si>
  <si>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</si>
  <si>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</si>
  <si>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</si>
  <si>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</si>
  <si>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</si>
  <si>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</si>
  <si>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</si>
  <si>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</si>
  <si>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</si>
  <si>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</si>
  <si>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</si>
  <si>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</si>
  <si>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</si>
  <si>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</si>
  <si>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</si>
  <si>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</si>
  <si>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</si>
  <si>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</si>
  <si>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</si>
  <si>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</si>
  <si>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</si>
  <si>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</si>
  <si>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</si>
  <si>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</si>
  <si>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</si>
  <si>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</si>
  <si>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</si>
  <si>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</si>
  <si>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</si>
  <si>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</si>
  <si>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</si>
  <si>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</si>
  <si>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</si>
  <si>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</si>
  <si>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</si>
  <si>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</si>
  <si>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</si>
  <si>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</si>
  <si>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</si>
  <si>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</si>
  <si>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</si>
  <si>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</si>
  <si>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</si>
  <si>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</si>
  <si>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</si>
  <si>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</si>
  <si>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</si>
  <si>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</si>
  <si>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</si>
  <si>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</si>
  <si>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</si>
  <si>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</si>
  <si>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</si>
  <si>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</si>
  <si>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</si>
  <si>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</si>
  <si>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</si>
  <si>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</si>
  <si>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</si>
  <si>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</si>
  <si>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</si>
  <si>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</si>
  <si>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</si>
  <si>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</si>
  <si>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</si>
  <si>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</si>
  <si>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</si>
  <si>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</si>
  <si>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</si>
  <si>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</si>
  <si>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</si>
  <si>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</si>
  <si>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</si>
  <si>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</si>
  <si>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</si>
  <si>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</si>
  <si>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</si>
  <si>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</si>
  <si>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</si>
  <si>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</si>
  <si>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</si>
  <si>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</si>
  <si>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</si>
  <si>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</si>
  <si>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</si>
  <si>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</si>
  <si>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</si>
  <si>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</si>
  <si>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</si>
  <si>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</si>
  <si>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</si>
  <si>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</si>
  <si>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</si>
  <si>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</si>
  <si>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</si>
  <si>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</si>
  <si>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</si>
  <si>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</si>
  <si>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</si>
  <si>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</si>
  <si>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</si>
  <si>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</si>
  <si>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</si>
  <si>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</si>
  <si>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</si>
  <si>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</si>
  <si>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</si>
  <si>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</si>
  <si>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</si>
  <si>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</si>
  <si>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</si>
  <si>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</si>
  <si>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</si>
  <si>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</si>
  <si>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</si>
  <si>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</si>
  <si>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</si>
  <si>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</si>
  <si>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</si>
  <si>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</si>
  <si>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</si>
  <si>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</si>
  <si>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</si>
  <si>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</si>
  <si>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</si>
  <si>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</si>
  <si>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</si>
  <si>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</si>
  <si>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</si>
  <si>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</si>
  <si>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</si>
  <si>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</si>
  <si>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</si>
  <si>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</si>
  <si>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</si>
  <si>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</si>
  <si>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</si>
  <si>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</si>
  <si>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</si>
  <si>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</si>
  <si>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</si>
  <si>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</si>
  <si>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</si>
  <si>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</si>
  <si>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</si>
  <si>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</si>
  <si>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</si>
  <si>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</si>
  <si>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</si>
  <si>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</si>
  <si>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</si>
  <si>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</si>
  <si>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</si>
  <si>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</si>
  <si>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</si>
  <si>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</si>
  <si>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</si>
  <si>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</si>
  <si>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</si>
  <si>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</si>
  <si>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</si>
  <si>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</si>
  <si>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</si>
  <si>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</si>
  <si>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</si>
  <si>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</si>
  <si>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</si>
  <si>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</si>
  <si>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</si>
  <si>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</si>
  <si>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</si>
  <si>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</si>
  <si>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</si>
  <si>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</si>
  <si>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</si>
  <si>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</si>
  <si>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</si>
  <si>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</si>
  <si>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</si>
  <si>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</si>
  <si>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</si>
  <si>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</si>
  <si>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</si>
  <si>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</si>
  <si>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</si>
  <si>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</si>
  <si>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</si>
  <si>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</si>
  <si>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</si>
  <si>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</si>
  <si>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</si>
  <si>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</si>
  <si>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</si>
  <si>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</si>
  <si>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</si>
  <si>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</si>
  <si>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</si>
  <si>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</si>
  <si>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</si>
  <si>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</si>
  <si>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</si>
  <si>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</si>
  <si>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</si>
  <si>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</si>
  <si>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</si>
  <si>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</si>
  <si>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</si>
  <si>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</si>
  <si>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</si>
  <si>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</si>
  <si>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</si>
  <si>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</si>
  <si>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</si>
  <si>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</si>
  <si>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</si>
  <si>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</si>
  <si>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</si>
  <si>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</si>
  <si>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</si>
  <si>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</si>
  <si>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</si>
  <si>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</si>
  <si>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</si>
  <si>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</si>
  <si>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</si>
  <si>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</si>
  <si>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</si>
  <si>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</si>
  <si>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</si>
  <si>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</si>
  <si>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</si>
  <si>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</si>
  <si>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</si>
  <si>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</si>
  <si>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</si>
  <si>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</si>
  <si>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</si>
  <si>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</si>
  <si>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</si>
  <si>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</si>
  <si>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</si>
  <si>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</si>
  <si>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</si>
  <si>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</si>
  <si>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</si>
  <si>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</si>
  <si>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</si>
  <si>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</si>
  <si>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</si>
  <si>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</si>
  <si>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</si>
  <si>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</si>
  <si>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</si>
  <si>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</si>
  <si>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</si>
  <si>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</si>
  <si>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</si>
  <si>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</si>
  <si>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</si>
  <si>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</si>
  <si>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</si>
  <si>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</si>
  <si>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</si>
  <si>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</si>
  <si>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</si>
  <si>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</si>
  <si>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</si>
  <si>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</si>
  <si>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</si>
  <si>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</si>
  <si>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</si>
  <si>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</si>
  <si>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</si>
  <si>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</si>
  <si>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</si>
  <si>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https://neiti.gov.ng/audits/oil-and-gas              https://neiti.gov.ng/audits/solid-minerals </t>
  </si>
  <si>
    <t xml:space="preserve">Data at this link does not include licenses issued after December 2017.
The Solid Mineral sector is administered via a cadastre system in Nigeria.         See 2020 NEITI SMA Report, Appendix 7                                                                                              </t>
  </si>
  <si>
    <t>https://www.nuprc.gov.ng/wp-content/uploads/2020/01/2018-NOGIAR-1.pdf;</t>
  </si>
  <si>
    <r>
      <t xml:space="preserve">See section 3.2.2. , 2020 Oil and Gas Report
0.40 oz to </t>
    </r>
    <r>
      <rPr>
        <b/>
        <sz val="12"/>
        <color theme="1"/>
        <rFont val="Garamond"/>
        <family val="1"/>
      </rPr>
      <t xml:space="preserve">0.00001 </t>
    </r>
    <r>
      <rPr>
        <sz val="12"/>
        <color theme="1"/>
        <rFont val="Garamond"/>
        <family val="1"/>
      </rPr>
      <t>tonnes</t>
    </r>
  </si>
  <si>
    <t>See section 3.1.1 of The Solid Mineral 2020 Report
1. The figure in appendix 10 of 2020 NEITI SMA report is 54,008.70.
2. The figure is expressed in tonsin the 2020 NEITI SMA Report and should be converted to tonnes which is 48,995.87 tonnes.</t>
  </si>
  <si>
    <t xml:space="preserve">See appendic 10  2020Solid Mineral Report
The figure is expressed in tons in the 2020 NEITI SMA Report and should be converted to tonnes which is 1,565,222.66 tonnes. </t>
  </si>
  <si>
    <t xml:space="preserve">See appendic 10  2020Solid Mineral Report
The figure is expressed in tons in the 2020 NEITI SMA Report and should be converted to tonnes which is 0.907 tonnes. </t>
  </si>
  <si>
    <t xml:space="preserve">See appendic 10  2020Solid Mineral Report
The figure is expressed in tons in the 2020 NEITI SMA Report and should be converted to tonnes which is 31,630,156.20 tonnes. </t>
  </si>
  <si>
    <t xml:space="preserve">See appendic 10  2020Solid Mineral Report
The figure is expressed in tons in the 2020 NEITI SMA Report and should be converted to tonnes which is 12,974,440.99 tonnes. </t>
  </si>
  <si>
    <t xml:space="preserve">See appendic 10  2020Solid Mineral Report
The figure is expressed in tons in the 2020 NEITI SMA Report and should be converted to tonnes which is 8,056,185.77  tonnes. </t>
  </si>
  <si>
    <t xml:space="preserve">See appendic 10  2020Solid Mineral Report
The figure is expressed in tons in the 2020 NEITI SMA Report and should be converted to tonnes which is 5,123,210.85  tonnes. </t>
  </si>
  <si>
    <t xml:space="preserve">See appendic 10  2020Solid Mineral Report
Microsoft Office User:
The figure is expressed in tons in the 2020 NEITI SMA Report and should be converted to tonnes which is 1,727,384.68  tonnes. </t>
  </si>
  <si>
    <t>Information does not cover the solid minerals sector.</t>
  </si>
  <si>
    <t>432,500,00</t>
  </si>
  <si>
    <t>Not Applicable(Q2 and Q4)</t>
  </si>
  <si>
    <t>Table 103 in oil and gas report</t>
  </si>
  <si>
    <t>3.2.3 oil and gas report</t>
  </si>
  <si>
    <t>Flare Gas Penalty</t>
  </si>
  <si>
    <t>Corporate Income Tax</t>
  </si>
  <si>
    <t>Miscellaneous Income</t>
  </si>
  <si>
    <t>Total in NGN</t>
  </si>
  <si>
    <t>unilateral</t>
  </si>
  <si>
    <t>Unilateral</t>
  </si>
  <si>
    <t>Company RC Number</t>
  </si>
  <si>
    <t>Corporate Affairs Commission (CAC)</t>
  </si>
  <si>
    <t>Companies Income Tax</t>
  </si>
  <si>
    <t>NDDC 3% Levy</t>
  </si>
  <si>
    <t>NCDMB 1% Levy</t>
  </si>
  <si>
    <t>Transportation fee</t>
  </si>
  <si>
    <t>Permit to import explosives</t>
  </si>
  <si>
    <t>Niger Delta Development Commission</t>
  </si>
  <si>
    <t>Nigerian Content Development and Monitoring Board</t>
  </si>
  <si>
    <t>Information on page 22 of the NEITI Oil and Gas Report indicates that 13 government entities  were covered, while information on page 7 of the NEITI SMA Report indicates that 3 government entities were covered. Please cross-check. Also note that FIRS is included separately in the numbers recorded by the two different reports even though it is one and same agency.</t>
  </si>
  <si>
    <t>Information on page 22 of the NEITI Oil and Gas Report indicates that 69 companies in the oil and gas sector were covered, while information on page 7 of the NEITI SMA Report indicates that 102 companies were covered. Please cross-check</t>
  </si>
  <si>
    <t>For the latest version of Summary data templates, see https://eiti.org/summary-data-template</t>
  </si>
  <si>
    <t>Give us your feedback or report a conflict in the data! Write to us at  data@eiti.org</t>
  </si>
  <si>
    <r>
      <t xml:space="preserve">Phone: </t>
    </r>
    <r>
      <rPr>
        <b/>
        <sz val="11"/>
        <color rgb="FF165B89"/>
        <rFont val="Franklin Gothic Book"/>
        <family val="2"/>
      </rPr>
      <t>+47 222 00 800</t>
    </r>
    <r>
      <rPr>
        <b/>
        <sz val="11"/>
        <color rgb="FF000000"/>
        <rFont val="Franklin Gothic Book"/>
        <family val="2"/>
      </rPr>
      <t xml:space="preserve">      E-mail: </t>
    </r>
    <r>
      <rPr>
        <b/>
        <u/>
        <sz val="11"/>
        <color rgb="FF165B89"/>
        <rFont val="Franklin Gothic Book"/>
        <family val="2"/>
      </rPr>
      <t>secretariat@eiti.org</t>
    </r>
    <r>
      <rPr>
        <b/>
        <sz val="11"/>
        <color rgb="FF000000"/>
        <rFont val="Franklin Gothic Book"/>
        <family val="2"/>
      </rPr>
      <t xml:space="preserve">      Twitter: </t>
    </r>
    <r>
      <rPr>
        <b/>
        <sz val="11"/>
        <color rgb="FF165B89"/>
        <rFont val="Franklin Gothic Book"/>
        <family val="2"/>
      </rPr>
      <t>@EITIorg</t>
    </r>
    <r>
      <rPr>
        <b/>
        <sz val="11"/>
        <color rgb="FF000000"/>
        <rFont val="Franklin Gothic Book"/>
        <family val="2"/>
      </rPr>
      <t xml:space="preserve">   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</si>
  <si>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   P.O. Box: </t>
    </r>
    <r>
      <rPr>
        <b/>
        <sz val="11"/>
        <color rgb="FF165B89"/>
        <rFont val="Franklin Gothic Book"/>
        <family val="2"/>
      </rPr>
      <t>Postboks 340 Sentrum, 0101 Oslo, Norway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</si>
</sst>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000_);_(* \(#,##0.000\);_(* &quot;-&quot;??_);_(@_)"/>
    <numFmt numFmtId="171" formatCode="_(* #,##0_);_(* \(#,##0\);_(* &quot;-&quot;??_);_(@_)"/>
    <numFmt numFmtId="172" formatCode="#,##0.000"/>
    <numFmt numFmtId="173" formatCode="#,##0.000000"/>
    <numFmt numFmtId="174" formatCode="_-* #,##0_-;\-* #,##0_-;_-* &quot;-&quot;??_-;_-@_-"/>
  </numFmts>
  <fonts count="119"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1"/>
      <color rgb="FF000000"/>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b/>
      <sz val="11"/>
      <color theme="1"/>
      <name val="Franklin Gothic Book"/>
      <family val="2"/>
    </font>
    <font>
      <b/>
      <sz val="11"/>
      <color theme="0"/>
      <name val="Franklin Gothic Book"/>
      <family val="2"/>
    </font>
    <font>
      <b/>
      <i/>
      <u/>
      <sz val="18"/>
      <color theme="1"/>
      <name val="Franklin Gothic Book"/>
      <family val="2"/>
    </font>
    <font>
      <sz val="18"/>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sz val="9"/>
      <color theme="1"/>
      <name val="Franklin Gothic Book"/>
      <family val="2"/>
    </font>
    <font>
      <b/>
      <sz val="9"/>
      <color theme="1"/>
      <name val="Calibri"/>
      <family val="2"/>
    </font>
    <font>
      <sz val="9"/>
      <color theme="1"/>
      <name val="Franklin Gothic Book"/>
      <family val="2"/>
    </font>
    <font>
      <sz val="9"/>
      <color rgb="FF000000"/>
      <name val="Franklin Gothic Book"/>
      <family val="2"/>
    </font>
    <font>
      <b/>
      <sz val="9"/>
      <color rgb="FF000000"/>
      <name val="Franklin Gothic Book"/>
      <family val="2"/>
    </font>
    <font>
      <b/>
      <i/>
      <u/>
      <sz val="9"/>
      <color theme="1"/>
      <name val="Franklin Gothic Book"/>
      <family val="2"/>
    </font>
    <font>
      <b/>
      <i/>
      <sz val="9"/>
      <color theme="1"/>
      <name val="Franklin Gothic Book"/>
      <family val="2"/>
    </font>
    <font>
      <i/>
      <u/>
      <sz val="9"/>
      <color theme="1"/>
      <name val="Franklin Gothic Book"/>
      <family val="2"/>
    </font>
    <font>
      <i/>
      <u/>
      <sz val="9"/>
      <color theme="10"/>
      <name val="Franklin Gothic Book"/>
      <family val="2"/>
    </font>
    <font>
      <i/>
      <sz val="9"/>
      <name val="Franklin Gothic Book"/>
      <family val="2"/>
    </font>
    <font>
      <b/>
      <u/>
      <sz val="9"/>
      <color theme="10"/>
      <name val="Franklin Gothic Book"/>
      <family val="2"/>
    </font>
    <font>
      <b/>
      <i/>
      <u/>
      <sz val="9"/>
      <color theme="10"/>
      <name val="Franklin Gothic Book"/>
      <family val="2"/>
    </font>
    <font>
      <b/>
      <i/>
      <sz val="9"/>
      <name val="Franklin Gothic Book"/>
      <family val="2"/>
    </font>
    <font>
      <b/>
      <i/>
      <u/>
      <sz val="9"/>
      <color rgb="FF0076AF"/>
      <name val="Franklin Gothic Book"/>
      <family val="2"/>
    </font>
    <font>
      <sz val="9"/>
      <color rgb="FFFF0000"/>
      <name val="Franklin Gothic Book"/>
      <family val="2"/>
    </font>
    <font>
      <b/>
      <sz val="9"/>
      <color theme="1"/>
      <name val="Franklin Gothic Book"/>
      <family val="2"/>
    </font>
    <font>
      <sz val="12"/>
      <color theme="1"/>
      <name val="Garamond"/>
      <family val="1"/>
    </font>
    <font>
      <i/>
      <sz val="12"/>
      <color theme="1"/>
      <name val="Garamond"/>
      <family val="1"/>
    </font>
    <font>
      <sz val="12"/>
      <name val="Garamond"/>
      <family val="1"/>
    </font>
    <font>
      <sz val="12"/>
      <color rgb="FF000000"/>
      <name val="Garamond"/>
      <family val="1"/>
    </font>
    <font>
      <b/>
      <sz val="12"/>
      <color rgb="FF000000"/>
      <name val="Garamond"/>
      <family val="1"/>
    </font>
    <font>
      <b/>
      <i/>
      <u/>
      <sz val="12"/>
      <color theme="1"/>
      <name val="Garamond"/>
      <family val="1"/>
    </font>
    <font>
      <b/>
      <i/>
      <sz val="12"/>
      <color theme="1"/>
      <name val="Garamond"/>
      <family val="1"/>
    </font>
    <font>
      <u/>
      <sz val="12"/>
      <color theme="10"/>
      <name val="Garamond"/>
      <family val="1"/>
    </font>
    <font>
      <i/>
      <sz val="12"/>
      <name val="Garamond"/>
      <family val="1"/>
    </font>
    <font>
      <b/>
      <u/>
      <sz val="12"/>
      <color theme="10"/>
      <name val="Garamond"/>
      <family val="1"/>
    </font>
    <font>
      <i/>
      <u/>
      <sz val="12"/>
      <color theme="1"/>
      <name val="Garamond"/>
      <family val="1"/>
    </font>
    <font>
      <i/>
      <u/>
      <sz val="12"/>
      <color rgb="FF000000"/>
      <name val="Garamond"/>
      <family val="1"/>
    </font>
    <font>
      <b/>
      <sz val="12"/>
      <color theme="1"/>
      <name val="Garamond"/>
      <family val="1"/>
    </font>
    <font>
      <b/>
      <sz val="12"/>
      <color theme="0"/>
      <name val="Garamond"/>
      <family val="1"/>
    </font>
    <font>
      <i/>
      <u/>
      <sz val="12"/>
      <color theme="10"/>
      <name val="Garamond"/>
      <family val="1"/>
    </font>
    <font>
      <b/>
      <u/>
      <sz val="12"/>
      <color theme="1"/>
      <name val="Garamond"/>
      <family val="1"/>
    </font>
    <font>
      <b/>
      <u/>
      <sz val="12"/>
      <name val="Garamond"/>
      <family val="1"/>
    </font>
    <font>
      <i/>
      <sz val="12"/>
      <color rgb="FF000000"/>
      <name val="Garamond"/>
      <family val="1"/>
    </font>
    <font>
      <b/>
      <i/>
      <u/>
      <sz val="12"/>
      <color rgb="FF000000"/>
      <name val="Garamond"/>
      <family val="1"/>
    </font>
    <font>
      <b/>
      <sz val="12"/>
      <name val="Garamond"/>
      <family val="1"/>
    </font>
    <font>
      <u/>
      <sz val="12"/>
      <name val="Garamond"/>
      <family val="1"/>
    </font>
    <font>
      <i/>
      <u/>
      <sz val="12"/>
      <color rgb="FF00B0F0"/>
      <name val="Garamond"/>
      <family val="1"/>
    </font>
    <font>
      <i/>
      <u/>
      <sz val="12"/>
      <color rgb="FF0070C0"/>
      <name val="Garamond"/>
      <family val="1"/>
    </font>
    <font>
      <i/>
      <sz val="12"/>
      <color rgb="FF0070C0"/>
      <name val="Garamond"/>
      <family val="1"/>
    </font>
    <font>
      <b/>
      <u/>
      <sz val="12"/>
      <color rgb="FF188FBB"/>
      <name val="Garamond"/>
      <family val="1"/>
    </font>
    <font>
      <b/>
      <sz val="12"/>
      <color rgb="FF165B89"/>
      <name val="Garamond"/>
      <family val="1"/>
    </font>
    <font>
      <b/>
      <u/>
      <sz val="12"/>
      <color rgb="FF165B89"/>
      <name val="Garamond"/>
      <family val="1"/>
    </font>
    <font>
      <u/>
      <sz val="12"/>
      <color theme="1"/>
      <name val="Garamond"/>
      <family val="1"/>
    </font>
    <font>
      <b/>
      <i/>
      <sz val="12"/>
      <name val="Garamond"/>
      <family val="1"/>
    </font>
    <font>
      <i/>
      <u/>
      <sz val="12"/>
      <name val="Garamond"/>
      <family val="1"/>
    </font>
    <font>
      <b/>
      <i/>
      <u/>
      <sz val="12"/>
      <name val="Garamond"/>
      <family val="1"/>
    </font>
    <font>
      <b/>
      <i/>
      <u/>
      <sz val="12"/>
      <color theme="10"/>
      <name val="Garamond"/>
      <family val="1"/>
    </font>
    <font>
      <i/>
      <sz val="12"/>
      <color rgb="FF7F7F7F"/>
      <name val="Garamond"/>
      <family val="1"/>
    </font>
    <font>
      <i/>
      <sz val="12"/>
      <color rgb="FFFF0000"/>
      <name val="Garamond"/>
      <family val="1"/>
    </font>
    <font>
      <sz val="12"/>
      <color rgb="FFFF0000"/>
      <name val="Garamond"/>
      <family val="1"/>
    </font>
    <font>
      <sz val="11"/>
      <color theme="1"/>
      <name val="Garamond"/>
      <family val="1"/>
    </font>
    <font>
      <sz val="11"/>
      <name val="Garamond"/>
      <family val="1"/>
    </font>
    <font>
      <sz val="11"/>
      <color rgb="FFFF0000"/>
      <name val="Garamond"/>
      <family val="1"/>
    </font>
    <font>
      <sz val="8"/>
      <name val="Calibri"/>
      <family val="2"/>
    </font>
    <font>
      <sz val="10"/>
      <color rgb="FF000000"/>
      <name val="Tahoma"/>
      <family val="2"/>
    </font>
    <font>
      <b/>
      <sz val="10"/>
      <color rgb="FF000000"/>
      <name val="Tahoma"/>
      <family val="2"/>
    </font>
    <font>
      <b/>
      <sz val="12"/>
      <color theme="1"/>
      <name val="Franklin Gothic Book"/>
      <family val="2"/>
    </font>
    <font>
      <sz val="10.5"/>
      <color theme="1"/>
      <name val="Franklin Gothic Book"/>
      <family val="2"/>
    </font>
    <font>
      <b/>
      <sz val="9"/>
      <color theme="0"/>
      <name val="Franklin Gothic Book"/>
      <family val="2"/>
    </font>
    <font>
      <sz val="14"/>
      <color rgb="FF000000"/>
      <name val="Garamond"/>
      <family val="1"/>
    </font>
    <font>
      <sz val="14"/>
      <color theme="1"/>
      <name val="Garamond"/>
      <family val="1"/>
    </font>
    <font>
      <sz val="14"/>
      <name val="Garamond"/>
      <family val="1"/>
    </font>
    <font>
      <b/>
      <sz val="11"/>
      <color rgb="FFFFFFFF"/>
      <name val="Franklin Gothic Book"/>
      <family val="2"/>
    </font>
  </fonts>
  <fills count="1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FFFFFF"/>
        <bgColor indexed="64"/>
      </patternFill>
    </fill>
    <fill>
      <patternFill patternType="solid">
        <fgColor rgb="FFF7A516"/>
        <bgColor indexed="64"/>
      </patternFill>
    </fill>
    <fill>
      <patternFill patternType="solid">
        <fgColor rgb="FF165B89"/>
        <bgColor indexed="64"/>
      </patternFill>
    </fill>
    <fill>
      <patternFill patternType="solid">
        <fgColor rgb="FFE7E6E6"/>
        <bgColor rgb="FFD9E1F2"/>
      </patternFill>
    </fill>
    <fill>
      <patternFill patternType="solid">
        <fgColor rgb="FFE7E6E6"/>
        <bgColor rgb="FF000000"/>
      </patternFill>
    </fill>
    <fill>
      <patternFill patternType="solid">
        <fgColor rgb="FFF6A70A"/>
        <bgColor rgb="FF000000"/>
      </patternFill>
    </fill>
    <fill>
      <patternFill patternType="solid">
        <fgColor rgb="FF165B89"/>
        <bgColor rgb="FF000000"/>
      </patternFill>
    </fill>
  </fills>
  <borders count="68">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thin">
        <color indexed="64"/>
      </left>
      <right style="dotted">
        <color rgb="FF000000"/>
      </right>
      <top style="dotted">
        <color rgb="FF000000"/>
      </top>
      <bottom style="dotted">
        <color rgb="FF000000"/>
      </bottom>
      <diagonal/>
    </border>
    <border>
      <left style="thin">
        <color indexed="64"/>
      </left>
      <right style="dotted">
        <color rgb="FF000000"/>
      </right>
      <top style="medium">
        <color rgb="FFCCCCCC"/>
      </top>
      <bottom style="dotted">
        <color rgb="FF000000"/>
      </bottom>
      <diagonal/>
    </border>
    <border>
      <left style="dotted">
        <color rgb="FF000000"/>
      </left>
      <right style="thin">
        <color indexed="64"/>
      </right>
      <top style="medium">
        <color rgb="FFCCCCCC"/>
      </top>
      <bottom style="dotted">
        <color rgb="FF000000"/>
      </bottom>
      <diagonal/>
    </border>
    <border>
      <left style="thin">
        <color indexed="64"/>
      </left>
      <right style="dotted">
        <color rgb="FF000000"/>
      </right>
      <top style="medium">
        <color rgb="FFCCCCCC"/>
      </top>
      <bottom style="thin">
        <color indexed="64"/>
      </bottom>
      <diagonal/>
    </border>
    <border>
      <left style="dotted">
        <color rgb="FF000000"/>
      </left>
      <right style="thin">
        <color indexed="64"/>
      </right>
      <top style="medium">
        <color rgb="FFCCCCCC"/>
      </top>
      <bottom style="thin">
        <color indexed="64"/>
      </bottom>
      <diagonal/>
    </border>
    <border>
      <left/>
      <right/>
      <top/>
      <bottom style="thin">
        <color rgb="FF188FBB"/>
      </bottom>
      <diagonal/>
    </border>
    <border>
      <left/>
      <right/>
      <top style="thick">
        <color auto="1"/>
      </top>
      <bottom style="medium">
        <color rgb="FF188FBB"/>
      </bottom>
      <diagonal/>
    </border>
    <border>
      <left/>
      <right style="thin">
        <color rgb="FFFFFFFF"/>
      </right>
      <top/>
      <bottom style="medium">
        <color indexed="64"/>
      </bottom>
      <diagonal/>
    </border>
    <border>
      <left style="thin">
        <color rgb="FFFFFFFF"/>
      </left>
      <right style="thin">
        <color rgb="FFFFFFFF"/>
      </right>
      <top/>
      <bottom style="medium">
        <color indexed="64"/>
      </bottom>
      <diagonal/>
    </border>
    <border>
      <left style="thin">
        <color rgb="FFFFFFFF"/>
      </left>
      <right/>
      <top/>
      <bottom style="medium">
        <color indexed="64"/>
      </bottom>
      <diagonal/>
    </border>
    <border>
      <left style="medium">
        <color rgb="FFFFFFFF"/>
      </left>
      <right/>
      <top/>
      <bottom style="medium">
        <color rgb="FFFFFFFF"/>
      </bottom>
      <diagonal/>
    </border>
    <border>
      <left/>
      <right/>
      <top/>
      <bottom style="medium">
        <color rgb="FFFFFFFF"/>
      </bottom>
      <diagonal/>
    </border>
    <border>
      <left style="medium">
        <color rgb="FFFFFFFF"/>
      </left>
      <right/>
      <top style="medium">
        <color rgb="FFFFFFFF"/>
      </top>
      <bottom/>
      <diagonal/>
    </border>
    <border>
      <left/>
      <right/>
      <top style="medium">
        <color rgb="FFFFFFFF"/>
      </top>
      <bottom/>
      <diagonal/>
    </border>
  </borders>
  <cellStyleXfs count="10">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591">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19" fillId="0" borderId="0" xfId="3" applyFont="1" applyAlignment="1">
      <alignment horizontal="left" vertical="center"/>
    </xf>
    <xf numFmtId="0" fontId="17" fillId="0" borderId="4" xfId="3" applyFont="1" applyBorder="1" applyAlignment="1">
      <alignment vertical="center"/>
    </xf>
    <xf numFmtId="0" fontId="28" fillId="0" borderId="0" xfId="3" applyFont="1" applyAlignment="1">
      <alignment horizontal="left" vertical="center"/>
    </xf>
    <xf numFmtId="0" fontId="3" fillId="0" borderId="0" xfId="0" applyFont="1"/>
    <xf numFmtId="0" fontId="28" fillId="4" borderId="0" xfId="3" applyFont="1" applyFill="1" applyAlignment="1">
      <alignment horizontal="left" vertical="center"/>
    </xf>
    <xf numFmtId="0" fontId="22" fillId="4" borderId="0" xfId="3" applyFont="1" applyFill="1" applyAlignment="1">
      <alignment vertical="center"/>
    </xf>
    <xf numFmtId="0" fontId="34" fillId="4" borderId="0" xfId="2" applyFont="1" applyFill="1" applyBorder="1" applyAlignment="1"/>
    <xf numFmtId="0" fontId="25" fillId="3" borderId="35" xfId="3" applyFont="1" applyFill="1" applyBorder="1" applyAlignment="1">
      <alignment horizontal="left" vertical="center"/>
    </xf>
    <xf numFmtId="0" fontId="25" fillId="0" borderId="35" xfId="3" applyFont="1" applyBorder="1" applyAlignment="1">
      <alignment horizontal="left" vertical="center"/>
    </xf>
    <xf numFmtId="0" fontId="35" fillId="4" borderId="0" xfId="3" applyFont="1" applyFill="1" applyAlignment="1">
      <alignment horizontal="left" vertical="center"/>
    </xf>
    <xf numFmtId="0" fontId="22" fillId="0" borderId="0" xfId="3" applyFont="1" applyAlignment="1">
      <alignment vertical="center"/>
    </xf>
    <xf numFmtId="0" fontId="34" fillId="0" borderId="0" xfId="4" applyFont="1" applyFill="1" applyBorder="1" applyAlignment="1"/>
    <xf numFmtId="0" fontId="38" fillId="0" borderId="0" xfId="3" applyFont="1" applyAlignment="1">
      <alignment vertical="center" wrapText="1"/>
    </xf>
    <xf numFmtId="0" fontId="30" fillId="0" borderId="40" xfId="3" applyFont="1" applyBorder="1" applyAlignment="1">
      <alignment horizontal="left" vertical="center"/>
    </xf>
    <xf numFmtId="0" fontId="38" fillId="0" borderId="40" xfId="3" applyFont="1" applyBorder="1" applyAlignment="1">
      <alignment horizontal="left" vertical="center"/>
    </xf>
    <xf numFmtId="0" fontId="29" fillId="0" borderId="40" xfId="3" applyFont="1" applyBorder="1" applyAlignment="1">
      <alignment vertical="center"/>
    </xf>
    <xf numFmtId="0" fontId="38" fillId="0" borderId="0" xfId="3" applyFont="1" applyAlignment="1">
      <alignment horizontal="left" vertical="center"/>
    </xf>
    <xf numFmtId="0" fontId="30" fillId="0" borderId="0" xfId="3" applyFont="1" applyAlignment="1">
      <alignment horizontal="left" vertical="center"/>
    </xf>
    <xf numFmtId="0" fontId="29" fillId="0" borderId="0" xfId="3" applyFont="1" applyAlignment="1">
      <alignment vertical="center"/>
    </xf>
    <xf numFmtId="0" fontId="42" fillId="0" borderId="0" xfId="3" applyFont="1" applyAlignment="1">
      <alignment vertical="center"/>
    </xf>
    <xf numFmtId="0" fontId="29" fillId="5" borderId="0" xfId="3" applyFont="1" applyFill="1" applyAlignment="1">
      <alignment horizontal="left" vertical="center"/>
    </xf>
    <xf numFmtId="0" fontId="22" fillId="5" borderId="0" xfId="3" applyFont="1" applyFill="1" applyAlignment="1">
      <alignment horizontal="left" vertical="center"/>
    </xf>
    <xf numFmtId="0" fontId="31" fillId="5" borderId="0" xfId="3" applyFont="1" applyFill="1" applyAlignment="1">
      <alignment vertical="center"/>
    </xf>
    <xf numFmtId="0" fontId="29" fillId="5" borderId="0" xfId="3" applyFont="1" applyFill="1" applyAlignment="1">
      <alignment vertical="center"/>
    </xf>
    <xf numFmtId="0" fontId="32" fillId="5" borderId="0" xfId="3" applyFont="1" applyFill="1" applyAlignment="1">
      <alignment horizontal="left" vertical="center"/>
    </xf>
    <xf numFmtId="0" fontId="29" fillId="5" borderId="0" xfId="3" applyFont="1" applyFill="1" applyAlignment="1">
      <alignment horizontal="left" vertical="center" wrapText="1" indent="2"/>
    </xf>
    <xf numFmtId="0" fontId="24" fillId="5" borderId="0" xfId="3" applyFont="1" applyFill="1" applyAlignment="1">
      <alignment vertical="center"/>
    </xf>
    <xf numFmtId="0" fontId="29" fillId="5" borderId="0" xfId="3" applyFont="1" applyFill="1" applyAlignment="1">
      <alignment vertical="center" wrapText="1"/>
    </xf>
    <xf numFmtId="0" fontId="32" fillId="5" borderId="0" xfId="3" applyFont="1" applyFill="1" applyAlignment="1">
      <alignment vertical="center"/>
    </xf>
    <xf numFmtId="0" fontId="22" fillId="5" borderId="0" xfId="3" applyFont="1" applyFill="1" applyAlignment="1">
      <alignment vertical="center"/>
    </xf>
    <xf numFmtId="0" fontId="25" fillId="5" borderId="0" xfId="3" applyFont="1" applyFill="1" applyAlignment="1">
      <alignment vertical="center"/>
    </xf>
    <xf numFmtId="0" fontId="30" fillId="5" borderId="0" xfId="3" applyFont="1" applyFill="1" applyAlignment="1">
      <alignment vertical="center"/>
    </xf>
    <xf numFmtId="0" fontId="32" fillId="5" borderId="0" xfId="3" applyFont="1" applyFill="1" applyAlignment="1">
      <alignment horizontal="left" vertical="center" indent="2"/>
    </xf>
    <xf numFmtId="0" fontId="35" fillId="6" borderId="35" xfId="3" applyFont="1" applyFill="1" applyBorder="1" applyAlignment="1">
      <alignment horizontal="left" vertical="center"/>
    </xf>
    <xf numFmtId="0" fontId="34" fillId="5" borderId="0" xfId="4" applyFont="1" applyFill="1" applyBorder="1" applyAlignment="1"/>
    <xf numFmtId="0" fontId="36" fillId="5" borderId="24" xfId="3" applyFont="1" applyFill="1" applyBorder="1" applyAlignment="1">
      <alignment vertical="center" wrapText="1"/>
    </xf>
    <xf numFmtId="0" fontId="38" fillId="5" borderId="25" xfId="3" applyFont="1" applyFill="1" applyBorder="1" applyAlignment="1">
      <alignment vertical="center" wrapText="1"/>
    </xf>
    <xf numFmtId="0" fontId="39" fillId="5" borderId="26" xfId="3" applyFont="1" applyFill="1" applyBorder="1" applyAlignment="1">
      <alignment vertical="center" wrapText="1"/>
    </xf>
    <xf numFmtId="0" fontId="36" fillId="5" borderId="27" xfId="3" applyFont="1" applyFill="1" applyBorder="1" applyAlignment="1">
      <alignment vertical="center" wrapText="1"/>
    </xf>
    <xf numFmtId="0" fontId="38" fillId="5" borderId="1" xfId="3" applyFont="1" applyFill="1" applyBorder="1" applyAlignment="1">
      <alignment vertical="center" wrapText="1"/>
    </xf>
    <xf numFmtId="0" fontId="38" fillId="5" borderId="28" xfId="3" applyFont="1" applyFill="1" applyBorder="1" applyAlignment="1">
      <alignment vertical="center" wrapText="1"/>
    </xf>
    <xf numFmtId="0" fontId="38" fillId="5" borderId="31" xfId="3" applyFont="1" applyFill="1" applyBorder="1" applyAlignment="1">
      <alignment vertical="center" wrapText="1"/>
    </xf>
    <xf numFmtId="0" fontId="38" fillId="5" borderId="0" xfId="3" applyFont="1" applyFill="1" applyAlignment="1">
      <alignment vertical="center" wrapText="1"/>
    </xf>
    <xf numFmtId="0" fontId="38" fillId="5" borderId="32" xfId="3" applyFont="1" applyFill="1" applyBorder="1" applyAlignment="1">
      <alignment vertical="center" wrapText="1"/>
    </xf>
    <xf numFmtId="0" fontId="39" fillId="5" borderId="31" xfId="3" applyFont="1" applyFill="1" applyBorder="1" applyAlignment="1">
      <alignment vertical="center" wrapText="1"/>
    </xf>
    <xf numFmtId="0" fontId="39" fillId="5" borderId="29" xfId="3" applyFont="1" applyFill="1" applyBorder="1" applyAlignment="1">
      <alignment vertical="center" wrapText="1"/>
    </xf>
    <xf numFmtId="0" fontId="38" fillId="5" borderId="21" xfId="3" applyFont="1" applyFill="1" applyBorder="1" applyAlignment="1">
      <alignment vertical="center" wrapText="1"/>
    </xf>
    <xf numFmtId="0" fontId="38" fillId="5" borderId="30" xfId="3" applyFont="1" applyFill="1" applyBorder="1" applyAlignment="1">
      <alignment vertical="center" wrapText="1"/>
    </xf>
    <xf numFmtId="0" fontId="35" fillId="0" borderId="0" xfId="3" applyFont="1" applyAlignment="1">
      <alignment horizontal="left" vertical="center"/>
    </xf>
    <xf numFmtId="0" fontId="30" fillId="0" borderId="9" xfId="3" applyFont="1" applyBorder="1" applyAlignment="1" applyProtection="1">
      <alignment vertical="center"/>
      <protection locked="0"/>
    </xf>
    <xf numFmtId="0" fontId="29" fillId="0" borderId="2" xfId="3" applyFont="1" applyBorder="1" applyAlignment="1">
      <alignment horizontal="left" vertical="center"/>
    </xf>
    <xf numFmtId="0" fontId="29" fillId="0" borderId="4" xfId="3" applyFont="1" applyBorder="1" applyAlignment="1" applyProtection="1">
      <alignment horizontal="left" vertical="center" indent="2"/>
      <protection locked="0"/>
    </xf>
    <xf numFmtId="0" fontId="38" fillId="3" borderId="6" xfId="3" applyFont="1" applyFill="1" applyBorder="1" applyAlignment="1">
      <alignment horizontal="left" vertical="center"/>
    </xf>
    <xf numFmtId="0" fontId="22" fillId="0" borderId="4" xfId="3" applyFont="1" applyBorder="1" applyAlignment="1" applyProtection="1">
      <alignment horizontal="left" vertical="center" indent="2"/>
      <protection locked="0"/>
    </xf>
    <xf numFmtId="0" fontId="29" fillId="0" borderId="5" xfId="3" applyFont="1" applyBorder="1" applyAlignment="1">
      <alignment vertical="center"/>
    </xf>
    <xf numFmtId="0" fontId="38" fillId="0" borderId="2" xfId="3" applyFont="1" applyBorder="1" applyAlignment="1">
      <alignment horizontal="left" vertical="center"/>
    </xf>
    <xf numFmtId="0" fontId="29" fillId="0" borderId="10" xfId="3" applyFont="1" applyBorder="1" applyAlignment="1">
      <alignment vertical="center"/>
    </xf>
    <xf numFmtId="0" fontId="38" fillId="3" borderId="11" xfId="3" applyFont="1" applyFill="1" applyBorder="1" applyAlignment="1">
      <alignment horizontal="left" vertical="center"/>
    </xf>
    <xf numFmtId="0" fontId="29" fillId="0" borderId="9" xfId="3" applyFont="1" applyBorder="1" applyAlignment="1" applyProtection="1">
      <alignment horizontal="left" vertical="center" indent="2"/>
      <protection locked="0"/>
    </xf>
    <xf numFmtId="0" fontId="29" fillId="0" borderId="4" xfId="3" applyFont="1" applyBorder="1" applyAlignment="1" applyProtection="1">
      <alignment horizontal="left" vertical="center" wrapText="1" indent="2"/>
      <protection locked="0"/>
    </xf>
    <xf numFmtId="0" fontId="29" fillId="0" borderId="12" xfId="3" applyFont="1" applyBorder="1" applyAlignment="1" applyProtection="1">
      <alignment horizontal="left" vertical="center" wrapText="1" indent="2"/>
      <protection locked="0"/>
    </xf>
    <xf numFmtId="0" fontId="38" fillId="0" borderId="1" xfId="3" applyFont="1" applyBorder="1" applyAlignment="1">
      <alignment horizontal="left" vertical="center"/>
    </xf>
    <xf numFmtId="0" fontId="38" fillId="3" borderId="1" xfId="3" applyFont="1" applyFill="1" applyBorder="1" applyAlignment="1">
      <alignment horizontal="left" vertical="center"/>
    </xf>
    <xf numFmtId="0" fontId="38" fillId="3" borderId="0" xfId="3" applyFont="1" applyFill="1" applyAlignment="1">
      <alignment horizontal="left" vertical="center"/>
    </xf>
    <xf numFmtId="0" fontId="38" fillId="0" borderId="12" xfId="3" applyFont="1" applyBorder="1" applyAlignment="1">
      <alignment horizontal="left" vertical="center"/>
    </xf>
    <xf numFmtId="0" fontId="38" fillId="3" borderId="13" xfId="3" applyFont="1" applyFill="1" applyBorder="1" applyAlignment="1">
      <alignment horizontal="left" vertical="center"/>
    </xf>
    <xf numFmtId="0" fontId="38" fillId="0" borderId="11" xfId="3" applyFont="1" applyBorder="1" applyAlignment="1">
      <alignment horizontal="left" vertical="center"/>
    </xf>
    <xf numFmtId="0" fontId="42" fillId="3" borderId="2" xfId="3" applyFont="1" applyFill="1" applyBorder="1" applyAlignment="1">
      <alignment vertical="center"/>
    </xf>
    <xf numFmtId="0" fontId="29" fillId="0" borderId="0" xfId="3" applyFont="1" applyAlignment="1">
      <alignment horizontal="left" vertical="center" indent="1"/>
    </xf>
    <xf numFmtId="0" fontId="29" fillId="0" borderId="2" xfId="3" applyFont="1" applyBorder="1" applyAlignment="1">
      <alignment horizontal="left" vertical="center" indent="1"/>
    </xf>
    <xf numFmtId="0" fontId="42" fillId="3" borderId="0" xfId="3" applyFont="1" applyFill="1" applyAlignment="1">
      <alignment vertical="center"/>
    </xf>
    <xf numFmtId="0" fontId="29" fillId="0" borderId="4" xfId="3" applyFont="1" applyBorder="1" applyAlignment="1" applyProtection="1">
      <alignment horizontal="left" vertical="center" indent="4"/>
      <protection locked="0"/>
    </xf>
    <xf numFmtId="0" fontId="29" fillId="0" borderId="4" xfId="3" applyFont="1" applyBorder="1" applyAlignment="1" applyProtection="1">
      <alignment horizontal="left" vertical="center" indent="6"/>
      <protection locked="0"/>
    </xf>
    <xf numFmtId="0" fontId="38" fillId="0" borderId="39" xfId="3" applyFont="1" applyBorder="1" applyAlignment="1">
      <alignment horizontal="left" vertical="center"/>
    </xf>
    <xf numFmtId="0" fontId="43" fillId="0" borderId="1" xfId="2" applyFont="1" applyFill="1" applyBorder="1" applyAlignment="1" applyProtection="1">
      <alignment horizontal="left" vertical="center" indent="2"/>
      <protection locked="0"/>
    </xf>
    <xf numFmtId="0" fontId="29" fillId="0" borderId="0" xfId="3" applyFont="1" applyAlignment="1" applyProtection="1">
      <alignment horizontal="left" vertical="center" indent="4"/>
      <protection locked="0"/>
    </xf>
    <xf numFmtId="0" fontId="30" fillId="0" borderId="23" xfId="3" applyFont="1" applyBorder="1" applyAlignment="1" applyProtection="1">
      <alignment vertical="center"/>
      <protection locked="0"/>
    </xf>
    <xf numFmtId="0" fontId="36" fillId="0" borderId="16" xfId="3" applyFont="1" applyBorder="1" applyAlignment="1">
      <alignment horizontal="left" vertical="center"/>
    </xf>
    <xf numFmtId="0" fontId="44" fillId="0" borderId="16" xfId="3" applyFont="1" applyBorder="1" applyAlignment="1">
      <alignment vertical="center"/>
    </xf>
    <xf numFmtId="0" fontId="29" fillId="0" borderId="9" xfId="3" applyFont="1" applyBorder="1" applyAlignment="1" applyProtection="1">
      <alignment vertical="center"/>
      <protection locked="0"/>
    </xf>
    <xf numFmtId="0" fontId="29" fillId="6" borderId="5" xfId="3" applyFont="1" applyFill="1" applyBorder="1" applyAlignment="1">
      <alignment vertical="center"/>
    </xf>
    <xf numFmtId="167" fontId="29" fillId="6" borderId="5" xfId="3" applyNumberFormat="1" applyFont="1" applyFill="1" applyBorder="1" applyAlignment="1">
      <alignment vertical="center"/>
    </xf>
    <xf numFmtId="0" fontId="29" fillId="6" borderId="0" xfId="3" applyFont="1" applyFill="1" applyAlignment="1">
      <alignment vertical="center"/>
    </xf>
    <xf numFmtId="167" fontId="29" fillId="6" borderId="0" xfId="3" applyNumberFormat="1" applyFont="1" applyFill="1" applyAlignment="1">
      <alignment vertical="center"/>
    </xf>
    <xf numFmtId="0" fontId="29" fillId="6" borderId="36" xfId="3" applyFont="1" applyFill="1" applyBorder="1" applyAlignment="1">
      <alignment vertical="center" wrapText="1"/>
    </xf>
    <xf numFmtId="0" fontId="29" fillId="6" borderId="1" xfId="3" applyFont="1" applyFill="1" applyBorder="1" applyAlignment="1">
      <alignment vertical="center"/>
    </xf>
    <xf numFmtId="166" fontId="29" fillId="6" borderId="0" xfId="1" applyNumberFormat="1" applyFont="1" applyFill="1" applyBorder="1" applyAlignment="1">
      <alignment vertical="center"/>
    </xf>
    <xf numFmtId="0" fontId="16" fillId="5" borderId="0" xfId="3" applyFont="1" applyFill="1" applyAlignment="1">
      <alignment vertical="center"/>
    </xf>
    <xf numFmtId="0" fontId="30" fillId="0" borderId="2" xfId="3" applyFont="1" applyBorder="1" applyAlignment="1" applyProtection="1">
      <alignment vertical="center"/>
      <protection locked="0"/>
    </xf>
    <xf numFmtId="0" fontId="36" fillId="0" borderId="2" xfId="3" applyFont="1" applyBorder="1" applyAlignment="1">
      <alignment horizontal="left" vertical="center"/>
    </xf>
    <xf numFmtId="10" fontId="44" fillId="0" borderId="2" xfId="3" applyNumberFormat="1" applyFont="1" applyBorder="1" applyAlignment="1">
      <alignment vertical="center"/>
    </xf>
    <xf numFmtId="0" fontId="29" fillId="0" borderId="9" xfId="3" applyFont="1" applyBorder="1" applyAlignment="1" applyProtection="1">
      <alignment horizontal="left" vertical="center" indent="4"/>
      <protection locked="0"/>
    </xf>
    <xf numFmtId="0" fontId="29" fillId="6" borderId="2" xfId="3" applyFont="1" applyFill="1" applyBorder="1" applyAlignment="1">
      <alignment vertical="center"/>
    </xf>
    <xf numFmtId="0" fontId="38" fillId="3" borderId="2" xfId="3" applyFont="1" applyFill="1" applyBorder="1" applyAlignment="1">
      <alignment horizontal="left" vertical="center"/>
    </xf>
    <xf numFmtId="0" fontId="48" fillId="0" borderId="0" xfId="3" applyFont="1" applyAlignment="1">
      <alignment horizontal="left" vertical="center"/>
    </xf>
    <xf numFmtId="0" fontId="49" fillId="0" borderId="0" xfId="3" applyFont="1" applyAlignment="1">
      <alignment vertical="center"/>
    </xf>
    <xf numFmtId="0" fontId="38" fillId="0" borderId="0" xfId="3" applyFont="1" applyAlignment="1">
      <alignment vertical="center"/>
    </xf>
    <xf numFmtId="165" fontId="38" fillId="0" borderId="0" xfId="1" applyFont="1" applyFill="1" applyAlignment="1">
      <alignment horizontal="left" vertical="center"/>
    </xf>
    <xf numFmtId="169" fontId="38" fillId="0" borderId="0" xfId="1" applyNumberFormat="1" applyFont="1" applyFill="1" applyAlignment="1">
      <alignment horizontal="left" vertical="center"/>
    </xf>
    <xf numFmtId="0" fontId="39" fillId="0" borderId="0" xfId="3" applyFont="1" applyAlignment="1">
      <alignment horizontal="left" vertical="center"/>
    </xf>
    <xf numFmtId="0" fontId="51" fillId="0" borderId="0" xfId="3" applyFont="1" applyAlignment="1">
      <alignment horizontal="left" vertical="center"/>
    </xf>
    <xf numFmtId="0" fontId="51" fillId="0" borderId="0" xfId="3" applyFont="1" applyAlignment="1">
      <alignment vertical="center"/>
    </xf>
    <xf numFmtId="0" fontId="51" fillId="0" borderId="0" xfId="3" quotePrefix="1" applyFont="1" applyAlignment="1">
      <alignment horizontal="left" vertical="center"/>
    </xf>
    <xf numFmtId="0" fontId="5" fillId="0" borderId="14" xfId="0" applyFont="1" applyBorder="1"/>
    <xf numFmtId="0" fontId="5" fillId="0" borderId="15" xfId="0" applyFont="1" applyBorder="1"/>
    <xf numFmtId="0" fontId="23" fillId="0" borderId="9" xfId="2" applyFont="1" applyFill="1" applyBorder="1" applyAlignment="1" applyProtection="1">
      <alignment horizontal="left" vertical="center" wrapText="1"/>
      <protection locked="0"/>
    </xf>
    <xf numFmtId="0" fontId="29" fillId="0" borderId="2" xfId="3" applyFont="1" applyBorder="1" applyAlignment="1">
      <alignment vertical="center"/>
    </xf>
    <xf numFmtId="0" fontId="29" fillId="0" borderId="2" xfId="3" applyFont="1" applyBorder="1" applyAlignment="1" applyProtection="1">
      <alignment horizontal="left" vertical="center" indent="4"/>
      <protection locked="0"/>
    </xf>
    <xf numFmtId="0" fontId="23" fillId="0" borderId="37" xfId="2" applyFont="1" applyFill="1" applyBorder="1" applyAlignment="1" applyProtection="1">
      <alignment vertical="center"/>
      <protection locked="0"/>
    </xf>
    <xf numFmtId="0" fontId="16" fillId="0" borderId="0" xfId="3" applyFont="1" applyAlignment="1" applyProtection="1">
      <alignment vertical="center"/>
      <protection locked="0"/>
    </xf>
    <xf numFmtId="0" fontId="52" fillId="0" borderId="2" xfId="3" applyFont="1" applyBorder="1" applyAlignment="1" applyProtection="1">
      <alignment horizontal="left" vertical="center"/>
      <protection locked="0"/>
    </xf>
    <xf numFmtId="0" fontId="53" fillId="0" borderId="2" xfId="3" applyFont="1" applyBorder="1" applyAlignment="1">
      <alignment horizontal="left" vertical="center"/>
    </xf>
    <xf numFmtId="0" fontId="52" fillId="0" borderId="2" xfId="3" applyFont="1" applyBorder="1" applyAlignment="1">
      <alignment horizontal="left" vertical="center"/>
    </xf>
    <xf numFmtId="0" fontId="54" fillId="0" borderId="2" xfId="3" applyFont="1" applyBorder="1" applyAlignment="1">
      <alignment horizontal="left" vertical="center"/>
    </xf>
    <xf numFmtId="0" fontId="2" fillId="0" borderId="0" xfId="3" applyFont="1" applyAlignment="1">
      <alignment horizontal="left" vertical="center"/>
    </xf>
    <xf numFmtId="0" fontId="25" fillId="3" borderId="35" xfId="3" applyFont="1" applyFill="1" applyBorder="1" applyAlignment="1">
      <alignment horizontal="left" vertical="center" wrapText="1"/>
    </xf>
    <xf numFmtId="0" fontId="2" fillId="0" borderId="0" xfId="0" applyFont="1"/>
    <xf numFmtId="0" fontId="31" fillId="0" borderId="0" xfId="3" applyFont="1" applyAlignment="1">
      <alignment horizontal="left" vertical="center"/>
    </xf>
    <xf numFmtId="0" fontId="7" fillId="6" borderId="2" xfId="2" applyFill="1" applyBorder="1" applyAlignment="1">
      <alignment vertical="center" wrapText="1"/>
    </xf>
    <xf numFmtId="0" fontId="38" fillId="0" borderId="0" xfId="3" applyFont="1" applyAlignment="1">
      <alignment horizontal="left" vertical="center" wrapText="1"/>
    </xf>
    <xf numFmtId="0" fontId="2" fillId="0" borderId="0" xfId="3" applyFont="1" applyAlignment="1">
      <alignment horizontal="right" vertical="center"/>
    </xf>
    <xf numFmtId="0" fontId="38" fillId="0" borderId="2" xfId="3" applyFont="1" applyBorder="1" applyAlignment="1">
      <alignment horizontal="right" vertical="center"/>
    </xf>
    <xf numFmtId="0" fontId="22" fillId="0" borderId="0" xfId="3" applyFont="1" applyAlignment="1">
      <alignment horizontal="right" vertical="center"/>
    </xf>
    <xf numFmtId="169" fontId="38" fillId="5" borderId="35" xfId="1" applyNumberFormat="1" applyFont="1" applyFill="1" applyBorder="1" applyAlignment="1">
      <alignment horizontal="left" vertical="center"/>
    </xf>
    <xf numFmtId="169" fontId="38" fillId="0" borderId="35" xfId="1" applyNumberFormat="1" applyFont="1" applyBorder="1" applyAlignment="1">
      <alignment horizontal="left" vertical="center"/>
    </xf>
    <xf numFmtId="169" fontId="31" fillId="5" borderId="35" xfId="1" applyNumberFormat="1" applyFont="1" applyFill="1" applyBorder="1" applyAlignment="1">
      <alignment horizontal="left" vertical="center"/>
    </xf>
    <xf numFmtId="169" fontId="31" fillId="0" borderId="35" xfId="1" applyNumberFormat="1" applyFont="1" applyBorder="1" applyAlignment="1">
      <alignment horizontal="left" vertical="center"/>
    </xf>
    <xf numFmtId="0" fontId="2" fillId="5" borderId="0" xfId="3" applyFont="1" applyFill="1" applyAlignment="1">
      <alignment horizontal="left" vertical="center"/>
    </xf>
    <xf numFmtId="0" fontId="2" fillId="5" borderId="0" xfId="3" applyFont="1" applyFill="1" applyAlignment="1">
      <alignment horizontal="right" vertical="center"/>
    </xf>
    <xf numFmtId="169" fontId="38" fillId="5" borderId="0" xfId="1" applyNumberFormat="1" applyFont="1" applyFill="1" applyBorder="1" applyAlignment="1">
      <alignment horizontal="left" vertical="center"/>
    </xf>
    <xf numFmtId="165" fontId="38" fillId="5" borderId="0" xfId="1" applyFont="1" applyFill="1" applyBorder="1" applyAlignment="1">
      <alignment horizontal="left" vertical="center"/>
    </xf>
    <xf numFmtId="164" fontId="38" fillId="5" borderId="35" xfId="1" applyNumberFormat="1" applyFont="1" applyFill="1" applyBorder="1" applyAlignment="1">
      <alignment horizontal="left" vertical="center"/>
    </xf>
    <xf numFmtId="164" fontId="38" fillId="0" borderId="35" xfId="1" applyNumberFormat="1" applyFont="1" applyBorder="1" applyAlignment="1">
      <alignment horizontal="left" vertical="center"/>
    </xf>
    <xf numFmtId="164" fontId="31" fillId="5" borderId="35" xfId="1" applyNumberFormat="1" applyFont="1" applyFill="1" applyBorder="1" applyAlignment="1">
      <alignment horizontal="left" vertical="center"/>
    </xf>
    <xf numFmtId="164" fontId="31" fillId="0" borderId="35" xfId="1" applyNumberFormat="1" applyFont="1" applyBorder="1" applyAlignment="1">
      <alignment horizontal="left" vertical="center"/>
    </xf>
    <xf numFmtId="0" fontId="2" fillId="0" borderId="0" xfId="0" applyFont="1" applyAlignment="1">
      <alignment horizontal="right"/>
    </xf>
    <xf numFmtId="170" fontId="32" fillId="0" borderId="35" xfId="1" applyNumberFormat="1" applyFont="1" applyBorder="1" applyAlignment="1">
      <alignment horizontal="right" wrapText="1" readingOrder="1"/>
    </xf>
    <xf numFmtId="170" fontId="32" fillId="8" borderId="35" xfId="1" applyNumberFormat="1" applyFont="1" applyFill="1" applyBorder="1" applyAlignment="1">
      <alignment vertical="center"/>
    </xf>
    <xf numFmtId="0" fontId="29" fillId="6" borderId="5" xfId="3" applyFont="1" applyFill="1" applyBorder="1" applyAlignment="1">
      <alignment vertical="center" wrapText="1"/>
    </xf>
    <xf numFmtId="0" fontId="7" fillId="3" borderId="2" xfId="2" applyFill="1" applyBorder="1" applyAlignment="1">
      <alignment horizontal="left" vertical="center"/>
    </xf>
    <xf numFmtId="0" fontId="55" fillId="3" borderId="0" xfId="3" applyFont="1" applyFill="1" applyAlignment="1">
      <alignment horizontal="left" vertical="center" wrapText="1"/>
    </xf>
    <xf numFmtId="0" fontId="55" fillId="3" borderId="2" xfId="3" applyFont="1" applyFill="1" applyBorder="1" applyAlignment="1">
      <alignment horizontal="left" vertical="center" wrapText="1"/>
    </xf>
    <xf numFmtId="0" fontId="56" fillId="0" borderId="0" xfId="0" applyFont="1" applyAlignment="1">
      <alignment vertical="center" wrapText="1"/>
    </xf>
    <xf numFmtId="169" fontId="38" fillId="2" borderId="35" xfId="1" applyNumberFormat="1" applyFont="1" applyFill="1" applyBorder="1" applyAlignment="1">
      <alignment horizontal="left" vertical="center"/>
    </xf>
    <xf numFmtId="164" fontId="32" fillId="2" borderId="35" xfId="0" applyNumberFormat="1" applyFont="1" applyFill="1" applyBorder="1"/>
    <xf numFmtId="165" fontId="38" fillId="2" borderId="35" xfId="1" applyFont="1" applyFill="1" applyBorder="1" applyAlignment="1">
      <alignment horizontal="left" vertical="center"/>
    </xf>
    <xf numFmtId="0" fontId="57" fillId="0" borderId="0" xfId="0" applyFont="1"/>
    <xf numFmtId="169" fontId="57" fillId="0" borderId="0" xfId="1" applyNumberFormat="1" applyFont="1" applyBorder="1" applyAlignment="1">
      <alignment horizontal="center"/>
    </xf>
    <xf numFmtId="0" fontId="69" fillId="0" borderId="0" xfId="0" applyFont="1"/>
    <xf numFmtId="165" fontId="57" fillId="0" borderId="0" xfId="1" applyFont="1"/>
    <xf numFmtId="169" fontId="70" fillId="0" borderId="0" xfId="1" applyNumberFormat="1" applyFont="1" applyBorder="1" applyAlignment="1">
      <alignment horizontal="center"/>
    </xf>
    <xf numFmtId="10" fontId="29" fillId="6" borderId="5" xfId="3" applyNumberFormat="1" applyFont="1" applyFill="1" applyBorder="1" applyAlignment="1">
      <alignment horizontal="left" vertical="center"/>
    </xf>
    <xf numFmtId="0" fontId="38" fillId="6" borderId="0" xfId="3" applyFont="1" applyFill="1" applyAlignment="1">
      <alignment horizontal="left" vertical="center"/>
    </xf>
    <xf numFmtId="0" fontId="71" fillId="0" borderId="35" xfId="3" applyFont="1" applyBorder="1" applyAlignment="1">
      <alignment horizontal="left" vertical="center"/>
    </xf>
    <xf numFmtId="0" fontId="71" fillId="0" borderId="35" xfId="3" applyFont="1" applyBorder="1" applyAlignment="1">
      <alignment horizontal="right" vertical="center"/>
    </xf>
    <xf numFmtId="0" fontId="72" fillId="0" borderId="35" xfId="3" applyFont="1" applyBorder="1" applyAlignment="1">
      <alignment horizontal="left" vertical="center"/>
    </xf>
    <xf numFmtId="169" fontId="72" fillId="0" borderId="35" xfId="1" applyNumberFormat="1" applyFont="1" applyFill="1" applyBorder="1" applyAlignment="1">
      <alignment horizontal="left" vertical="center"/>
    </xf>
    <xf numFmtId="0" fontId="71" fillId="5" borderId="35" xfId="3" applyFont="1" applyFill="1" applyBorder="1" applyAlignment="1">
      <alignment horizontal="left" vertical="center"/>
    </xf>
    <xf numFmtId="0" fontId="71" fillId="5" borderId="35" xfId="3" applyFont="1" applyFill="1" applyBorder="1" applyAlignment="1">
      <alignment horizontal="right" vertical="center"/>
    </xf>
    <xf numFmtId="169" fontId="72" fillId="5" borderId="35" xfId="1" applyNumberFormat="1" applyFont="1" applyFill="1" applyBorder="1" applyAlignment="1">
      <alignment horizontal="left" vertical="center"/>
    </xf>
    <xf numFmtId="0" fontId="73" fillId="5" borderId="35" xfId="3" applyFont="1" applyFill="1" applyBorder="1" applyAlignment="1">
      <alignment horizontal="right" vertical="center"/>
    </xf>
    <xf numFmtId="0" fontId="73" fillId="0" borderId="35" xfId="3" applyFont="1" applyBorder="1" applyAlignment="1">
      <alignment horizontal="right" vertical="center"/>
    </xf>
    <xf numFmtId="1" fontId="71" fillId="5" borderId="35" xfId="3" applyNumberFormat="1" applyFont="1" applyFill="1" applyBorder="1" applyAlignment="1">
      <alignment horizontal="right" vertical="center"/>
    </xf>
    <xf numFmtId="0" fontId="73" fillId="2" borderId="35" xfId="0" applyFont="1" applyFill="1" applyBorder="1" applyAlignment="1">
      <alignment vertical="center" wrapText="1"/>
    </xf>
    <xf numFmtId="0" fontId="71" fillId="2" borderId="35" xfId="3" applyFont="1" applyFill="1" applyBorder="1" applyAlignment="1">
      <alignment horizontal="right" vertical="center"/>
    </xf>
    <xf numFmtId="169" fontId="72" fillId="2" borderId="35" xfId="1" applyNumberFormat="1" applyFont="1" applyFill="1" applyBorder="1" applyAlignment="1">
      <alignment horizontal="left" vertical="center"/>
    </xf>
    <xf numFmtId="0" fontId="71" fillId="2" borderId="35" xfId="3" applyFont="1" applyFill="1" applyBorder="1" applyAlignment="1">
      <alignment horizontal="left" vertical="center"/>
    </xf>
    <xf numFmtId="0" fontId="71" fillId="4" borderId="48" xfId="1" applyNumberFormat="1" applyFont="1" applyFill="1" applyBorder="1" applyAlignment="1">
      <alignment horizontal="left" vertical="top"/>
    </xf>
    <xf numFmtId="0" fontId="73" fillId="4" borderId="48" xfId="1" applyNumberFormat="1" applyFont="1" applyFill="1" applyBorder="1" applyAlignment="1">
      <alignment horizontal="left" vertical="top"/>
    </xf>
    <xf numFmtId="0" fontId="71" fillId="0" borderId="0" xfId="3" applyFont="1" applyAlignment="1">
      <alignment horizontal="left" vertical="center"/>
    </xf>
    <xf numFmtId="0" fontId="71" fillId="0" borderId="0" xfId="3" applyFont="1" applyAlignment="1">
      <alignment horizontal="right" vertical="center"/>
    </xf>
    <xf numFmtId="0" fontId="74" fillId="5" borderId="0" xfId="3" applyFont="1" applyFill="1" applyAlignment="1">
      <alignment horizontal="left" vertical="center"/>
    </xf>
    <xf numFmtId="0" fontId="76" fillId="5" borderId="0" xfId="3" applyFont="1" applyFill="1" applyAlignment="1">
      <alignment horizontal="left" vertical="center"/>
    </xf>
    <xf numFmtId="0" fontId="72" fillId="5" borderId="0" xfId="3" applyFont="1" applyFill="1" applyAlignment="1">
      <alignment horizontal="left" vertical="center" wrapText="1" indent="3"/>
    </xf>
    <xf numFmtId="0" fontId="81" fillId="0" borderId="0" xfId="3" applyFont="1" applyAlignment="1">
      <alignment horizontal="left" vertical="center"/>
    </xf>
    <xf numFmtId="0" fontId="72" fillId="0" borderId="0" xfId="3" applyFont="1" applyAlignment="1">
      <alignment horizontal="left" vertical="center"/>
    </xf>
    <xf numFmtId="0" fontId="83" fillId="0" borderId="30" xfId="3" applyFont="1" applyBorder="1" applyAlignment="1">
      <alignment horizontal="left" vertical="center"/>
    </xf>
    <xf numFmtId="0" fontId="83" fillId="0" borderId="26" xfId="3" applyFont="1" applyBorder="1" applyAlignment="1">
      <alignment horizontal="right" vertical="center"/>
    </xf>
    <xf numFmtId="0" fontId="71" fillId="0" borderId="26" xfId="3" applyFont="1" applyBorder="1" applyAlignment="1">
      <alignment horizontal="left" vertical="center"/>
    </xf>
    <xf numFmtId="0" fontId="71" fillId="0" borderId="29" xfId="3" applyFont="1" applyBorder="1" applyAlignment="1">
      <alignment horizontal="left" vertical="center"/>
    </xf>
    <xf numFmtId="0" fontId="84" fillId="0" borderId="0" xfId="3" applyFont="1" applyAlignment="1">
      <alignment vertical="center"/>
    </xf>
    <xf numFmtId="0" fontId="72" fillId="0" borderId="0" xfId="3" applyFont="1" applyAlignment="1">
      <alignment vertical="center"/>
    </xf>
    <xf numFmtId="0" fontId="72" fillId="0" borderId="48" xfId="3" applyFont="1" applyBorder="1" applyAlignment="1">
      <alignment horizontal="left" vertical="center"/>
    </xf>
    <xf numFmtId="165" fontId="71" fillId="0" borderId="49" xfId="1" applyFont="1" applyFill="1" applyBorder="1" applyAlignment="1">
      <alignment horizontal="left" vertical="center"/>
    </xf>
    <xf numFmtId="0" fontId="71" fillId="0" borderId="24" xfId="3" applyFont="1" applyBorder="1" applyAlignment="1">
      <alignment horizontal="right" vertical="center"/>
    </xf>
    <xf numFmtId="0" fontId="71" fillId="0" borderId="24" xfId="3" applyFont="1" applyBorder="1" applyAlignment="1">
      <alignment horizontal="left" vertical="center"/>
    </xf>
    <xf numFmtId="165" fontId="71" fillId="0" borderId="27" xfId="1" applyFont="1" applyFill="1" applyBorder="1" applyAlignment="1">
      <alignment horizontal="left" vertical="center"/>
    </xf>
    <xf numFmtId="165" fontId="72" fillId="0" borderId="49" xfId="1" applyFont="1" applyFill="1" applyBorder="1" applyAlignment="1">
      <alignment horizontal="left" vertical="center"/>
    </xf>
    <xf numFmtId="0" fontId="71" fillId="0" borderId="0" xfId="0" applyFont="1" applyAlignment="1">
      <alignment wrapText="1"/>
    </xf>
    <xf numFmtId="0" fontId="71" fillId="0" borderId="0" xfId="0" applyFont="1" applyAlignment="1">
      <alignment horizontal="left" vertical="top" wrapText="1"/>
    </xf>
    <xf numFmtId="0" fontId="72" fillId="0" borderId="0" xfId="3" applyFont="1" applyAlignment="1">
      <alignment horizontal="right" vertical="center"/>
    </xf>
    <xf numFmtId="165" fontId="72" fillId="0" borderId="0" xfId="1" applyFont="1" applyFill="1" applyBorder="1" applyAlignment="1">
      <alignment horizontal="left" vertical="center"/>
    </xf>
    <xf numFmtId="0" fontId="72" fillId="0" borderId="0" xfId="3" applyFont="1" applyAlignment="1">
      <alignment horizontal="left" vertical="center" wrapText="1"/>
    </xf>
    <xf numFmtId="0" fontId="83" fillId="0" borderId="35" xfId="3" applyFont="1" applyBorder="1" applyAlignment="1">
      <alignment horizontal="left" vertical="center" wrapText="1"/>
    </xf>
    <xf numFmtId="0" fontId="71" fillId="0" borderId="35" xfId="3" applyFont="1" applyBorder="1" applyAlignment="1">
      <alignment horizontal="right" vertical="center" wrapText="1"/>
    </xf>
    <xf numFmtId="0" fontId="71" fillId="0" borderId="35" xfId="3" applyFont="1" applyBorder="1" applyAlignment="1">
      <alignment horizontal="left" vertical="center" wrapText="1"/>
    </xf>
    <xf numFmtId="0" fontId="74" fillId="0" borderId="35" xfId="0" applyFont="1" applyBorder="1" applyAlignment="1">
      <alignment vertical="top" wrapText="1"/>
    </xf>
    <xf numFmtId="165" fontId="72" fillId="0" borderId="35" xfId="1" applyFont="1" applyFill="1" applyBorder="1" applyAlignment="1">
      <alignment horizontal="left" vertical="center"/>
    </xf>
    <xf numFmtId="0" fontId="79" fillId="0" borderId="35" xfId="3" applyFont="1" applyBorder="1" applyAlignment="1">
      <alignment horizontal="left" vertical="center"/>
    </xf>
    <xf numFmtId="0" fontId="79" fillId="0" borderId="0" xfId="3" applyFont="1" applyAlignment="1">
      <alignment horizontal="left" vertical="center"/>
    </xf>
    <xf numFmtId="169" fontId="79" fillId="0" borderId="35" xfId="1" applyNumberFormat="1" applyFont="1" applyFill="1" applyBorder="1" applyAlignment="1">
      <alignment horizontal="left" vertical="center"/>
    </xf>
    <xf numFmtId="165" fontId="79" fillId="0" borderId="35" xfId="1" applyFont="1" applyFill="1" applyBorder="1" applyAlignment="1">
      <alignment horizontal="left" vertical="center"/>
    </xf>
    <xf numFmtId="0" fontId="73" fillId="0" borderId="35" xfId="3" applyFont="1" applyBorder="1" applyAlignment="1">
      <alignment horizontal="left" vertical="center"/>
    </xf>
    <xf numFmtId="0" fontId="71" fillId="0" borderId="48" xfId="3" applyFont="1" applyBorder="1" applyAlignment="1">
      <alignment horizontal="right" vertical="center"/>
    </xf>
    <xf numFmtId="0" fontId="71" fillId="0" borderId="48" xfId="3" applyFont="1" applyBorder="1" applyAlignment="1">
      <alignment horizontal="right"/>
    </xf>
    <xf numFmtId="0" fontId="71" fillId="0" borderId="0" xfId="3" applyFont="1" applyAlignment="1">
      <alignment horizontal="left" vertical="center" wrapText="1"/>
    </xf>
    <xf numFmtId="0" fontId="72" fillId="5" borderId="0" xfId="3" applyFont="1" applyFill="1" applyAlignment="1">
      <alignment vertical="center" wrapText="1"/>
    </xf>
    <xf numFmtId="0" fontId="85" fillId="5" borderId="0" xfId="2" applyFont="1" applyFill="1"/>
    <xf numFmtId="0" fontId="85" fillId="0" borderId="0" xfId="2" applyFont="1" applyFill="1"/>
    <xf numFmtId="0" fontId="85" fillId="0" borderId="0" xfId="2" applyFont="1" applyFill="1" applyAlignment="1">
      <alignment wrapText="1"/>
    </xf>
    <xf numFmtId="0" fontId="86" fillId="6" borderId="35" xfId="3" applyFont="1" applyFill="1" applyBorder="1" applyAlignment="1">
      <alignment horizontal="left" vertical="center"/>
    </xf>
    <xf numFmtId="0" fontId="71" fillId="4" borderId="0" xfId="3" applyFont="1" applyFill="1" applyAlignment="1">
      <alignment horizontal="left" vertical="center"/>
    </xf>
    <xf numFmtId="0" fontId="87" fillId="3" borderId="35" xfId="3" applyFont="1" applyFill="1" applyBorder="1" applyAlignment="1">
      <alignment horizontal="left" vertical="center"/>
    </xf>
    <xf numFmtId="0" fontId="87" fillId="0" borderId="35" xfId="3" applyFont="1" applyBorder="1" applyAlignment="1">
      <alignment horizontal="left" vertical="center"/>
    </xf>
    <xf numFmtId="0" fontId="75" fillId="0" borderId="0" xfId="3" applyFont="1" applyAlignment="1">
      <alignment vertical="center"/>
    </xf>
    <xf numFmtId="0" fontId="71" fillId="0" borderId="0" xfId="3" applyFont="1" applyAlignment="1">
      <alignment vertical="center"/>
    </xf>
    <xf numFmtId="0" fontId="88" fillId="0" borderId="0" xfId="3" applyFont="1" applyAlignment="1">
      <alignment vertical="center"/>
    </xf>
    <xf numFmtId="0" fontId="88" fillId="0" borderId="0" xfId="3" applyFont="1" applyAlignment="1">
      <alignment horizontal="left" vertical="center"/>
    </xf>
    <xf numFmtId="0" fontId="74" fillId="0" borderId="0" xfId="3" applyFont="1" applyAlignment="1">
      <alignment horizontal="left" vertical="center"/>
    </xf>
    <xf numFmtId="0" fontId="89" fillId="0" borderId="0" xfId="3" applyFont="1" applyAlignment="1">
      <alignment horizontal="left" vertical="center"/>
    </xf>
    <xf numFmtId="0" fontId="76" fillId="0" borderId="0" xfId="3" applyFont="1" applyAlignment="1">
      <alignment horizontal="left" vertical="center" wrapText="1"/>
    </xf>
    <xf numFmtId="0" fontId="80" fillId="0" borderId="24" xfId="2" applyFont="1" applyFill="1" applyBorder="1" applyAlignment="1">
      <alignment horizontal="left" vertical="center" wrapText="1"/>
    </xf>
    <xf numFmtId="0" fontId="88" fillId="0" borderId="24" xfId="3" applyFont="1" applyBorder="1" applyAlignment="1">
      <alignment vertical="center" wrapText="1"/>
    </xf>
    <xf numFmtId="0" fontId="71" fillId="3" borderId="24" xfId="3" applyFont="1" applyFill="1" applyBorder="1" applyAlignment="1">
      <alignment horizontal="left" vertical="center" wrapText="1"/>
    </xf>
    <xf numFmtId="0" fontId="88" fillId="0" borderId="25" xfId="3" applyFont="1" applyBorder="1" applyAlignment="1">
      <alignment horizontal="left" vertical="center" indent="1"/>
    </xf>
    <xf numFmtId="0" fontId="88" fillId="0" borderId="25" xfId="3" applyFont="1" applyBorder="1" applyAlignment="1">
      <alignment vertical="center" wrapText="1"/>
    </xf>
    <xf numFmtId="0" fontId="71" fillId="3" borderId="25" xfId="3" applyFont="1" applyFill="1" applyBorder="1" applyAlignment="1">
      <alignment horizontal="left" vertical="center" wrapText="1"/>
    </xf>
    <xf numFmtId="0" fontId="88" fillId="0" borderId="25" xfId="3" applyFont="1" applyBorder="1" applyAlignment="1">
      <alignment horizontal="left" vertical="center" indent="3"/>
    </xf>
    <xf numFmtId="0" fontId="88" fillId="6" borderId="25" xfId="3" applyFont="1" applyFill="1" applyBorder="1" applyAlignment="1">
      <alignment vertical="center" wrapText="1"/>
    </xf>
    <xf numFmtId="0" fontId="88" fillId="0" borderId="26" xfId="3" applyFont="1" applyBorder="1" applyAlignment="1">
      <alignment horizontal="left" vertical="center" indent="3"/>
    </xf>
    <xf numFmtId="0" fontId="88" fillId="6" borderId="26" xfId="3" applyFont="1" applyFill="1" applyBorder="1" applyAlignment="1">
      <alignment vertical="center" wrapText="1"/>
    </xf>
    <xf numFmtId="0" fontId="71" fillId="3" borderId="26" xfId="3" applyFont="1" applyFill="1" applyBorder="1" applyAlignment="1">
      <alignment horizontal="left" vertical="center" wrapText="1"/>
    </xf>
    <xf numFmtId="0" fontId="91" fillId="6" borderId="25" xfId="2" applyFont="1" applyFill="1" applyBorder="1" applyAlignment="1">
      <alignment vertical="center" wrapText="1"/>
    </xf>
    <xf numFmtId="0" fontId="71" fillId="0" borderId="32" xfId="3" applyFont="1" applyBorder="1" applyAlignment="1">
      <alignment horizontal="left" vertical="center"/>
    </xf>
    <xf numFmtId="0" fontId="88" fillId="0" borderId="0" xfId="3" applyFont="1" applyAlignment="1">
      <alignment horizontal="left" vertical="center" indent="5"/>
    </xf>
    <xf numFmtId="0" fontId="71" fillId="0" borderId="25" xfId="3" applyFont="1" applyBorder="1" applyAlignment="1">
      <alignment horizontal="left" vertical="center"/>
    </xf>
    <xf numFmtId="0" fontId="78" fillId="6" borderId="25" xfId="2" applyFont="1" applyFill="1" applyBorder="1" applyAlignment="1">
      <alignment vertical="center" wrapText="1"/>
    </xf>
    <xf numFmtId="0" fontId="88" fillId="0" borderId="31" xfId="3" applyFont="1" applyBorder="1" applyAlignment="1">
      <alignment horizontal="left" vertical="center" indent="5"/>
    </xf>
    <xf numFmtId="0" fontId="88" fillId="0" borderId="31" xfId="3" applyFont="1" applyBorder="1" applyAlignment="1">
      <alignment horizontal="left" vertical="center" indent="1"/>
    </xf>
    <xf numFmtId="0" fontId="88" fillId="6" borderId="26" xfId="3" applyFont="1" applyFill="1" applyBorder="1" applyAlignment="1">
      <alignment horizontal="left" vertical="center" wrapText="1"/>
    </xf>
    <xf numFmtId="0" fontId="88" fillId="0" borderId="38" xfId="3" applyFont="1" applyBorder="1" applyAlignment="1">
      <alignment horizontal="left" vertical="center"/>
    </xf>
    <xf numFmtId="0" fontId="71" fillId="0" borderId="38" xfId="3" applyFont="1" applyBorder="1" applyAlignment="1">
      <alignment horizontal="left" vertical="center" wrapText="1"/>
    </xf>
    <xf numFmtId="0" fontId="73" fillId="0" borderId="24" xfId="3" applyFont="1" applyBorder="1" applyAlignment="1">
      <alignment vertical="center"/>
    </xf>
    <xf numFmtId="0" fontId="88" fillId="0" borderId="26" xfId="3" applyFont="1" applyBorder="1" applyAlignment="1">
      <alignment horizontal="left" vertical="center" indent="1"/>
    </xf>
    <xf numFmtId="0" fontId="79" fillId="6" borderId="25" xfId="3" applyFont="1" applyFill="1" applyBorder="1" applyAlignment="1">
      <alignment vertical="center" wrapText="1"/>
    </xf>
    <xf numFmtId="0" fontId="71" fillId="0" borderId="24" xfId="3" applyFont="1" applyBorder="1" applyAlignment="1">
      <alignment vertical="center"/>
    </xf>
    <xf numFmtId="0" fontId="79" fillId="6" borderId="26" xfId="4" applyFont="1" applyFill="1" applyBorder="1" applyAlignment="1">
      <alignment vertical="center" wrapText="1"/>
    </xf>
    <xf numFmtId="0" fontId="88" fillId="0" borderId="25" xfId="3" applyFont="1" applyBorder="1" applyAlignment="1">
      <alignment horizontal="left" vertical="center" wrapText="1" indent="1"/>
    </xf>
    <xf numFmtId="0" fontId="88" fillId="0" borderId="25" xfId="3" applyFont="1" applyBorder="1" applyAlignment="1">
      <alignment horizontal="left" vertical="center" wrapText="1" indent="3"/>
    </xf>
    <xf numFmtId="0" fontId="88" fillId="0" borderId="26" xfId="3" applyFont="1" applyBorder="1" applyAlignment="1">
      <alignment horizontal="left" vertical="center" wrapText="1" indent="3"/>
    </xf>
    <xf numFmtId="0" fontId="88" fillId="0" borderId="26" xfId="3" applyFont="1" applyBorder="1" applyAlignment="1">
      <alignment horizontal="left" vertical="center" wrapText="1" indent="1"/>
    </xf>
    <xf numFmtId="0" fontId="85" fillId="0" borderId="25" xfId="2" applyFont="1" applyFill="1" applyBorder="1" applyAlignment="1">
      <alignment horizontal="left" vertical="center" wrapText="1"/>
    </xf>
    <xf numFmtId="0" fontId="88" fillId="6" borderId="25" xfId="3" applyFont="1" applyFill="1" applyBorder="1" applyAlignment="1">
      <alignment horizontal="left" vertical="center" wrapText="1" indent="3"/>
    </xf>
    <xf numFmtId="4" fontId="88" fillId="6" borderId="25" xfId="3" applyNumberFormat="1" applyFont="1" applyFill="1" applyBorder="1" applyAlignment="1">
      <alignment vertical="center" wrapText="1"/>
    </xf>
    <xf numFmtId="0" fontId="72" fillId="6" borderId="25" xfId="3" applyFont="1" applyFill="1" applyBorder="1" applyAlignment="1">
      <alignment horizontal="left" vertical="center" wrapText="1" indent="3"/>
    </xf>
    <xf numFmtId="0" fontId="74" fillId="0" borderId="24" xfId="3" applyFont="1" applyBorder="1" applyAlignment="1">
      <alignment vertical="center"/>
    </xf>
    <xf numFmtId="0" fontId="79" fillId="0" borderId="26" xfId="2" applyFont="1" applyFill="1" applyBorder="1" applyAlignment="1">
      <alignment horizontal="left" vertical="center" wrapText="1" indent="1"/>
    </xf>
    <xf numFmtId="168" fontId="88" fillId="6" borderId="26" xfId="6" applyNumberFormat="1" applyFont="1" applyFill="1" applyBorder="1" applyAlignment="1">
      <alignment horizontal="left" vertical="center" wrapText="1"/>
    </xf>
    <xf numFmtId="0" fontId="71" fillId="6" borderId="0" xfId="3" applyFont="1" applyFill="1" applyAlignment="1">
      <alignment horizontal="left" vertical="center"/>
    </xf>
    <xf numFmtId="0" fontId="79" fillId="0" borderId="25" xfId="2" applyFont="1" applyFill="1" applyBorder="1" applyAlignment="1">
      <alignment horizontal="left" vertical="center" wrapText="1" indent="1"/>
    </xf>
    <xf numFmtId="0" fontId="79" fillId="0" borderId="24" xfId="2" applyFont="1" applyFill="1" applyBorder="1" applyAlignment="1">
      <alignment horizontal="left" vertical="center" wrapText="1" indent="2"/>
    </xf>
    <xf numFmtId="0" fontId="71" fillId="0" borderId="1" xfId="3" applyFont="1" applyBorder="1" applyAlignment="1">
      <alignment horizontal="left" vertical="center"/>
    </xf>
    <xf numFmtId="0" fontId="88" fillId="6" borderId="26" xfId="3" applyFont="1" applyFill="1" applyBorder="1" applyAlignment="1">
      <alignment horizontal="left" vertical="center" wrapText="1" indent="3"/>
    </xf>
    <xf numFmtId="0" fontId="71" fillId="0" borderId="21" xfId="3" applyFont="1" applyBorder="1" applyAlignment="1">
      <alignment horizontal="left" vertical="center"/>
    </xf>
    <xf numFmtId="3" fontId="88" fillId="6" borderId="25" xfId="3" applyNumberFormat="1" applyFont="1" applyFill="1" applyBorder="1" applyAlignment="1">
      <alignment vertical="center" wrapText="1"/>
    </xf>
    <xf numFmtId="169" fontId="88" fillId="6" borderId="25" xfId="1" applyNumberFormat="1" applyFont="1" applyFill="1" applyBorder="1" applyAlignment="1">
      <alignment vertical="center" wrapText="1"/>
    </xf>
    <xf numFmtId="0" fontId="79" fillId="0" borderId="26" xfId="2" applyFont="1" applyFill="1" applyBorder="1" applyAlignment="1">
      <alignment horizontal="left" vertical="center" wrapText="1" indent="2"/>
    </xf>
    <xf numFmtId="0" fontId="74" fillId="0" borderId="0" xfId="3" applyFont="1" applyAlignment="1">
      <alignment vertical="center"/>
    </xf>
    <xf numFmtId="0" fontId="88" fillId="6" borderId="0" xfId="3" applyFont="1" applyFill="1" applyAlignment="1">
      <alignment vertical="center" wrapText="1"/>
    </xf>
    <xf numFmtId="0" fontId="79" fillId="0" borderId="26" xfId="2" applyFont="1" applyFill="1" applyBorder="1" applyAlignment="1">
      <alignment horizontal="left" vertical="center" wrapText="1" indent="3"/>
    </xf>
    <xf numFmtId="0" fontId="74" fillId="6" borderId="26" xfId="3" applyFont="1" applyFill="1" applyBorder="1" applyAlignment="1">
      <alignment vertical="center"/>
    </xf>
    <xf numFmtId="0" fontId="79" fillId="0" borderId="25" xfId="2" applyFont="1" applyFill="1" applyBorder="1" applyAlignment="1">
      <alignment horizontal="left" vertical="center" wrapText="1" indent="3"/>
    </xf>
    <xf numFmtId="0" fontId="74" fillId="6" borderId="25" xfId="3" applyFont="1" applyFill="1" applyBorder="1" applyAlignment="1">
      <alignment vertical="center"/>
    </xf>
    <xf numFmtId="165" fontId="88" fillId="6" borderId="25" xfId="1" applyFont="1" applyFill="1" applyBorder="1" applyAlignment="1">
      <alignment vertical="center" wrapText="1"/>
    </xf>
    <xf numFmtId="0" fontId="88" fillId="4" borderId="24" xfId="3" applyFont="1" applyFill="1" applyBorder="1" applyAlignment="1">
      <alignment vertical="center" wrapText="1"/>
    </xf>
    <xf numFmtId="0" fontId="74" fillId="4" borderId="24" xfId="3" applyFont="1" applyFill="1" applyBorder="1" applyAlignment="1">
      <alignment vertical="center"/>
    </xf>
    <xf numFmtId="0" fontId="79" fillId="0" borderId="25" xfId="2" applyFont="1" applyFill="1" applyBorder="1" applyAlignment="1">
      <alignment horizontal="left" vertical="center" wrapText="1"/>
    </xf>
    <xf numFmtId="0" fontId="78" fillId="3" borderId="25" xfId="2" applyFont="1" applyFill="1" applyBorder="1" applyAlignment="1">
      <alignment horizontal="left" vertical="center" wrapText="1"/>
    </xf>
    <xf numFmtId="165" fontId="73" fillId="0" borderId="0" xfId="1" applyFont="1" applyFill="1" applyBorder="1"/>
    <xf numFmtId="0" fontId="88" fillId="0" borderId="0" xfId="3" applyFont="1" applyAlignment="1">
      <alignment vertical="center" wrapText="1"/>
    </xf>
    <xf numFmtId="0" fontId="88" fillId="0" borderId="0" xfId="3" applyFont="1" applyAlignment="1">
      <alignment horizontal="left" vertical="center" wrapText="1" indent="3"/>
    </xf>
    <xf numFmtId="0" fontId="74" fillId="0" borderId="2" xfId="3" applyFont="1" applyBorder="1" applyAlignment="1">
      <alignment vertical="center"/>
    </xf>
    <xf numFmtId="0" fontId="71" fillId="0" borderId="2" xfId="3" applyFont="1" applyBorder="1" applyAlignment="1">
      <alignment horizontal="left" vertical="center"/>
    </xf>
    <xf numFmtId="0" fontId="88" fillId="0" borderId="2" xfId="3" applyFont="1" applyBorder="1" applyAlignment="1">
      <alignment vertical="center" wrapText="1"/>
    </xf>
    <xf numFmtId="0" fontId="71" fillId="0" borderId="2" xfId="3" applyFont="1" applyBorder="1" applyAlignment="1">
      <alignment horizontal="left" vertical="center" wrapText="1"/>
    </xf>
    <xf numFmtId="0" fontId="80" fillId="5" borderId="43" xfId="2" applyFont="1" applyFill="1" applyBorder="1" applyAlignment="1">
      <alignment horizontal="center" vertical="center"/>
    </xf>
    <xf numFmtId="0" fontId="80" fillId="5" borderId="22" xfId="2" applyFont="1" applyFill="1" applyBorder="1" applyAlignment="1">
      <alignment horizontal="center" vertical="center"/>
    </xf>
    <xf numFmtId="0" fontId="80" fillId="5" borderId="41" xfId="2" applyFont="1" applyFill="1" applyBorder="1" applyAlignment="1">
      <alignment horizontal="center" vertical="center"/>
    </xf>
    <xf numFmtId="0" fontId="80" fillId="5" borderId="0" xfId="2" applyFont="1" applyFill="1" applyBorder="1" applyAlignment="1">
      <alignment horizontal="center" vertical="center"/>
    </xf>
    <xf numFmtId="0" fontId="74" fillId="0" borderId="42" xfId="3" applyFont="1" applyBorder="1" applyAlignment="1">
      <alignment vertical="center"/>
    </xf>
    <xf numFmtId="0" fontId="75" fillId="0" borderId="0" xfId="3" applyFont="1" applyAlignment="1">
      <alignment horizontal="left" vertical="center"/>
    </xf>
    <xf numFmtId="0" fontId="75" fillId="0" borderId="0" xfId="3" applyFont="1" applyAlignment="1">
      <alignment horizontal="left" vertical="center" wrapText="1"/>
    </xf>
    <xf numFmtId="0" fontId="98" fillId="6" borderId="25" xfId="2" applyFont="1" applyFill="1" applyBorder="1" applyAlignment="1">
      <alignment vertical="center" wrapText="1"/>
    </xf>
    <xf numFmtId="0" fontId="7" fillId="6" borderId="0" xfId="2" applyFill="1" applyAlignment="1">
      <alignment wrapText="1"/>
    </xf>
    <xf numFmtId="0" fontId="7" fillId="3" borderId="36" xfId="2" applyFill="1" applyBorder="1" applyAlignment="1">
      <alignment horizontal="left" vertical="top" wrapText="1"/>
    </xf>
    <xf numFmtId="0" fontId="38" fillId="3" borderId="21" xfId="3" applyFont="1" applyFill="1" applyBorder="1" applyAlignment="1">
      <alignment horizontal="left" vertical="center" wrapText="1"/>
    </xf>
    <xf numFmtId="4" fontId="88" fillId="6" borderId="0" xfId="3" applyNumberFormat="1" applyFont="1" applyFill="1" applyAlignment="1">
      <alignment vertical="center" wrapText="1"/>
    </xf>
    <xf numFmtId="0" fontId="71" fillId="3" borderId="0" xfId="3" applyFont="1" applyFill="1" applyAlignment="1">
      <alignment horizontal="left" vertical="center" wrapText="1"/>
    </xf>
    <xf numFmtId="165" fontId="88" fillId="6" borderId="26" xfId="1" applyFont="1" applyFill="1" applyBorder="1" applyAlignment="1">
      <alignment vertical="center" wrapText="1"/>
    </xf>
    <xf numFmtId="0" fontId="71" fillId="3" borderId="25" xfId="3" applyFont="1" applyFill="1" applyBorder="1" applyAlignment="1">
      <alignment vertical="center"/>
    </xf>
    <xf numFmtId="0" fontId="71" fillId="3" borderId="25" xfId="3" applyFont="1" applyFill="1" applyBorder="1" applyAlignment="1">
      <alignment vertical="center" wrapText="1"/>
    </xf>
    <xf numFmtId="165" fontId="88" fillId="9" borderId="25" xfId="1" applyFont="1" applyFill="1" applyBorder="1" applyAlignment="1">
      <alignment vertical="center" wrapText="1"/>
    </xf>
    <xf numFmtId="0" fontId="88" fillId="0" borderId="0" xfId="3" applyFont="1" applyAlignment="1">
      <alignment horizontal="left" vertical="center" indent="1"/>
    </xf>
    <xf numFmtId="165" fontId="88" fillId="6" borderId="24" xfId="1" applyFont="1" applyFill="1" applyBorder="1" applyAlignment="1">
      <alignment vertical="center" wrapText="1"/>
    </xf>
    <xf numFmtId="0" fontId="88" fillId="6" borderId="24" xfId="3" applyFont="1" applyFill="1" applyBorder="1" applyAlignment="1">
      <alignment vertical="center" wrapText="1"/>
    </xf>
    <xf numFmtId="0" fontId="71" fillId="0" borderId="0" xfId="3" applyFont="1" applyAlignment="1">
      <alignment horizontal="left" vertical="top" wrapText="1"/>
    </xf>
    <xf numFmtId="0" fontId="83" fillId="5" borderId="0" xfId="0" applyFont="1" applyFill="1" applyAlignment="1">
      <alignment vertical="center"/>
    </xf>
    <xf numFmtId="0" fontId="71" fillId="0" borderId="0" xfId="0" applyFont="1"/>
    <xf numFmtId="0" fontId="103" fillId="0" borderId="0" xfId="5" applyFont="1"/>
    <xf numFmtId="0" fontId="71" fillId="0" borderId="0" xfId="7" applyFont="1"/>
    <xf numFmtId="0" fontId="72" fillId="5" borderId="0" xfId="0" applyFont="1" applyFill="1" applyAlignment="1">
      <alignment horizontal="left" vertical="center" wrapText="1"/>
    </xf>
    <xf numFmtId="0" fontId="103" fillId="0" borderId="0" xfId="5" applyNumberFormat="1" applyFont="1"/>
    <xf numFmtId="43" fontId="73" fillId="0" borderId="0" xfId="9" applyFont="1"/>
    <xf numFmtId="0" fontId="73" fillId="0" borderId="0" xfId="7" applyFont="1"/>
    <xf numFmtId="169" fontId="71" fillId="0" borderId="0" xfId="1" applyNumberFormat="1" applyFont="1" applyFill="1" applyBorder="1" applyAlignment="1">
      <alignment vertical="top"/>
    </xf>
    <xf numFmtId="0" fontId="104" fillId="0" borderId="0" xfId="5" applyNumberFormat="1" applyFont="1"/>
    <xf numFmtId="0" fontId="73" fillId="0" borderId="0" xfId="0" applyFont="1" applyAlignment="1">
      <alignment vertical="top" wrapText="1"/>
    </xf>
    <xf numFmtId="0" fontId="73" fillId="0" borderId="0" xfId="0" applyFont="1" applyAlignment="1">
      <alignment wrapText="1"/>
    </xf>
    <xf numFmtId="169" fontId="73" fillId="0" borderId="0" xfId="1" applyNumberFormat="1" applyFont="1" applyFill="1" applyBorder="1" applyAlignment="1">
      <alignment vertical="top"/>
    </xf>
    <xf numFmtId="0" fontId="105" fillId="0" borderId="0" xfId="0" applyFont="1"/>
    <xf numFmtId="0" fontId="104" fillId="5" borderId="0" xfId="0" applyFont="1" applyFill="1" applyAlignment="1">
      <alignment horizontal="left" vertical="center" wrapText="1"/>
    </xf>
    <xf numFmtId="0" fontId="71" fillId="0" borderId="0" xfId="0" applyFont="1" applyAlignment="1">
      <alignment vertical="top" wrapText="1"/>
    </xf>
    <xf numFmtId="165" fontId="71" fillId="0" borderId="0" xfId="0" applyNumberFormat="1" applyFont="1"/>
    <xf numFmtId="0" fontId="88" fillId="0" borderId="2" xfId="3" applyFont="1" applyBorder="1" applyAlignment="1" applyProtection="1">
      <alignment vertical="center"/>
      <protection locked="0"/>
    </xf>
    <xf numFmtId="0" fontId="83" fillId="5" borderId="0" xfId="0" applyFont="1" applyFill="1" applyAlignment="1">
      <alignment horizontal="left" vertical="top" wrapText="1"/>
    </xf>
    <xf numFmtId="0" fontId="74" fillId="0" borderId="36" xfId="3" applyFont="1" applyBorder="1" applyAlignment="1">
      <alignment vertical="center"/>
    </xf>
    <xf numFmtId="0" fontId="72" fillId="5" borderId="0" xfId="3" applyFont="1" applyFill="1" applyAlignment="1">
      <alignment horizontal="left" vertical="center" indent="1"/>
    </xf>
    <xf numFmtId="0" fontId="72" fillId="5" borderId="0" xfId="3" applyFont="1" applyFill="1" applyAlignment="1">
      <alignment horizontal="left" vertical="center"/>
    </xf>
    <xf numFmtId="0" fontId="72" fillId="5" borderId="0" xfId="3" applyFont="1" applyFill="1" applyAlignment="1">
      <alignment horizontal="left" vertical="top" wrapText="1"/>
    </xf>
    <xf numFmtId="165" fontId="72" fillId="5" borderId="0" xfId="1" applyFont="1" applyFill="1" applyBorder="1" applyAlignment="1">
      <alignment horizontal="left" vertical="center"/>
    </xf>
    <xf numFmtId="0" fontId="80" fillId="5" borderId="47" xfId="2" applyFont="1" applyFill="1" applyBorder="1" applyAlignment="1">
      <alignment horizontal="center" vertical="center"/>
    </xf>
    <xf numFmtId="0" fontId="75" fillId="0" borderId="40" xfId="3" applyFont="1" applyBorder="1" applyAlignment="1">
      <alignment horizontal="left" vertical="center"/>
    </xf>
    <xf numFmtId="0" fontId="83" fillId="5" borderId="1" xfId="3" applyFont="1" applyFill="1" applyBorder="1" applyAlignment="1">
      <alignment horizontal="left" vertical="center"/>
    </xf>
    <xf numFmtId="0" fontId="83" fillId="5" borderId="1" xfId="3" applyFont="1" applyFill="1" applyBorder="1" applyAlignment="1">
      <alignment horizontal="left" vertical="top" wrapText="1"/>
    </xf>
    <xf numFmtId="165" fontId="83" fillId="5" borderId="1" xfId="1" applyFont="1" applyFill="1" applyBorder="1" applyAlignment="1">
      <alignment horizontal="left" vertical="center"/>
    </xf>
    <xf numFmtId="0" fontId="72" fillId="5" borderId="1" xfId="3" applyFont="1" applyFill="1" applyBorder="1" applyAlignment="1">
      <alignment horizontal="left" vertical="center"/>
    </xf>
    <xf numFmtId="0" fontId="72" fillId="5" borderId="1" xfId="3" applyFont="1" applyFill="1" applyBorder="1" applyAlignment="1">
      <alignment horizontal="left" vertical="top" wrapText="1"/>
    </xf>
    <xf numFmtId="165" fontId="72" fillId="5" borderId="1" xfId="1" applyFont="1" applyFill="1" applyBorder="1" applyAlignment="1">
      <alignment horizontal="left" vertical="center"/>
    </xf>
    <xf numFmtId="0" fontId="72" fillId="5" borderId="20" xfId="3" applyFont="1" applyFill="1" applyBorder="1" applyAlignment="1">
      <alignment horizontal="left" vertical="center"/>
    </xf>
    <xf numFmtId="0" fontId="72" fillId="5" borderId="20" xfId="3" applyFont="1" applyFill="1" applyBorder="1" applyAlignment="1">
      <alignment horizontal="left" vertical="top" wrapText="1"/>
    </xf>
    <xf numFmtId="165" fontId="72" fillId="5" borderId="20" xfId="1" applyFont="1" applyFill="1" applyBorder="1" applyAlignment="1">
      <alignment horizontal="left" vertical="center"/>
    </xf>
    <xf numFmtId="0" fontId="74" fillId="0" borderId="0" xfId="3" applyFont="1" applyAlignment="1">
      <alignment horizontal="left" vertical="top" wrapText="1"/>
    </xf>
    <xf numFmtId="0" fontId="88" fillId="0" borderId="2" xfId="3" applyFont="1" applyBorder="1" applyAlignment="1" applyProtection="1">
      <alignment vertical="center" wrapText="1"/>
      <protection locked="0"/>
    </xf>
    <xf numFmtId="0" fontId="74" fillId="0" borderId="36" xfId="3" applyFont="1" applyBorder="1" applyAlignment="1">
      <alignment vertical="center" wrapText="1"/>
    </xf>
    <xf numFmtId="0" fontId="80" fillId="5" borderId="22" xfId="2" applyFont="1" applyFill="1" applyBorder="1" applyAlignment="1">
      <alignment horizontal="center" vertical="center" wrapText="1"/>
    </xf>
    <xf numFmtId="0" fontId="80" fillId="5" borderId="46" xfId="2" applyFont="1" applyFill="1" applyBorder="1" applyAlignment="1">
      <alignment horizontal="center" vertical="center"/>
    </xf>
    <xf numFmtId="0" fontId="80" fillId="5" borderId="47" xfId="2" applyFont="1" applyFill="1" applyBorder="1" applyAlignment="1">
      <alignment horizontal="center" vertical="center" wrapText="1"/>
    </xf>
    <xf numFmtId="0" fontId="74" fillId="0" borderId="42" xfId="3" applyFont="1" applyBorder="1" applyAlignment="1">
      <alignment vertical="center" wrapText="1"/>
    </xf>
    <xf numFmtId="0" fontId="75" fillId="0" borderId="40" xfId="3" applyFont="1" applyBorder="1" applyAlignment="1">
      <alignment horizontal="left" vertical="center" wrapText="1"/>
    </xf>
    <xf numFmtId="0" fontId="73" fillId="0" borderId="0" xfId="7" applyFont="1" applyAlignment="1">
      <alignment horizontal="left" vertical="top" wrapText="1"/>
    </xf>
    <xf numFmtId="169" fontId="73" fillId="0" borderId="0" xfId="1" applyNumberFormat="1" applyFont="1"/>
    <xf numFmtId="0" fontId="74" fillId="0" borderId="0" xfId="0" applyFont="1"/>
    <xf numFmtId="0" fontId="78" fillId="3" borderId="26" xfId="2" applyFont="1" applyFill="1" applyBorder="1" applyAlignment="1">
      <alignment horizontal="left" vertical="center" wrapText="1"/>
    </xf>
    <xf numFmtId="0" fontId="88" fillId="0" borderId="50" xfId="3" applyFont="1" applyBorder="1" applyAlignment="1">
      <alignment horizontal="left" vertical="center" wrapText="1" indent="3"/>
    </xf>
    <xf numFmtId="0" fontId="88" fillId="6" borderId="50" xfId="3" applyFont="1" applyFill="1" applyBorder="1" applyAlignment="1">
      <alignment vertical="center" wrapText="1"/>
    </xf>
    <xf numFmtId="0" fontId="79" fillId="6" borderId="50" xfId="3" applyFont="1" applyFill="1" applyBorder="1" applyAlignment="1">
      <alignment vertical="center" wrapText="1"/>
    </xf>
    <xf numFmtId="0" fontId="79" fillId="6" borderId="50" xfId="3" applyFont="1" applyFill="1" applyBorder="1" applyAlignment="1">
      <alignment horizontal="center" vertical="top" wrapText="1"/>
    </xf>
    <xf numFmtId="4" fontId="88" fillId="6" borderId="50" xfId="3" applyNumberFormat="1" applyFont="1" applyFill="1" applyBorder="1" applyAlignment="1">
      <alignment vertical="center" wrapText="1"/>
    </xf>
    <xf numFmtId="0" fontId="88" fillId="6" borderId="51" xfId="3" applyFont="1" applyFill="1" applyBorder="1" applyAlignment="1">
      <alignment vertical="center" wrapText="1"/>
    </xf>
    <xf numFmtId="165" fontId="79" fillId="6" borderId="50" xfId="1" applyFont="1" applyFill="1" applyBorder="1" applyAlignment="1">
      <alignment vertical="center" wrapText="1"/>
    </xf>
    <xf numFmtId="0" fontId="88" fillId="6" borderId="52" xfId="3" applyFont="1" applyFill="1" applyBorder="1" applyAlignment="1">
      <alignment vertical="center" wrapText="1"/>
    </xf>
    <xf numFmtId="0" fontId="88" fillId="0" borderId="53" xfId="3" applyFont="1" applyBorder="1" applyAlignment="1">
      <alignment horizontal="left" vertical="center" wrapText="1" indent="1"/>
    </xf>
    <xf numFmtId="0" fontId="88" fillId="0" borderId="50" xfId="3" applyFont="1" applyBorder="1" applyAlignment="1">
      <alignment horizontal="left" vertical="center" wrapText="1" indent="1"/>
    </xf>
    <xf numFmtId="0" fontId="88" fillId="6" borderId="50" xfId="3" applyFont="1" applyFill="1" applyBorder="1" applyAlignment="1">
      <alignment horizontal="left" vertical="center" wrapText="1" indent="3"/>
    </xf>
    <xf numFmtId="165" fontId="88" fillId="6" borderId="50" xfId="1" applyFont="1" applyFill="1" applyBorder="1" applyAlignment="1">
      <alignment vertical="center" wrapText="1"/>
    </xf>
    <xf numFmtId="171" fontId="88" fillId="6" borderId="50" xfId="1" applyNumberFormat="1" applyFont="1" applyFill="1" applyBorder="1" applyAlignment="1">
      <alignment vertical="center" wrapText="1"/>
    </xf>
    <xf numFmtId="0" fontId="79" fillId="6" borderId="50" xfId="3" applyFont="1" applyFill="1" applyBorder="1" applyAlignment="1">
      <alignment horizontal="left" vertical="top" wrapText="1"/>
    </xf>
    <xf numFmtId="3" fontId="72" fillId="6" borderId="54" xfId="0" applyNumberFormat="1" applyFont="1" applyFill="1" applyBorder="1" applyAlignment="1">
      <alignment horizontal="right" vertical="center" wrapText="1"/>
    </xf>
    <xf numFmtId="0" fontId="72" fillId="6" borderId="56" xfId="0" applyFont="1" applyFill="1" applyBorder="1" applyAlignment="1">
      <alignment vertical="center" wrapText="1"/>
    </xf>
    <xf numFmtId="3" fontId="72" fillId="9" borderId="55" xfId="0" applyNumberFormat="1" applyFont="1" applyFill="1" applyBorder="1" applyAlignment="1">
      <alignment horizontal="right" vertical="center" wrapText="1"/>
    </xf>
    <xf numFmtId="3" fontId="72" fillId="6" borderId="55" xfId="0" applyNumberFormat="1" applyFont="1" applyFill="1" applyBorder="1" applyAlignment="1">
      <alignment horizontal="right" vertical="center" wrapText="1"/>
    </xf>
    <xf numFmtId="3" fontId="72" fillId="6" borderId="57" xfId="0" applyNumberFormat="1" applyFont="1" applyFill="1" applyBorder="1" applyAlignment="1">
      <alignment horizontal="right" vertical="center" wrapText="1"/>
    </xf>
    <xf numFmtId="0" fontId="72" fillId="6" borderId="58" xfId="0" applyFont="1" applyFill="1" applyBorder="1" applyAlignment="1">
      <alignment vertical="center" wrapText="1"/>
    </xf>
    <xf numFmtId="3" fontId="72" fillId="6" borderId="0" xfId="0" applyNumberFormat="1" applyFont="1" applyFill="1" applyAlignment="1">
      <alignment horizontal="right" vertical="center" wrapText="1"/>
    </xf>
    <xf numFmtId="0" fontId="91" fillId="6" borderId="50" xfId="4" applyFont="1" applyFill="1" applyBorder="1" applyAlignment="1">
      <alignment horizontal="center" vertical="center" wrapText="1"/>
    </xf>
    <xf numFmtId="0" fontId="73" fillId="0" borderId="0" xfId="3" applyFont="1" applyAlignment="1">
      <alignment horizontal="left" vertical="center"/>
    </xf>
    <xf numFmtId="0" fontId="79" fillId="6" borderId="26" xfId="3" applyFont="1" applyFill="1" applyBorder="1" applyAlignment="1">
      <alignment vertical="center" wrapText="1"/>
    </xf>
    <xf numFmtId="0" fontId="91" fillId="0" borderId="0" xfId="2" applyFont="1" applyAlignment="1">
      <alignment vertical="center"/>
    </xf>
    <xf numFmtId="0" fontId="73" fillId="0" borderId="25" xfId="3" applyFont="1" applyBorder="1" applyAlignment="1">
      <alignment vertical="center"/>
    </xf>
    <xf numFmtId="0" fontId="106" fillId="0" borderId="0" xfId="0" applyFont="1"/>
    <xf numFmtId="0" fontId="106" fillId="0" borderId="0" xfId="0" applyFont="1" applyAlignment="1">
      <alignment horizontal="left" vertical="top"/>
    </xf>
    <xf numFmtId="169" fontId="106" fillId="0" borderId="0" xfId="1" applyNumberFormat="1" applyFont="1" applyBorder="1" applyAlignment="1">
      <alignment horizontal="center"/>
    </xf>
    <xf numFmtId="165" fontId="106" fillId="0" borderId="0" xfId="1" applyFont="1" applyAlignment="1">
      <alignment horizontal="left"/>
    </xf>
    <xf numFmtId="0" fontId="106" fillId="0" borderId="59" xfId="0" applyFont="1" applyBorder="1"/>
    <xf numFmtId="0" fontId="106" fillId="0" borderId="59" xfId="7" applyFont="1" applyBorder="1"/>
    <xf numFmtId="0" fontId="106" fillId="5" borderId="59" xfId="7" applyFont="1" applyFill="1" applyBorder="1"/>
    <xf numFmtId="0" fontId="106" fillId="5" borderId="59" xfId="0" applyFont="1" applyFill="1" applyBorder="1"/>
    <xf numFmtId="0" fontId="106" fillId="5" borderId="49" xfId="0" applyFont="1" applyFill="1" applyBorder="1" applyAlignment="1">
      <alignment wrapText="1"/>
    </xf>
    <xf numFmtId="0" fontId="7" fillId="6" borderId="21" xfId="2" applyFill="1" applyBorder="1" applyAlignment="1">
      <alignment horizontal="left" vertical="top" wrapText="1"/>
    </xf>
    <xf numFmtId="0" fontId="7" fillId="6" borderId="25" xfId="2" applyFill="1" applyBorder="1" applyAlignment="1">
      <alignment vertical="center" wrapText="1"/>
    </xf>
    <xf numFmtId="0" fontId="7" fillId="6" borderId="50" xfId="2" applyFill="1" applyBorder="1" applyAlignment="1">
      <alignment horizontal="center" vertical="center" wrapText="1"/>
    </xf>
    <xf numFmtId="0" fontId="112" fillId="0" borderId="33" xfId="0" applyFont="1" applyBorder="1"/>
    <xf numFmtId="165" fontId="48" fillId="0" borderId="34" xfId="1" applyFont="1" applyBorder="1"/>
    <xf numFmtId="0" fontId="113" fillId="0" borderId="0" xfId="0" applyFont="1"/>
    <xf numFmtId="165" fontId="2" fillId="0" borderId="0" xfId="0" applyNumberFormat="1" applyFont="1"/>
    <xf numFmtId="0" fontId="2" fillId="6" borderId="0" xfId="3" applyFont="1" applyFill="1" applyAlignment="1">
      <alignment horizontal="right" vertical="center"/>
    </xf>
    <xf numFmtId="0" fontId="2" fillId="5" borderId="0" xfId="3" applyFont="1" applyFill="1" applyAlignment="1">
      <alignment vertical="center"/>
    </xf>
    <xf numFmtId="0" fontId="2" fillId="4"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7" fillId="6" borderId="21" xfId="2" applyFill="1" applyBorder="1" applyAlignment="1">
      <alignment vertical="center" wrapText="1"/>
    </xf>
    <xf numFmtId="0" fontId="72" fillId="5" borderId="0" xfId="0" applyFont="1" applyFill="1" applyAlignment="1">
      <alignment horizontal="left" vertical="center" wrapText="1"/>
    </xf>
    <xf numFmtId="0" fontId="72" fillId="0" borderId="0" xfId="3" applyFont="1" applyAlignment="1">
      <alignment horizontal="left" vertical="center"/>
    </xf>
    <xf numFmtId="0" fontId="72" fillId="5" borderId="0" xfId="0" applyFont="1" applyFill="1" applyAlignment="1">
      <alignment horizontal="left" vertical="center" wrapText="1"/>
    </xf>
    <xf numFmtId="172" fontId="88" fillId="6" borderId="25" xfId="3" applyNumberFormat="1" applyFont="1" applyFill="1" applyBorder="1" applyAlignment="1">
      <alignment vertical="center" wrapText="1"/>
    </xf>
    <xf numFmtId="173" fontId="88" fillId="6" borderId="25" xfId="3" applyNumberFormat="1" applyFont="1" applyFill="1" applyBorder="1" applyAlignment="1">
      <alignment vertical="center" wrapText="1"/>
    </xf>
    <xf numFmtId="4" fontId="79" fillId="6" borderId="25" xfId="3" applyNumberFormat="1" applyFont="1" applyFill="1" applyBorder="1" applyAlignment="1">
      <alignment vertical="center" wrapText="1"/>
    </xf>
    <xf numFmtId="0" fontId="74" fillId="0" borderId="24" xfId="3" applyFont="1" applyFill="1" applyBorder="1" applyAlignment="1">
      <alignment vertical="center"/>
    </xf>
    <xf numFmtId="2" fontId="88" fillId="0" borderId="26" xfId="3" applyNumberFormat="1" applyFont="1" applyFill="1" applyBorder="1" applyAlignment="1">
      <alignment vertical="center"/>
    </xf>
    <xf numFmtId="165" fontId="88" fillId="6" borderId="26" xfId="1" applyFont="1" applyFill="1" applyBorder="1" applyAlignment="1">
      <alignment horizontal="right" vertical="center" wrapText="1"/>
    </xf>
    <xf numFmtId="3" fontId="72" fillId="9" borderId="55" xfId="0" applyNumberFormat="1" applyFont="1" applyFill="1" applyBorder="1" applyAlignment="1">
      <alignment vertical="center" wrapText="1"/>
    </xf>
    <xf numFmtId="0" fontId="106" fillId="5" borderId="0" xfId="0" applyFont="1" applyFill="1" applyBorder="1"/>
    <xf numFmtId="0" fontId="106" fillId="5" borderId="0" xfId="7" applyFont="1" applyFill="1" applyBorder="1"/>
    <xf numFmtId="174" fontId="71" fillId="0" borderId="0" xfId="8" applyNumberFormat="1" applyFont="1"/>
    <xf numFmtId="174" fontId="71" fillId="0" borderId="0" xfId="8" applyNumberFormat="1" applyFont="1" applyAlignment="1">
      <alignment horizontal="right"/>
    </xf>
    <xf numFmtId="0" fontId="71" fillId="0" borderId="0" xfId="7" applyFont="1" applyAlignment="1">
      <alignment horizontal="left" vertical="top" wrapText="1"/>
    </xf>
    <xf numFmtId="169" fontId="71" fillId="0" borderId="0" xfId="1" applyNumberFormat="1" applyFont="1" applyAlignment="1">
      <alignment horizontal="right"/>
    </xf>
    <xf numFmtId="169" fontId="71" fillId="0" borderId="0" xfId="1" applyNumberFormat="1" applyFont="1"/>
    <xf numFmtId="0" fontId="106" fillId="5" borderId="59" xfId="0" applyFont="1" applyFill="1" applyBorder="1" applyAlignment="1">
      <alignment horizontal="left" vertical="top"/>
    </xf>
    <xf numFmtId="165" fontId="106" fillId="5" borderId="59" xfId="1" applyNumberFormat="1" applyFont="1" applyFill="1" applyBorder="1" applyAlignment="1">
      <alignment horizontal="left"/>
    </xf>
    <xf numFmtId="169" fontId="106" fillId="5" borderId="59" xfId="1" applyNumberFormat="1" applyFont="1" applyFill="1" applyBorder="1"/>
    <xf numFmtId="0" fontId="106" fillId="5" borderId="59" xfId="7" applyNumberFormat="1" applyFont="1" applyFill="1" applyBorder="1" applyAlignment="1"/>
    <xf numFmtId="0" fontId="106" fillId="0" borderId="59" xfId="0" applyFont="1" applyBorder="1" applyAlignment="1">
      <alignment horizontal="left" vertical="top"/>
    </xf>
    <xf numFmtId="165" fontId="106" fillId="0" borderId="59" xfId="1" applyNumberFormat="1" applyFont="1" applyBorder="1" applyAlignment="1">
      <alignment horizontal="left"/>
    </xf>
    <xf numFmtId="169" fontId="106" fillId="0" borderId="59" xfId="1" applyNumberFormat="1" applyFont="1" applyBorder="1" applyAlignment="1">
      <alignment horizontal="center"/>
    </xf>
    <xf numFmtId="0" fontId="106" fillId="0" borderId="59" xfId="7" applyNumberFormat="1" applyFont="1" applyBorder="1" applyAlignment="1"/>
    <xf numFmtId="169" fontId="106" fillId="5" borderId="59" xfId="1" applyNumberFormat="1" applyFont="1" applyFill="1" applyBorder="1" applyAlignment="1">
      <alignment horizontal="center"/>
    </xf>
    <xf numFmtId="0" fontId="107" fillId="5" borderId="59" xfId="0" applyFont="1" applyFill="1" applyBorder="1"/>
    <xf numFmtId="0" fontId="107" fillId="5" borderId="59" xfId="0" applyFont="1" applyFill="1" applyBorder="1" applyAlignment="1">
      <alignment horizontal="left" vertical="top"/>
    </xf>
    <xf numFmtId="165" fontId="107" fillId="5" borderId="59" xfId="1" applyNumberFormat="1" applyFont="1" applyFill="1" applyBorder="1" applyAlignment="1">
      <alignment horizontal="left"/>
    </xf>
    <xf numFmtId="169" fontId="107" fillId="5" borderId="59" xfId="1" applyNumberFormat="1" applyFont="1" applyFill="1" applyBorder="1" applyAlignment="1">
      <alignment horizontal="center"/>
    </xf>
    <xf numFmtId="0" fontId="107" fillId="5" borderId="59" xfId="7" applyNumberFormat="1" applyFont="1" applyFill="1" applyBorder="1" applyAlignment="1"/>
    <xf numFmtId="165" fontId="107" fillId="5" borderId="59" xfId="1" applyNumberFormat="1" applyFont="1" applyFill="1" applyBorder="1"/>
    <xf numFmtId="0" fontId="107" fillId="0" borderId="59" xfId="7" applyNumberFormat="1" applyFont="1" applyBorder="1" applyAlignment="1"/>
    <xf numFmtId="165" fontId="107" fillId="0" borderId="59" xfId="1" applyNumberFormat="1" applyFont="1" applyBorder="1"/>
    <xf numFmtId="0" fontId="71" fillId="0" borderId="48" xfId="3" applyFont="1" applyBorder="1" applyAlignment="1">
      <alignment horizontal="left" vertical="center"/>
    </xf>
    <xf numFmtId="0" fontId="71" fillId="0" borderId="28" xfId="3" applyFont="1" applyBorder="1" applyAlignment="1">
      <alignment horizontal="left" vertical="center"/>
    </xf>
    <xf numFmtId="0" fontId="0" fillId="0" borderId="59" xfId="0" applyBorder="1"/>
    <xf numFmtId="0" fontId="0" fillId="5" borderId="59" xfId="0" applyFill="1" applyBorder="1"/>
    <xf numFmtId="0" fontId="114" fillId="10" borderId="60" xfId="0" applyFont="1" applyFill="1" applyBorder="1"/>
    <xf numFmtId="169" fontId="114" fillId="10" borderId="60" xfId="1" applyNumberFormat="1" applyFont="1" applyFill="1" applyBorder="1" applyAlignment="1">
      <alignment horizontal="center"/>
    </xf>
    <xf numFmtId="165" fontId="106" fillId="5" borderId="59" xfId="0" applyNumberFormat="1" applyFont="1" applyFill="1" applyBorder="1"/>
    <xf numFmtId="165" fontId="106" fillId="0" borderId="59" xfId="0" applyNumberFormat="1" applyFont="1" applyBorder="1"/>
    <xf numFmtId="165" fontId="107" fillId="5" borderId="59" xfId="0" applyNumberFormat="1" applyFont="1" applyFill="1" applyBorder="1"/>
    <xf numFmtId="165" fontId="2" fillId="0" borderId="0" xfId="1" applyFont="1"/>
    <xf numFmtId="0" fontId="48" fillId="0" borderId="33" xfId="0" applyFont="1" applyBorder="1"/>
    <xf numFmtId="0" fontId="48" fillId="0" borderId="16" xfId="0" applyFont="1" applyBorder="1"/>
    <xf numFmtId="0" fontId="106" fillId="0" borderId="0" xfId="0" applyFont="1" applyBorder="1"/>
    <xf numFmtId="0" fontId="107" fillId="0" borderId="59" xfId="0" applyFont="1" applyBorder="1"/>
    <xf numFmtId="0" fontId="106" fillId="0" borderId="0" xfId="7" applyFont="1" applyBorder="1"/>
    <xf numFmtId="170" fontId="106" fillId="0" borderId="59" xfId="0" applyNumberFormat="1" applyFont="1" applyBorder="1" applyAlignment="1">
      <alignment horizontal="left" vertical="top"/>
    </xf>
    <xf numFmtId="165" fontId="107" fillId="0" borderId="0" xfId="1" applyFont="1" applyBorder="1"/>
    <xf numFmtId="165" fontId="107" fillId="5" borderId="0" xfId="1" applyFont="1" applyFill="1" applyBorder="1"/>
    <xf numFmtId="169" fontId="107" fillId="0" borderId="59" xfId="1" applyNumberFormat="1" applyFont="1" applyBorder="1" applyAlignment="1">
      <alignment horizontal="center"/>
    </xf>
    <xf numFmtId="169" fontId="106" fillId="0" borderId="59" xfId="1" applyNumberFormat="1" applyFont="1" applyBorder="1"/>
    <xf numFmtId="0" fontId="108" fillId="5" borderId="59" xfId="7" applyNumberFormat="1" applyFont="1" applyFill="1" applyBorder="1" applyAlignment="1"/>
    <xf numFmtId="0" fontId="29" fillId="11" borderId="29" xfId="0" applyFont="1" applyFill="1" applyBorder="1" applyAlignment="1">
      <alignment vertical="center"/>
    </xf>
    <xf numFmtId="0" fontId="29" fillId="12" borderId="21" xfId="0" applyFont="1" applyFill="1" applyBorder="1" applyAlignment="1">
      <alignment horizontal="left" vertical="center"/>
    </xf>
    <xf numFmtId="0" fontId="29" fillId="11" borderId="30" xfId="0" applyFont="1" applyFill="1" applyBorder="1" applyAlignment="1">
      <alignment horizontal="left" vertical="center"/>
    </xf>
    <xf numFmtId="0" fontId="29" fillId="12" borderId="59" xfId="0" applyFont="1" applyFill="1" applyBorder="1" applyAlignment="1">
      <alignment horizontal="right" vertical="center"/>
    </xf>
    <xf numFmtId="0" fontId="72" fillId="0" borderId="48" xfId="3" applyFont="1" applyFill="1" applyBorder="1" applyAlignment="1">
      <alignment horizontal="right" vertical="center"/>
    </xf>
    <xf numFmtId="165" fontId="72" fillId="0" borderId="49" xfId="1" applyNumberFormat="1" applyFont="1" applyFill="1" applyBorder="1" applyAlignment="1">
      <alignment horizontal="left" vertical="center"/>
    </xf>
    <xf numFmtId="49" fontId="115" fillId="0" borderId="35" xfId="0" applyNumberFormat="1" applyFont="1" applyBorder="1" applyAlignment="1">
      <alignment vertical="top" wrapText="1"/>
    </xf>
    <xf numFmtId="49" fontId="115" fillId="4" borderId="35" xfId="0" applyNumberFormat="1" applyFont="1" applyFill="1" applyBorder="1" applyAlignment="1">
      <alignment vertical="top" wrapText="1"/>
    </xf>
    <xf numFmtId="49" fontId="116" fillId="5" borderId="35" xfId="3" applyNumberFormat="1" applyFont="1" applyFill="1" applyBorder="1" applyAlignment="1">
      <alignment horizontal="left" vertical="center"/>
    </xf>
    <xf numFmtId="49" fontId="116" fillId="0" borderId="35" xfId="3" applyNumberFormat="1" applyFont="1" applyBorder="1" applyAlignment="1">
      <alignment horizontal="left" vertical="center"/>
    </xf>
    <xf numFmtId="49" fontId="117" fillId="2" borderId="35" xfId="0" applyNumberFormat="1" applyFont="1" applyFill="1" applyBorder="1" applyAlignment="1">
      <alignment vertical="center" wrapText="1"/>
    </xf>
    <xf numFmtId="49" fontId="116" fillId="2" borderId="35" xfId="3" applyNumberFormat="1" applyFont="1" applyFill="1" applyBorder="1" applyAlignment="1">
      <alignment horizontal="left" vertical="center"/>
    </xf>
    <xf numFmtId="171" fontId="106" fillId="5" borderId="59" xfId="1" applyNumberFormat="1" applyFont="1" applyFill="1" applyBorder="1"/>
    <xf numFmtId="0" fontId="71" fillId="5" borderId="59" xfId="7" applyNumberFormat="1" applyFont="1" applyFill="1" applyBorder="1" applyAlignment="1"/>
    <xf numFmtId="171" fontId="106" fillId="0" borderId="59" xfId="1" applyNumberFormat="1" applyFont="1" applyBorder="1"/>
    <xf numFmtId="0" fontId="71" fillId="0" borderId="59" xfId="7" applyNumberFormat="1" applyFont="1" applyBorder="1" applyAlignment="1">
      <alignment horizontal="left" vertical="top" wrapText="1"/>
    </xf>
    <xf numFmtId="0" fontId="71" fillId="5" borderId="59" xfId="0" applyFont="1" applyFill="1" applyBorder="1" applyAlignment="1">
      <alignment wrapText="1"/>
    </xf>
    <xf numFmtId="0" fontId="71" fillId="0" borderId="59" xfId="0" applyFont="1" applyBorder="1" applyAlignment="1">
      <alignment wrapText="1"/>
    </xf>
    <xf numFmtId="0" fontId="71" fillId="0" borderId="59" xfId="7" applyNumberFormat="1" applyFont="1" applyBorder="1" applyAlignment="1"/>
    <xf numFmtId="165" fontId="107" fillId="0" borderId="59" xfId="1" applyNumberFormat="1" applyFont="1" applyBorder="1" applyAlignment="1">
      <alignment horizontal="left"/>
    </xf>
    <xf numFmtId="0" fontId="106" fillId="0" borderId="59" xfId="0" applyFont="1" applyBorder="1" applyAlignment="1">
      <alignment horizontal="left"/>
    </xf>
    <xf numFmtId="0" fontId="71" fillId="5" borderId="59" xfId="7" applyNumberFormat="1" applyFont="1" applyFill="1" applyBorder="1" applyAlignment="1">
      <alignment horizontal="left" vertical="top" wrapText="1"/>
    </xf>
    <xf numFmtId="1" fontId="106" fillId="0" borderId="59" xfId="0" applyNumberFormat="1" applyFont="1" applyBorder="1"/>
    <xf numFmtId="1" fontId="106" fillId="5" borderId="59" xfId="0" applyNumberFormat="1" applyFont="1" applyFill="1" applyBorder="1"/>
    <xf numFmtId="0" fontId="73" fillId="0" borderId="59" xfId="7" applyNumberFormat="1" applyFont="1" applyBorder="1" applyAlignment="1"/>
    <xf numFmtId="0" fontId="71" fillId="5" borderId="59" xfId="0" applyFont="1" applyFill="1" applyBorder="1" applyAlignment="1">
      <alignment vertical="top" wrapText="1"/>
    </xf>
    <xf numFmtId="0" fontId="71" fillId="0" borderId="59" xfId="0" applyFont="1" applyBorder="1" applyAlignment="1">
      <alignment vertical="top" wrapText="1"/>
    </xf>
    <xf numFmtId="0" fontId="73" fillId="5" borderId="59" xfId="7" applyNumberFormat="1" applyFont="1" applyFill="1" applyBorder="1" applyAlignment="1"/>
    <xf numFmtId="0" fontId="73" fillId="5" borderId="59" xfId="7" applyNumberFormat="1" applyFont="1" applyFill="1" applyBorder="1" applyAlignment="1">
      <alignment horizontal="left" vertical="top" wrapText="1"/>
    </xf>
    <xf numFmtId="0" fontId="73" fillId="0" borderId="59" xfId="7" applyNumberFormat="1" applyFont="1" applyBorder="1" applyAlignment="1">
      <alignment horizontal="left" vertical="top" wrapText="1"/>
    </xf>
    <xf numFmtId="0" fontId="73" fillId="5" borderId="59" xfId="0" applyFont="1" applyFill="1" applyBorder="1" applyAlignment="1">
      <alignment vertical="top" wrapText="1"/>
    </xf>
    <xf numFmtId="170" fontId="106" fillId="5" borderId="59" xfId="0" applyNumberFormat="1" applyFont="1" applyFill="1" applyBorder="1" applyAlignment="1">
      <alignment horizontal="left" vertical="top"/>
    </xf>
    <xf numFmtId="0" fontId="71" fillId="5" borderId="59" xfId="0" applyFont="1" applyFill="1" applyBorder="1" applyAlignment="1">
      <alignment horizontal="left" vertical="top" wrapText="1"/>
    </xf>
    <xf numFmtId="0" fontId="71" fillId="0" borderId="59" xfId="0" applyFont="1" applyBorder="1" applyAlignment="1">
      <alignment horizontal="left" vertical="top" wrapText="1"/>
    </xf>
    <xf numFmtId="0" fontId="71" fillId="0" borderId="35" xfId="3" applyNumberFormat="1" applyFont="1" applyBorder="1" applyAlignment="1">
      <alignment horizontal="left" vertical="center"/>
    </xf>
    <xf numFmtId="0" fontId="71" fillId="5" borderId="35" xfId="3" applyNumberFormat="1" applyFont="1" applyFill="1" applyBorder="1" applyAlignment="1">
      <alignment horizontal="left" vertical="center"/>
    </xf>
    <xf numFmtId="0" fontId="30" fillId="13" borderId="0" xfId="0" applyFont="1" applyFill="1" applyAlignment="1">
      <alignment vertical="center"/>
    </xf>
    <xf numFmtId="0" fontId="118" fillId="14" borderId="0" xfId="0" applyFont="1" applyFill="1" applyAlignment="1">
      <alignment horizontal="left" vertical="center"/>
    </xf>
    <xf numFmtId="0" fontId="118" fillId="14" borderId="0" xfId="0" applyFont="1" applyFill="1" applyAlignment="1">
      <alignment horizontal="right"/>
    </xf>
    <xf numFmtId="0" fontId="118" fillId="14" borderId="0" xfId="0" applyFont="1" applyFill="1"/>
    <xf numFmtId="0" fontId="29" fillId="12" borderId="0" xfId="0" applyFont="1" applyFill="1" applyAlignment="1">
      <alignment horizontal="left" vertical="center"/>
    </xf>
    <xf numFmtId="0" fontId="22" fillId="12" borderId="0" xfId="0" applyFont="1" applyFill="1" applyAlignment="1">
      <alignment horizontal="right"/>
    </xf>
    <xf numFmtId="0" fontId="22" fillId="12" borderId="0" xfId="0" applyFont="1" applyFill="1"/>
    <xf numFmtId="0" fontId="22" fillId="12" borderId="0" xfId="0" applyFont="1" applyFill="1" applyAlignment="1">
      <alignment horizontal="left" vertical="center"/>
    </xf>
    <xf numFmtId="0" fontId="29" fillId="0" borderId="61" xfId="0" applyFont="1" applyBorder="1" applyAlignment="1">
      <alignment vertical="center"/>
    </xf>
    <xf numFmtId="0" fontId="29" fillId="0" borderId="2" xfId="0" applyFont="1" applyBorder="1" applyAlignment="1">
      <alignment horizontal="right" vertical="center"/>
    </xf>
    <xf numFmtId="0" fontId="29" fillId="0" borderId="62" xfId="0" applyFont="1" applyBorder="1" applyAlignment="1">
      <alignment vertical="center"/>
    </xf>
    <xf numFmtId="0" fontId="29" fillId="0" borderId="2" xfId="0" applyFont="1" applyBorder="1" applyAlignment="1">
      <alignment horizontal="left" vertical="center"/>
    </xf>
    <xf numFmtId="0" fontId="29" fillId="0" borderId="63" xfId="0" applyFont="1" applyBorder="1" applyAlignment="1">
      <alignment horizontal="left" vertical="center"/>
    </xf>
    <xf numFmtId="0" fontId="22" fillId="0" borderId="0" xfId="0" applyFont="1" applyAlignment="1">
      <alignment vertical="center"/>
    </xf>
    <xf numFmtId="0" fontId="22" fillId="0" borderId="0" xfId="0" applyFont="1" applyAlignment="1">
      <alignment horizontal="right" vertical="center"/>
    </xf>
    <xf numFmtId="0" fontId="22" fillId="0" borderId="0" xfId="0" applyFont="1" applyAlignment="1">
      <alignment horizontal="left" vertical="center"/>
    </xf>
    <xf numFmtId="0" fontId="30" fillId="0" borderId="0" xfId="3" applyFont="1" applyAlignment="1">
      <alignment horizontal="left" vertical="center" wrapText="1"/>
    </xf>
    <xf numFmtId="0" fontId="45" fillId="5" borderId="0" xfId="2" applyFont="1" applyFill="1" applyBorder="1" applyAlignment="1">
      <alignment vertical="center"/>
    </xf>
    <xf numFmtId="0" fontId="23" fillId="5" borderId="3" xfId="2" applyFont="1" applyFill="1" applyBorder="1" applyAlignment="1">
      <alignment horizontal="center" vertical="center"/>
    </xf>
    <xf numFmtId="0" fontId="34" fillId="5" borderId="0" xfId="2" applyFont="1" applyFill="1" applyBorder="1" applyAlignment="1">
      <alignment vertical="center" wrapText="1"/>
    </xf>
    <xf numFmtId="0" fontId="29" fillId="5" borderId="0" xfId="3" applyFont="1" applyFill="1" applyAlignment="1">
      <alignment horizontal="left" vertical="center" wrapText="1" indent="2"/>
    </xf>
    <xf numFmtId="0" fontId="23" fillId="5" borderId="17" xfId="2" applyFont="1" applyFill="1" applyBorder="1" applyAlignment="1">
      <alignment horizontal="center" vertical="center"/>
    </xf>
    <xf numFmtId="0" fontId="23" fillId="5" borderId="18" xfId="2" applyFont="1" applyFill="1" applyBorder="1" applyAlignment="1">
      <alignment horizontal="center" vertical="center"/>
    </xf>
    <xf numFmtId="0" fontId="23" fillId="5" borderId="19" xfId="2" applyFont="1" applyFill="1" applyBorder="1" applyAlignment="1">
      <alignment horizontal="center" vertical="center"/>
    </xf>
    <xf numFmtId="0" fontId="32" fillId="5" borderId="0" xfId="2" applyFont="1" applyFill="1" applyBorder="1" applyAlignment="1">
      <alignment vertical="center"/>
    </xf>
    <xf numFmtId="0" fontId="30" fillId="0" borderId="0" xfId="3" applyFont="1" applyAlignment="1">
      <alignment horizontal="left" vertical="center"/>
    </xf>
    <xf numFmtId="0" fontId="22" fillId="5" borderId="0" xfId="3" applyFont="1" applyFill="1" applyAlignment="1">
      <alignment horizontal="left" vertical="center"/>
    </xf>
    <xf numFmtId="0" fontId="50" fillId="5" borderId="0" xfId="3" applyFont="1" applyFill="1" applyAlignment="1">
      <alignment horizontal="left" vertical="center"/>
    </xf>
    <xf numFmtId="0" fontId="31" fillId="5" borderId="0" xfId="3" applyFont="1" applyFill="1" applyAlignment="1">
      <alignment horizontal="left" vertical="center" wrapText="1" indent="3"/>
    </xf>
    <xf numFmtId="0" fontId="38" fillId="5" borderId="0" xfId="3" applyFont="1" applyFill="1" applyAlignment="1">
      <alignment horizontal="left" vertical="center" wrapText="1" indent="3"/>
    </xf>
    <xf numFmtId="0" fontId="22" fillId="0" borderId="44" xfId="3" applyFont="1" applyBorder="1" applyAlignment="1">
      <alignment vertical="center"/>
    </xf>
    <xf numFmtId="0" fontId="22" fillId="0" borderId="45" xfId="3" applyFont="1" applyBorder="1" applyAlignment="1">
      <alignment vertical="center"/>
    </xf>
    <xf numFmtId="0" fontId="30" fillId="0" borderId="40" xfId="3" applyFont="1" applyBorder="1" applyAlignment="1">
      <alignment horizontal="left" vertical="center"/>
    </xf>
    <xf numFmtId="0" fontId="34" fillId="5"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71" fillId="3" borderId="25" xfId="3" applyFont="1" applyFill="1" applyBorder="1" applyAlignment="1">
      <alignment horizontal="center" vertical="center" wrapText="1"/>
    </xf>
    <xf numFmtId="0" fontId="71" fillId="3" borderId="24" xfId="3" applyFont="1" applyFill="1" applyBorder="1" applyAlignment="1">
      <alignment horizontal="center" vertical="center" wrapText="1"/>
    </xf>
    <xf numFmtId="0" fontId="71" fillId="3" borderId="26" xfId="3" applyFont="1" applyFill="1" applyBorder="1" applyAlignment="1">
      <alignment horizontal="center" vertical="center" wrapText="1"/>
    </xf>
    <xf numFmtId="0" fontId="7" fillId="12" borderId="66" xfId="2" applyFill="1" applyBorder="1" applyAlignment="1">
      <alignment horizontal="center" vertical="center"/>
    </xf>
    <xf numFmtId="0" fontId="7" fillId="12" borderId="67" xfId="2" applyFill="1" applyBorder="1" applyAlignment="1">
      <alignment horizontal="center" vertical="center"/>
    </xf>
    <xf numFmtId="0" fontId="30" fillId="0" borderId="40" xfId="0" applyFont="1" applyBorder="1" applyAlignment="1">
      <alignment horizontal="left"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2" fillId="0" borderId="0" xfId="3" applyFont="1" applyAlignment="1">
      <alignment horizontal="left" vertical="center"/>
    </xf>
    <xf numFmtId="0" fontId="72" fillId="5" borderId="0" xfId="3" applyFont="1" applyFill="1" applyAlignment="1">
      <alignment horizontal="left" vertical="center" wrapText="1" indent="3"/>
    </xf>
    <xf numFmtId="0" fontId="78" fillId="5" borderId="0" xfId="2" applyFont="1" applyFill="1" applyAlignment="1"/>
    <xf numFmtId="0" fontId="75" fillId="5" borderId="0" xfId="3" applyFont="1" applyFill="1" applyAlignment="1">
      <alignment vertical="center"/>
    </xf>
    <xf numFmtId="0" fontId="82" fillId="5" borderId="0" xfId="3" applyFont="1" applyFill="1" applyAlignment="1">
      <alignment horizontal="left" vertical="center"/>
    </xf>
    <xf numFmtId="0" fontId="72" fillId="0" borderId="0" xfId="3" applyFont="1" applyAlignment="1">
      <alignment horizontal="left" vertical="center"/>
    </xf>
    <xf numFmtId="0" fontId="30" fillId="6" borderId="0" xfId="3" applyFont="1" applyFill="1" applyAlignment="1">
      <alignment vertical="center"/>
    </xf>
    <xf numFmtId="0" fontId="23" fillId="5" borderId="43" xfId="2" applyFont="1" applyFill="1" applyBorder="1" applyAlignment="1">
      <alignment horizontal="center" vertical="center"/>
    </xf>
    <xf numFmtId="0" fontId="23" fillId="5" borderId="22" xfId="2" applyFont="1" applyFill="1" applyBorder="1" applyAlignment="1">
      <alignment horizontal="center" vertical="center"/>
    </xf>
    <xf numFmtId="0" fontId="23" fillId="5" borderId="41" xfId="2" applyFont="1" applyFill="1" applyBorder="1" applyAlignment="1">
      <alignment horizontal="center" vertical="center"/>
    </xf>
    <xf numFmtId="0" fontId="23" fillId="5" borderId="0" xfId="2" applyFont="1" applyFill="1" applyBorder="1" applyAlignment="1">
      <alignment horizontal="center" vertical="center"/>
    </xf>
    <xf numFmtId="0" fontId="75" fillId="6" borderId="0" xfId="3" applyFont="1" applyFill="1" applyAlignment="1">
      <alignment vertical="center"/>
    </xf>
    <xf numFmtId="0" fontId="84" fillId="7" borderId="27" xfId="3" applyFont="1" applyFill="1" applyBorder="1" applyAlignment="1">
      <alignment horizontal="left" vertical="center"/>
    </xf>
    <xf numFmtId="0" fontId="84" fillId="7" borderId="1" xfId="3" applyFont="1" applyFill="1" applyBorder="1" applyAlignment="1">
      <alignment horizontal="left" vertical="center"/>
    </xf>
    <xf numFmtId="0" fontId="84" fillId="7" borderId="28" xfId="3" applyFont="1" applyFill="1" applyBorder="1" applyAlignment="1">
      <alignment horizontal="left" vertical="center"/>
    </xf>
    <xf numFmtId="0" fontId="7" fillId="12" borderId="64" xfId="2" applyFill="1" applyBorder="1" applyAlignment="1">
      <alignment horizontal="center" vertical="center"/>
    </xf>
    <xf numFmtId="0" fontId="7" fillId="12" borderId="65" xfId="2" applyFill="1" applyBorder="1" applyAlignment="1">
      <alignment horizontal="center" vertical="center"/>
    </xf>
    <xf numFmtId="0" fontId="74" fillId="5" borderId="0" xfId="3" applyFont="1" applyFill="1" applyAlignment="1">
      <alignment horizontal="left" vertical="center"/>
    </xf>
    <xf numFmtId="0" fontId="76" fillId="5" borderId="0" xfId="3" applyFont="1" applyFill="1" applyAlignment="1">
      <alignment horizontal="left" vertical="center"/>
    </xf>
    <xf numFmtId="0" fontId="102" fillId="6" borderId="0" xfId="2" applyFont="1" applyFill="1" applyBorder="1" applyAlignment="1">
      <alignment horizontal="left" vertical="center" wrapText="1"/>
    </xf>
    <xf numFmtId="0" fontId="102" fillId="6" borderId="4" xfId="2" applyFont="1" applyFill="1" applyBorder="1" applyAlignment="1">
      <alignment horizontal="left" vertical="center" wrapText="1"/>
    </xf>
    <xf numFmtId="0" fontId="85" fillId="5" borderId="0" xfId="2" applyFont="1" applyFill="1" applyAlignment="1"/>
    <xf numFmtId="0" fontId="85" fillId="5" borderId="4" xfId="2" applyFont="1" applyFill="1" applyBorder="1" applyAlignment="1">
      <alignment horizontal="left" vertical="center" wrapText="1"/>
    </xf>
    <xf numFmtId="0" fontId="76" fillId="5" borderId="0" xfId="0" applyFont="1" applyFill="1" applyAlignment="1">
      <alignment vertical="center" wrapText="1"/>
    </xf>
    <xf numFmtId="0" fontId="72" fillId="5" borderId="0" xfId="0" applyFont="1" applyFill="1" applyAlignment="1">
      <alignment horizontal="left" vertical="center" wrapText="1"/>
    </xf>
    <xf numFmtId="0" fontId="79" fillId="5" borderId="0" xfId="0" applyFont="1" applyFill="1" applyAlignment="1">
      <alignment horizontal="left" vertical="center" wrapText="1" indent="3"/>
    </xf>
    <xf numFmtId="0" fontId="79" fillId="5" borderId="0" xfId="0" applyFont="1" applyFill="1" applyAlignment="1">
      <alignment horizontal="left" vertical="center" wrapText="1"/>
    </xf>
    <xf numFmtId="0" fontId="79" fillId="5" borderId="0" xfId="0" applyFont="1" applyFill="1" applyAlignment="1">
      <alignment horizontal="left" vertical="top" wrapText="1" indent="3"/>
    </xf>
    <xf numFmtId="0" fontId="83" fillId="5" borderId="0" xfId="0" applyFont="1" applyFill="1" applyAlignment="1">
      <alignment vertical="center"/>
    </xf>
    <xf numFmtId="0" fontId="72" fillId="5" borderId="0" xfId="0" applyFont="1" applyFill="1" applyAlignment="1">
      <alignment horizontal="left" vertical="center" wrapText="1" indent="3"/>
    </xf>
    <xf numFmtId="0" fontId="79" fillId="5" borderId="0" xfId="3" applyFont="1" applyFill="1" applyAlignment="1">
      <alignment horizontal="left" vertical="center" wrapText="1" indent="3"/>
    </xf>
    <xf numFmtId="0" fontId="70" fillId="5" borderId="0" xfId="0" applyFont="1" applyFill="1" applyAlignment="1">
      <alignment vertical="center"/>
    </xf>
    <xf numFmtId="0" fontId="55" fillId="5" borderId="0" xfId="3" applyFont="1" applyFill="1" applyAlignment="1">
      <alignment horizontal="left" vertical="center" indent="1"/>
    </xf>
    <xf numFmtId="0" fontId="55" fillId="5" borderId="0" xfId="0" applyFont="1" applyFill="1" applyAlignment="1">
      <alignment horizontal="left" vertical="center" wrapText="1" indent="2"/>
    </xf>
    <xf numFmtId="0" fontId="63" fillId="5" borderId="0" xfId="2" applyFont="1" applyFill="1" applyAlignment="1"/>
    <xf numFmtId="0" fontId="57" fillId="0" borderId="0" xfId="0" applyFont="1"/>
    <xf numFmtId="0" fontId="59" fillId="5" borderId="0" xfId="3" applyFont="1" applyFill="1" applyAlignment="1">
      <alignment vertical="center"/>
    </xf>
    <xf numFmtId="0" fontId="66" fillId="6" borderId="0" xfId="2" applyFont="1" applyFill="1" applyBorder="1" applyAlignment="1">
      <alignment horizontal="left" vertical="center" wrapText="1"/>
    </xf>
    <xf numFmtId="0" fontId="58" fillId="5" borderId="0" xfId="3" applyFont="1" applyFill="1" applyAlignment="1">
      <alignment horizontal="left" vertical="center"/>
    </xf>
    <xf numFmtId="0" fontId="60" fillId="5" borderId="0" xfId="0" applyFont="1" applyFill="1" applyAlignment="1">
      <alignment vertical="center" wrapText="1"/>
    </xf>
    <xf numFmtId="169" fontId="72" fillId="6" borderId="55" xfId="1" applyNumberFormat="1" applyFont="1" applyFill="1" applyBorder="1" applyAlignment="1">
      <alignment vertical="center" wrapText="1"/>
    </xf>
  </cellXfs>
  <cellStyles count="10">
    <cellStyle name="Comma" xfId="1" builtinId="3"/>
    <cellStyle name="Comma 2" xfId="8" xr:uid="{00000000-0005-0000-0000-000001000000}"/>
    <cellStyle name="Comma 3" xfId="9" xr:uid="{00000000-0005-0000-0000-000002000000}"/>
    <cellStyle name="Explanatory Text" xfId="5" builtinId="53"/>
    <cellStyle name="Hyperlink" xfId="2" builtinId="8"/>
    <cellStyle name="Hyperlink 2" xfId="4" xr:uid="{00000000-0005-0000-0000-000005000000}"/>
    <cellStyle name="Normal" xfId="0" builtinId="0"/>
    <cellStyle name="Normal 2" xfId="3" xr:uid="{00000000-0005-0000-0000-000007000000}"/>
    <cellStyle name="Normal 3" xfId="7" xr:uid="{00000000-0005-0000-0000-000008000000}"/>
    <cellStyle name="Percent" xfId="6" builtinId="5"/>
  </cellStyles>
  <dxfs count="109">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i val="0"/>
        <strike val="0"/>
        <condense val="0"/>
        <extend val="0"/>
        <outline val="0"/>
        <shadow val="0"/>
        <u val="none"/>
        <vertAlign val="baseline"/>
        <sz val="9"/>
        <color theme="1"/>
        <name val="Franklin Gothic Book"/>
        <family val="2"/>
        <scheme val="none"/>
      </font>
      <numFmt numFmtId="169" formatCode="_ * #,##0_ ;_ * \-#,##0_ ;_ * &quot;-&quot;??_ ;_ @_ "/>
      <alignment horizontal="center" vertical="bottom"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11"/>
        <name val="Garamond"/>
        <family val="1"/>
        <scheme val="none"/>
      </font>
      <numFmt numFmtId="169" formatCode="_ * #,##0_ ;_ * \-#,##0_ ;_ * &quot;-&quot;??_ ;_ @_ "/>
      <alignment horizontal="center" textRotation="0" wrapText="0" indent="0" justifyLastLine="0" shrinkToFit="0" readingOrder="0"/>
    </dxf>
    <dxf>
      <font>
        <b/>
        <i val="0"/>
        <strike val="0"/>
        <condense val="0"/>
        <extend val="0"/>
        <outline val="0"/>
        <shadow val="0"/>
        <u val="none"/>
        <vertAlign val="baseline"/>
        <sz val="9"/>
        <color theme="1"/>
        <name val="Franklin Gothic Book"/>
        <family val="2"/>
        <scheme val="none"/>
      </font>
      <border diagonalUp="0" diagonalDown="0" outline="0">
        <left/>
        <right/>
        <top style="medium">
          <color indexed="64"/>
        </top>
        <bottom style="medium">
          <color indexed="64"/>
        </bottom>
      </border>
    </dxf>
    <dxf>
      <font>
        <strike val="0"/>
        <outline val="0"/>
        <shadow val="0"/>
        <u val="none"/>
        <vertAlign val="baseline"/>
        <sz val="11"/>
        <name val="Garamond"/>
        <family val="1"/>
        <scheme val="none"/>
      </font>
    </dxf>
    <dxf>
      <font>
        <b/>
        <i val="0"/>
        <strike val="0"/>
        <condense val="0"/>
        <extend val="0"/>
        <outline val="0"/>
        <shadow val="0"/>
        <u val="none"/>
        <vertAlign val="baseline"/>
        <sz val="9"/>
        <color theme="1"/>
        <name val="Franklin Gothic Book"/>
        <family val="2"/>
        <scheme val="none"/>
      </font>
      <border diagonalUp="0" diagonalDown="0" outline="0">
        <left style="medium">
          <color indexed="64"/>
        </left>
        <right/>
        <top style="medium">
          <color indexed="64"/>
        </top>
        <bottom style="medium">
          <color indexed="64"/>
        </bottom>
      </border>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numFmt numFmtId="165" formatCode="_ * #,##0.00_ ;_ * \-#,##0.00_ ;_ * &quot;-&quot;??_ ;_ @_ "/>
    </dxf>
    <dxf>
      <font>
        <b val="0"/>
        <i val="0"/>
        <strike val="0"/>
        <condense val="0"/>
        <extend val="0"/>
        <outline val="0"/>
        <shadow val="0"/>
        <u val="none"/>
        <vertAlign val="baseline"/>
        <sz val="11"/>
        <color theme="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alignment horizontal="left" vertical="top" textRotation="0" wrapText="0" indent="0" justifyLastLine="0" shrinkToFit="0" readingOrder="0"/>
    </dxf>
    <dxf>
      <font>
        <strike val="0"/>
        <outline val="0"/>
        <shadow val="0"/>
        <u val="none"/>
        <vertAlign val="baseline"/>
        <sz val="11"/>
        <name val="Garamond"/>
        <family val="1"/>
        <scheme val="none"/>
      </font>
      <alignment horizontal="left" vertical="top" textRotation="0" wrapText="0" indent="0" justifyLastLine="0" shrinkToFit="0" readingOrder="0"/>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dxf>
    <dxf>
      <font>
        <b val="0"/>
        <i val="0"/>
        <strike val="0"/>
        <condense val="0"/>
        <extend val="0"/>
        <outline val="0"/>
        <shadow val="0"/>
        <u val="none"/>
        <vertAlign val="baseline"/>
        <sz val="9"/>
        <color theme="1"/>
        <name val="Franklin Gothic Book"/>
        <family val="2"/>
        <scheme val="none"/>
      </font>
    </dxf>
    <dxf>
      <font>
        <strike val="0"/>
        <outline val="0"/>
        <shadow val="0"/>
        <u val="none"/>
        <vertAlign val="baseline"/>
        <sz val="11"/>
        <name val="Garamond"/>
        <family val="1"/>
        <scheme val="none"/>
      </font>
      <numFmt numFmtId="0" formatCode="General"/>
    </dxf>
    <dxf>
      <font>
        <strike val="0"/>
        <outline val="0"/>
        <shadow val="0"/>
        <vertAlign val="baseline"/>
        <sz val="9"/>
      </font>
    </dxf>
    <dxf>
      <font>
        <strike val="0"/>
        <outline val="0"/>
        <shadow val="0"/>
        <u val="none"/>
        <vertAlign val="baseline"/>
        <sz val="11"/>
        <name val="Garamond"/>
        <family val="1"/>
        <scheme val="none"/>
      </font>
    </dxf>
    <dxf>
      <font>
        <strike val="0"/>
        <outline val="0"/>
        <shadow val="0"/>
        <vertAlign val="baseline"/>
        <sz val="9"/>
        <name val="Franklin Gothic Book"/>
        <scheme val="none"/>
      </font>
    </dxf>
    <dxf>
      <font>
        <strike val="0"/>
        <outline val="0"/>
        <shadow val="0"/>
        <vertAlign val="baseline"/>
        <sz val="12"/>
        <name val="Garamond"/>
        <family val="1"/>
        <scheme val="none"/>
      </font>
    </dxf>
    <dxf>
      <font>
        <strike val="0"/>
        <outline val="0"/>
        <shadow val="0"/>
        <vertAlign val="baseline"/>
        <sz val="12"/>
        <name val="Garamond"/>
        <family val="1"/>
        <scheme val="none"/>
      </font>
      <numFmt numFmtId="169" formatCode="_ * #,##0_ ;_ * \-#,##0_ ;_ * &quot;-&quot;??_ ;_ @_ "/>
    </dxf>
    <dxf>
      <font>
        <strike val="0"/>
        <outline val="0"/>
        <shadow val="0"/>
        <vertAlign val="baseline"/>
        <sz val="12"/>
        <name val="Garamond"/>
        <family val="1"/>
        <scheme val="none"/>
      </font>
      <alignment textRotation="0" wrapText="1" indent="0" justifyLastLine="0" shrinkToFit="0" readingOrder="0"/>
    </dxf>
    <dxf>
      <font>
        <strike val="0"/>
        <outline val="0"/>
        <shadow val="0"/>
        <vertAlign val="baseline"/>
        <sz val="12"/>
        <name val="Garamond"/>
        <family val="1"/>
        <scheme val="none"/>
      </font>
      <alignment horizontal="left" vertical="top" textRotation="0" wrapText="1" indent="0" justifyLastLine="0" shrinkToFit="0" readingOrder="0"/>
    </dxf>
    <dxf>
      <font>
        <strike val="0"/>
        <outline val="0"/>
        <shadow val="0"/>
        <vertAlign val="baseline"/>
        <sz val="12"/>
        <name val="Garamond"/>
        <family val="1"/>
        <scheme val="none"/>
      </font>
    </dxf>
    <dxf>
      <font>
        <strike val="0"/>
        <outline val="0"/>
        <shadow val="0"/>
        <vertAlign val="baseline"/>
        <sz val="12"/>
        <name val="Garamond"/>
        <family val="1"/>
        <scheme val="none"/>
      </font>
    </dxf>
    <dxf>
      <font>
        <strike val="0"/>
        <outline val="0"/>
        <shadow val="0"/>
        <vertAlign val="baseline"/>
        <sz val="12"/>
        <name val="Garamond"/>
        <family val="1"/>
        <scheme val="none"/>
      </font>
      <numFmt numFmtId="0" formatCode="General"/>
    </dxf>
    <dxf>
      <font>
        <strike val="0"/>
        <outline val="0"/>
        <shadow val="0"/>
        <vertAlign val="baseline"/>
        <sz val="12"/>
        <name val="Garamond"/>
        <family val="1"/>
        <scheme val="none"/>
      </font>
      <numFmt numFmtId="0" formatCode="General"/>
    </dxf>
    <dxf>
      <font>
        <strike val="0"/>
        <outline val="0"/>
        <shadow val="0"/>
        <vertAlign val="baseline"/>
        <sz val="12"/>
        <name val="Garamond"/>
        <family val="1"/>
        <scheme val="none"/>
      </font>
      <numFmt numFmtId="0" formatCode="General"/>
    </dxf>
    <dxf>
      <font>
        <strike val="0"/>
        <outline val="0"/>
        <shadow val="0"/>
        <vertAlign val="baseline"/>
        <sz val="12"/>
        <name val="Garamond"/>
        <family val="1"/>
        <scheme val="none"/>
      </font>
      <numFmt numFmtId="0" formatCode="General"/>
    </dxf>
    <dxf>
      <font>
        <strike val="0"/>
        <outline val="0"/>
        <shadow val="0"/>
        <vertAlign val="baseline"/>
        <sz val="12"/>
        <name val="Garamond"/>
        <family val="1"/>
        <scheme val="none"/>
      </font>
    </dxf>
    <dxf>
      <font>
        <strike val="0"/>
        <outline val="0"/>
        <shadow val="0"/>
        <vertAlign val="baseline"/>
        <sz val="12"/>
        <name val="Garamond"/>
        <family val="1"/>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alignment horizontal="right" textRotation="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Garamond"/>
        <family val="1"/>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2"/>
        <name val="Garamond"/>
        <family val="1"/>
        <scheme val="none"/>
      </font>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theme="1"/>
        <name val="Garamond"/>
        <family val="1"/>
        <scheme val="none"/>
      </font>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style="thin">
          <color indexed="64"/>
        </top>
        <bottom style="thin">
          <color indexed="64"/>
        </bottom>
      </border>
    </dxf>
    <dxf>
      <font>
        <i val="0"/>
        <strike val="0"/>
        <outline val="0"/>
        <shadow val="0"/>
        <vertAlign val="baseline"/>
        <sz val="12"/>
        <name val="Garamond"/>
        <family val="1"/>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name val="Garamond"/>
        <family val="1"/>
        <scheme val="none"/>
      </font>
    </dxf>
    <dxf>
      <border>
        <bottom style="thin">
          <color indexed="64"/>
        </bottom>
      </border>
    </dxf>
    <dxf>
      <font>
        <b val="0"/>
        <i val="0"/>
        <strike val="0"/>
        <condense val="0"/>
        <extend val="0"/>
        <outline val="0"/>
        <shadow val="0"/>
        <u val="none"/>
        <vertAlign val="baseline"/>
        <sz val="12"/>
        <color theme="1"/>
        <name val="Garamond"/>
        <family val="1"/>
        <scheme val="none"/>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8"/>
      <tableStyleElement type="firstRowStripe" dxfId="107"/>
      <tableStyleElement type="secondRowStripe" dxfId="106"/>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0933" y="1016000"/>
          <a:ext cx="12937067" cy="4290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2880" y="0"/>
          <a:ext cx="2094738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66676</xdr:colOff>
      <xdr:row>68</xdr:row>
      <xdr:rowOff>0</xdr:rowOff>
    </xdr:from>
    <xdr:to>
      <xdr:col>14</xdr:col>
      <xdr:colOff>192012</xdr:colOff>
      <xdr:row>108</xdr:row>
      <xdr:rowOff>95964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8276" y="13106400"/>
          <a:ext cx="6507086" cy="966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mail-my.sharepoint.com/Users/Deji%20Adeshile/Desktop/New%20folder/NEITI%202019%20Working%20Paper/2019%20OGA_Final%20Reporting/Final/0.2-Consolidated%20Summary_27.10.2020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ook1"/>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T"/>
      <sheetName val="Roy (oil)"/>
      <sheetName val="Roy (gas)"/>
      <sheetName val="GFP"/>
      <sheetName val="CR"/>
      <sheetName val="Transport"/>
      <sheetName val="Sign bonus"/>
      <sheetName val="NLNG dividend"/>
      <sheetName val="CIT"/>
      <sheetName val="VAT"/>
      <sheetName val="PAYE"/>
      <sheetName val="CGT"/>
      <sheetName val="WHT"/>
      <sheetName val="EDT"/>
      <sheetName val="NDDC"/>
      <sheetName val="NCDMB"/>
      <sheetName val="NESS"/>
      <sheetName val="Reconciliation "/>
      <sheetName val="Sheet1"/>
      <sheetName val="3_Five_year"/>
      <sheetName val="Project Level-2"/>
      <sheetName val="1.4_Companies_level"/>
      <sheetName val="2_Aggregate&amp; Material Assesment"/>
      <sheetName val="T1_Non-material Companies"/>
      <sheetName val="T2_Other Companies from DPR"/>
      <sheetName val="Sheet2"/>
      <sheetName val="1.2_Summary_v3"/>
      <sheetName val="T3_Material Companies &amp; NNPC"/>
      <sheetName val="T5_Reconciled and Unilateral"/>
      <sheetName val="T6_Data Quality &amp; Assurance "/>
      <sheetName val="Assessment_Raw data"/>
      <sheetName val="DPR Val_27.10.2020"/>
      <sheetName val="1.1_Summary_v2_Reconciled"/>
      <sheetName val="T4_Categorisation Companies"/>
      <sheetName val="Recon"/>
      <sheetName val="OML_DPR Register"/>
      <sheetName val="OPL_DPR Register"/>
      <sheetName val="Covered companies"/>
      <sheetName val="Project Level-1"/>
      <sheetName val="Summary"/>
      <sheetName val="NLNG"/>
      <sheetName val="DPR Val"/>
      <sheetName val="Addax PDNL"/>
      <sheetName val="Addax PENL"/>
      <sheetName val="AENR"/>
      <sheetName val="Aiteo"/>
      <sheetName val="Amni International"/>
      <sheetName val="Atlas Petroleum Nig Ltd"/>
      <sheetName val="Belema Oil Producing"/>
      <sheetName val="Brasoil (Now Prime 130)"/>
      <sheetName val="Brittania-U"/>
      <sheetName val="Chevron NL"/>
      <sheetName val="China National Oil Dev. Co. "/>
      <sheetName val="Chorus Energy Ltd"/>
      <sheetName val="Conoil Producing  Ltd"/>
      <sheetName val="Continental O &amp;G"/>
      <sheetName val="Dubri Oil"/>
      <sheetName val="Enageed Resources"/>
      <sheetName val="Energia"/>
      <sheetName val="Equinor"/>
      <sheetName val="Eroton E &amp; P"/>
      <sheetName val="Esso E&amp;P (Offshore East) NL"/>
      <sheetName val="Esso E&amp;P Limited"/>
      <sheetName val="Excel E &amp;P Limited"/>
      <sheetName val="Famfa Oil Limited"/>
      <sheetName val="First Hydrocarbon Nigeria "/>
      <sheetName val="Frontier Oil Limited"/>
      <sheetName val="Green Energy International Ltd"/>
      <sheetName val="Lekoil Limited"/>
      <sheetName val="Midwestern Oil &amp; Gas "/>
      <sheetName val="Millenium Oil &amp; Gas Limited"/>
      <sheetName val="Mobil"/>
      <sheetName val="Moni Pulo Limited"/>
      <sheetName val="ND Western"/>
      <sheetName val="Neconde Energy Limited"/>
      <sheetName val="Network E &amp; P Ltd"/>
      <sheetName val="Newcross E &amp; P Limited"/>
      <sheetName val="Nexen Petroleum Nig Limited"/>
      <sheetName val="Niger Delta Petroleum Resources"/>
      <sheetName val="Nigeria Agip Exploration"/>
      <sheetName val="Nigeria Agip Oil Co. Ltd"/>
      <sheetName val="Nigeria Petroleum Dev. Company"/>
      <sheetName val="Oando Oil Ltd(OandoHydrocarbon)"/>
      <sheetName val="Oriental Energy Resources Ltd"/>
      <sheetName val="PanOcean Oil Corporation"/>
      <sheetName val="Petrobras Oil&amp;Gas Ltd(Prime127)"/>
      <sheetName val="Pillar Oil Limited"/>
      <sheetName val="Platform Petroleum Ltd"/>
      <sheetName val="Seplat Petroleum Development Co"/>
      <sheetName val="Sterling Oil E &amp; P Prod Co. Ltd"/>
      <sheetName val="Sterling Global Oil Res Ltd"/>
      <sheetName val="Sheba E &amp; P Company Ltd"/>
      <sheetName val="SNEPCO"/>
      <sheetName val="SPDC"/>
      <sheetName val="Shoreline Natural Resources Ltd"/>
      <sheetName val="South Atlantic Pet Ltd"/>
      <sheetName val="Star Deep Water Petroleum Ltd"/>
      <sheetName val="Summit Oil International Ltd"/>
      <sheetName val="Suntrust Oil Company Nig. Ltd"/>
      <sheetName val="Texaco Nigeria Outer Shelf Ltd"/>
      <sheetName val="Total E&amp;P Nig Ltd"/>
      <sheetName val="Total Upstream"/>
      <sheetName val="Universal Energy Limited"/>
      <sheetName val="Waltersmith Petroman"/>
      <sheetName val="Yinka Folawiyo Petroleum "/>
      <sheetName val="NA_Chevron PNL"/>
      <sheetName val="NA_Elcr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8">
          <cell r="G18">
            <v>15316390.417828498</v>
          </cell>
        </row>
      </sheetData>
      <sheetData sheetId="20">
        <row r="202">
          <cell r="T202">
            <v>455.15220318187392</v>
          </cell>
        </row>
      </sheetData>
      <sheetData sheetId="21">
        <row r="4">
          <cell r="J4">
            <v>33.499854299999996</v>
          </cell>
        </row>
        <row r="70">
          <cell r="H70">
            <v>792.26523157757322</v>
          </cell>
          <cell r="L70">
            <v>100</v>
          </cell>
          <cell r="N70">
            <v>3570.8621663690005</v>
          </cell>
          <cell r="Y70">
            <v>308.64014988547871</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1" totalsRowShown="0" headerRowDxfId="105" dataDxfId="103" headerRowBorderDxfId="104" tableBorderDxfId="102" totalsRowBorderDxfId="101" headerRowCellStyle="Normal 2">
  <autoFilter ref="B14:E21" xr:uid="{00000000-0009-0000-0100-00000B000000}"/>
  <tableColumns count="4">
    <tableColumn id="1" xr3:uid="{00000000-0010-0000-0100-000001000000}" name="Full name of agency" dataDxfId="100"/>
    <tableColumn id="4" xr3:uid="{00000000-0010-0000-0100-000004000000}" name="Agency type" dataDxfId="99" dataCellStyle="Normal 2"/>
    <tableColumn id="2" xr3:uid="{00000000-0010-0000-0100-000002000000}" name="ID number (if applicable)" dataDxfId="98"/>
    <tableColumn id="3" xr3:uid="{00000000-0010-0000-0100-000003000000}" name="Total reported" dataDxfId="97"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225:J226" totalsRowShown="0" headerRowDxfId="96" dataDxfId="95" tableBorderDxfId="94" headerRowCellStyle="Normal 2">
  <autoFilter ref="B225:J226" xr:uid="{00000000-0009-0000-0100-00000E000000}"/>
  <tableColumns count="9">
    <tableColumn id="1" xr3:uid="{00000000-0010-0000-0200-000001000000}" name="Full project name" dataDxfId="93"/>
    <tableColumn id="2" xr3:uid="{00000000-0010-0000-0200-000002000000}" name="Legal agreement reference number(s): contract, licence, lease, concession, …" dataDxfId="92"/>
    <tableColumn id="3" xr3:uid="{00000000-0010-0000-0200-000003000000}" name="Affiliated companies, start with Operator" dataDxfId="91"/>
    <tableColumn id="5" xr3:uid="{00000000-0010-0000-0200-000005000000}" name="Commodities (one commodity/row)" dataDxfId="90" dataCellStyle="Normal 2"/>
    <tableColumn id="6" xr3:uid="{00000000-0010-0000-0200-000006000000}" name="Status" dataDxfId="89"/>
    <tableColumn id="7" xr3:uid="{00000000-0010-0000-0200-000007000000}" name="Production (volume)" dataDxfId="88"/>
    <tableColumn id="8" xr3:uid="{00000000-0010-0000-0200-000008000000}" name="Unit" dataDxfId="87"/>
    <tableColumn id="9" xr3:uid="{00000000-0010-0000-0200-000009000000}" name="Production (value)" dataDxfId="86" dataCellStyle="Normal 2"/>
    <tableColumn id="10" xr3:uid="{00000000-0010-0000-0200-00000A000000}" name="Currency" dataDxfId="85"/>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8" totalsRowShown="0" headerRowDxfId="84" dataDxfId="83">
  <autoFilter ref="B21:K68" xr:uid="{00000000-0009-0000-0100-000006000000}"/>
  <sortState xmlns:xlrd2="http://schemas.microsoft.com/office/spreadsheetml/2017/richdata2" ref="B43:K68">
    <sortCondition ref="H21:H68"/>
  </sortState>
  <tableColumns count="10">
    <tableColumn id="8" xr3:uid="{00000000-0010-0000-0300-000008000000}" name="GFS Level 1" dataDxfId="82"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81"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80"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79"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78"/>
    <tableColumn id="11" xr3:uid="{00000000-0010-0000-0300-00000B000000}" name="Sector" dataDxfId="77"/>
    <tableColumn id="3" xr3:uid="{00000000-0010-0000-0300-000003000000}" name="Revenue stream name" dataDxfId="76"/>
    <tableColumn id="4" xr3:uid="{00000000-0010-0000-0300-000004000000}" name="Government entity" dataDxfId="75"/>
    <tableColumn id="5" xr3:uid="{00000000-0010-0000-0300-000005000000}" name="Revenue value" dataDxfId="74" dataCellStyle="Comma"/>
    <tableColumn id="2" xr3:uid="{00000000-0010-0000-0300-000002000000}" name="Currency" dataDxfId="73"/>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016" displayName="Table1016" ref="B14:N384" totalsRowShown="0" headerRowDxfId="72" dataDxfId="71" totalsRowDxfId="70">
  <autoFilter ref="B14:N384" xr:uid="{00000000-000C-0000-FFFF-FFFF05000000}"/>
  <sortState xmlns:xlrd2="http://schemas.microsoft.com/office/spreadsheetml/2017/richdata2" ref="B17:N384">
    <sortCondition ref="C14:C384"/>
  </sortState>
  <tableColumns count="13">
    <tableColumn id="7" xr3:uid="{00000000-0010-0000-0500-000007000000}" name="Sector" dataDxfId="69" totalsRowDxfId="68"/>
    <tableColumn id="1" xr3:uid="{00000000-0010-0000-0500-000001000000}" name="Company" dataDxfId="67" totalsRowDxfId="66"/>
    <tableColumn id="3" xr3:uid="{00000000-0010-0000-0500-000003000000}" name="Government entity" dataDxfId="65" totalsRowDxfId="64"/>
    <tableColumn id="4" xr3:uid="{00000000-0010-0000-0500-000004000000}" name="Revenue stream name" dataDxfId="63" totalsRowDxfId="62"/>
    <tableColumn id="5" xr3:uid="{00000000-0010-0000-0500-000005000000}" name="Levied on project (Y/N)" dataDxfId="61" totalsRowDxfId="60"/>
    <tableColumn id="6" xr3:uid="{00000000-0010-0000-0500-000006000000}" name="Reported by project (Y/N)" dataDxfId="59" totalsRowDxfId="58" dataCellStyle="Comma"/>
    <tableColumn id="2" xr3:uid="{00000000-0010-0000-0500-000002000000}" name="Project name" dataDxfId="57" totalsRowDxfId="56"/>
    <tableColumn id="13" xr3:uid="{00000000-0010-0000-0500-00000D000000}" name="Reporting currency" dataDxfId="55" totalsRowDxfId="54"/>
    <tableColumn id="14" xr3:uid="{00000000-0010-0000-0500-00000E000000}" name="Revenue value" dataDxfId="53" totalsRowDxfId="52" dataCellStyle="Comma"/>
    <tableColumn id="18" xr3:uid="{00000000-0010-0000-0500-000012000000}" name="Payment made in-kind (Y/N)" dataDxfId="51" totalsRowDxfId="50"/>
    <tableColumn id="8" xr3:uid="{00000000-0010-0000-0500-000008000000}" name="In-kind volume (if applicable)" dataDxfId="49" totalsRowDxfId="48"/>
    <tableColumn id="9" xr3:uid="{00000000-0010-0000-0500-000009000000}" name="Unit (if applicable)" dataDxfId="47" totalsRowDxfId="46"/>
    <tableColumn id="10" xr3:uid="{00000000-0010-0000-0500-00000A000000}" name="Comments" dataDxfId="45" totalsRowDxfId="4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neiti.gov.ng/cms/wp-content/uploads/2022/11/NEITI-Open-Data-Policy.pdf" TargetMode="External"/><Relationship Id="rId2" Type="http://schemas.openxmlformats.org/officeDocument/2006/relationships/hyperlink" Target="https://neiti.gov.ng/audits/oil-and-gas%20%20%20%20%20%20%20%20%20%20%20%20%20%20https:/neiti.gov.ng/audits/oil-and-gas" TargetMode="External"/><Relationship Id="rId1" Type="http://schemas.openxmlformats.org/officeDocument/2006/relationships/hyperlink" Target="https://www.cbn.gov.ng/rates/exchratebycurrency.asp" TargetMode="External"/><Relationship Id="rId5" Type="http://schemas.openxmlformats.org/officeDocument/2006/relationships/printerSettings" Target="../printerSettings/printerSettings2.bin"/><Relationship Id="rId4" Type="http://schemas.openxmlformats.org/officeDocument/2006/relationships/hyperlink" Target="https://neiti.gov.ng/cms/wp-content/uploads/2022/11/NEITI-Open-Data-Policy.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uprc.gov.ng/wp-content/uploads/2020/01/2018-NOGIAR-1.pdf;" TargetMode="External"/><Relationship Id="rId3" Type="http://schemas.openxmlformats.org/officeDocument/2006/relationships/hyperlink" Target="https://napims.nnpcgroup.com/Pages/NNPC-Subsidiaries.aspx" TargetMode="External"/><Relationship Id="rId7" Type="http://schemas.openxmlformats.org/officeDocument/2006/relationships/hyperlink" Target="https://ead.gov.ng/http:/portal.minesandsteel.gov.ng/" TargetMode="External"/><Relationship Id="rId2" Type="http://schemas.openxmlformats.org/officeDocument/2006/relationships/hyperlink" Target="https://server.miningcadastre.gov.ng/" TargetMode="External"/><Relationship Id="rId1" Type="http://schemas.openxmlformats.org/officeDocument/2006/relationships/hyperlink" Target="https://www.miningcadastre.gov.ng/signed-licences/" TargetMode="External"/><Relationship Id="rId6" Type="http://schemas.openxmlformats.org/officeDocument/2006/relationships/hyperlink" Target="https://neiti.gov.ng/cms/wp-content/uploads/2022/09/Appendix-8-Field-Legal-Contract-Data.xlsx" TargetMode="External"/><Relationship Id="rId11" Type="http://schemas.openxmlformats.org/officeDocument/2006/relationships/comments" Target="../comments1.xml"/><Relationship Id="rId5" Type="http://schemas.openxmlformats.org/officeDocument/2006/relationships/hyperlink" Target="https://repository.openoil.net/wiki/Nigeria" TargetMode="External"/><Relationship Id="rId10" Type="http://schemas.openxmlformats.org/officeDocument/2006/relationships/vmlDrawing" Target="../drawings/vmlDrawing1.vml"/><Relationship Id="rId4" Type="http://schemas.openxmlformats.org/officeDocument/2006/relationships/hyperlink" Target="https://bor.cac.gov.ng/"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eiti.org" TargetMode="External"/><Relationship Id="rId1" Type="http://schemas.openxmlformats.org/officeDocument/2006/relationships/hyperlink" Target="https://eiti.org/summary-data-template"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opLeftCell="A29" zoomScale="90" zoomScaleNormal="90" workbookViewId="0">
      <selection activeCell="T26" sqref="T26"/>
    </sheetView>
  </sheetViews>
  <sheetFormatPr defaultColWidth="4" defaultRowHeight="24" customHeight="1" x14ac:dyDescent="0.3"/>
  <cols>
    <col min="1" max="1" width="4" style="14"/>
    <col min="2" max="2" width="4" style="14" hidden="1" customWidth="1"/>
    <col min="3" max="3" width="76.44140625" style="14" customWidth="1"/>
    <col min="4" max="4" width="2.6640625" style="14" customWidth="1"/>
    <col min="5" max="5" width="56.33203125" style="14" customWidth="1"/>
    <col min="6" max="6" width="2.6640625" style="14" customWidth="1"/>
    <col min="7" max="7" width="50.44140625" style="14" customWidth="1"/>
    <col min="8" max="16384" width="4" style="14"/>
  </cols>
  <sheetData>
    <row r="1" spans="3:7" ht="15.75" customHeight="1" x14ac:dyDescent="0.3">
      <c r="C1" s="15"/>
      <c r="D1" s="126"/>
      <c r="E1" s="126"/>
      <c r="F1" s="126"/>
      <c r="G1" s="126"/>
    </row>
    <row r="2" spans="3:7" ht="15" x14ac:dyDescent="0.3">
      <c r="C2" s="126"/>
      <c r="D2" s="126"/>
      <c r="E2" s="126"/>
      <c r="F2" s="126"/>
      <c r="G2" s="126"/>
    </row>
    <row r="3" spans="3:7" ht="15" x14ac:dyDescent="0.3">
      <c r="C3" s="126"/>
      <c r="D3" s="126"/>
      <c r="E3" s="132"/>
      <c r="F3" s="126"/>
      <c r="G3" s="132"/>
    </row>
    <row r="4" spans="3:7" ht="15" x14ac:dyDescent="0.3">
      <c r="C4" s="126"/>
      <c r="D4" s="126"/>
      <c r="E4" s="132" t="s">
        <v>0</v>
      </c>
      <c r="F4" s="126"/>
      <c r="G4" s="407" t="s">
        <v>1</v>
      </c>
    </row>
    <row r="5" spans="3:7" ht="15" x14ac:dyDescent="0.3">
      <c r="C5" s="126"/>
      <c r="D5" s="126"/>
      <c r="E5" s="126"/>
      <c r="F5" s="126"/>
      <c r="G5" s="126"/>
    </row>
    <row r="6" spans="3:7" ht="3.75" customHeight="1" x14ac:dyDescent="0.3">
      <c r="C6" s="126"/>
      <c r="D6" s="126"/>
      <c r="E6" s="126"/>
      <c r="F6" s="126"/>
      <c r="G6" s="126"/>
    </row>
    <row r="7" spans="3:7" ht="3.75" customHeight="1" x14ac:dyDescent="0.3">
      <c r="C7" s="126"/>
      <c r="D7" s="126"/>
      <c r="E7" s="126"/>
      <c r="F7" s="126"/>
      <c r="G7" s="126"/>
    </row>
    <row r="8" spans="3:7" ht="15" x14ac:dyDescent="0.3">
      <c r="C8" s="126"/>
      <c r="D8" s="126"/>
      <c r="E8" s="126"/>
      <c r="F8" s="126"/>
      <c r="G8" s="126"/>
    </row>
    <row r="9" spans="3:7" ht="15" x14ac:dyDescent="0.3">
      <c r="C9" s="32"/>
      <c r="D9" s="33"/>
      <c r="E9" s="33"/>
      <c r="F9" s="139"/>
      <c r="G9" s="139"/>
    </row>
    <row r="10" spans="3:7" x14ac:dyDescent="0.3">
      <c r="C10" s="99" t="s">
        <v>2</v>
      </c>
      <c r="D10" s="408"/>
      <c r="E10" s="408"/>
      <c r="F10" s="139"/>
      <c r="G10" s="139"/>
    </row>
    <row r="11" spans="3:7" ht="15" x14ac:dyDescent="0.3">
      <c r="C11" s="34" t="s">
        <v>3</v>
      </c>
      <c r="D11" s="35"/>
      <c r="E11" s="35"/>
      <c r="F11" s="139"/>
      <c r="G11" s="139"/>
    </row>
    <row r="12" spans="3:7" ht="15" x14ac:dyDescent="0.3">
      <c r="C12" s="32"/>
      <c r="D12" s="33"/>
      <c r="E12" s="33"/>
      <c r="F12" s="139"/>
      <c r="G12" s="139"/>
    </row>
    <row r="13" spans="3:7" ht="15" x14ac:dyDescent="0.3">
      <c r="C13" s="36" t="s">
        <v>4</v>
      </c>
      <c r="D13" s="33"/>
      <c r="E13" s="33"/>
      <c r="F13" s="139"/>
      <c r="G13" s="139"/>
    </row>
    <row r="14" spans="3:7" ht="15" x14ac:dyDescent="0.3">
      <c r="C14" s="526" t="s">
        <v>5</v>
      </c>
      <c r="D14" s="526"/>
      <c r="E14" s="526"/>
      <c r="F14" s="139"/>
      <c r="G14" s="139"/>
    </row>
    <row r="15" spans="3:7" ht="15" x14ac:dyDescent="0.3">
      <c r="C15" s="37"/>
      <c r="D15" s="37"/>
      <c r="E15" s="37"/>
      <c r="F15" s="139"/>
      <c r="G15" s="139"/>
    </row>
    <row r="16" spans="3:7" ht="15" x14ac:dyDescent="0.3">
      <c r="C16" s="38" t="s">
        <v>6</v>
      </c>
      <c r="D16" s="39"/>
      <c r="E16" s="39"/>
      <c r="F16" s="139"/>
      <c r="G16" s="139"/>
    </row>
    <row r="17" spans="3:7" ht="15" x14ac:dyDescent="0.3">
      <c r="C17" s="40" t="s">
        <v>7</v>
      </c>
      <c r="D17" s="39"/>
      <c r="E17" s="39"/>
      <c r="F17" s="139"/>
      <c r="G17" s="139"/>
    </row>
    <row r="18" spans="3:7" ht="15" x14ac:dyDescent="0.3">
      <c r="C18" s="40" t="s">
        <v>8</v>
      </c>
      <c r="D18" s="39"/>
      <c r="E18" s="39"/>
      <c r="F18" s="139"/>
      <c r="G18" s="139"/>
    </row>
    <row r="19" spans="3:7" ht="15" x14ac:dyDescent="0.3">
      <c r="C19" s="530" t="s">
        <v>9</v>
      </c>
      <c r="D19" s="530"/>
      <c r="E19" s="530"/>
      <c r="F19" s="139"/>
      <c r="G19" s="139"/>
    </row>
    <row r="20" spans="3:7" ht="31.95" customHeight="1" x14ac:dyDescent="0.3">
      <c r="C20" s="525" t="s">
        <v>10</v>
      </c>
      <c r="D20" s="525"/>
      <c r="E20" s="525"/>
      <c r="F20" s="139"/>
      <c r="G20" s="139"/>
    </row>
    <row r="21" spans="3:7" ht="15" x14ac:dyDescent="0.3">
      <c r="C21" s="39"/>
      <c r="D21" s="39"/>
      <c r="E21" s="39"/>
      <c r="F21" s="139"/>
      <c r="G21" s="139"/>
    </row>
    <row r="22" spans="3:7" ht="15" x14ac:dyDescent="0.3">
      <c r="C22" s="38" t="s">
        <v>11</v>
      </c>
      <c r="D22" s="40"/>
      <c r="E22" s="40"/>
      <c r="F22" s="139"/>
      <c r="G22" s="139"/>
    </row>
    <row r="23" spans="3:7" ht="15" x14ac:dyDescent="0.3">
      <c r="C23" s="40"/>
      <c r="D23" s="40"/>
      <c r="E23" s="40"/>
      <c r="F23" s="139"/>
      <c r="G23" s="139"/>
    </row>
    <row r="24" spans="3:7" ht="15" x14ac:dyDescent="0.3">
      <c r="C24" s="41"/>
      <c r="D24" s="408"/>
      <c r="E24" s="408"/>
      <c r="F24" s="139"/>
      <c r="G24" s="139"/>
    </row>
    <row r="25" spans="3:7" ht="15" x14ac:dyDescent="0.3">
      <c r="C25" s="42" t="s">
        <v>12</v>
      </c>
      <c r="D25" s="408"/>
      <c r="E25" s="408"/>
      <c r="F25" s="139"/>
      <c r="G25" s="139"/>
    </row>
    <row r="26" spans="3:7" ht="15" x14ac:dyDescent="0.3">
      <c r="C26" s="43"/>
      <c r="D26" s="408"/>
      <c r="E26" s="408"/>
      <c r="F26" s="139"/>
      <c r="G26" s="139"/>
    </row>
    <row r="27" spans="3:7" ht="15" x14ac:dyDescent="0.3">
      <c r="C27" s="44" t="s">
        <v>13</v>
      </c>
      <c r="D27" s="408"/>
      <c r="E27" s="408"/>
      <c r="F27" s="139"/>
      <c r="G27" s="139"/>
    </row>
    <row r="28" spans="3:7" ht="15" x14ac:dyDescent="0.3">
      <c r="C28" s="44" t="s">
        <v>14</v>
      </c>
      <c r="D28" s="408"/>
      <c r="E28" s="408"/>
      <c r="F28" s="139"/>
      <c r="G28" s="139"/>
    </row>
    <row r="29" spans="3:7" ht="15" x14ac:dyDescent="0.3">
      <c r="C29" s="44" t="s">
        <v>15</v>
      </c>
      <c r="D29" s="408"/>
      <c r="E29" s="408"/>
      <c r="F29" s="139"/>
      <c r="G29" s="139"/>
    </row>
    <row r="30" spans="3:7" ht="15" x14ac:dyDescent="0.3">
      <c r="C30" s="44" t="s">
        <v>16</v>
      </c>
      <c r="D30" s="408"/>
      <c r="E30" s="408"/>
      <c r="F30" s="139"/>
      <c r="G30" s="139"/>
    </row>
    <row r="31" spans="3:7" ht="15" x14ac:dyDescent="0.3">
      <c r="C31" s="44" t="s">
        <v>17</v>
      </c>
      <c r="D31" s="408"/>
      <c r="E31" s="408"/>
      <c r="F31" s="139"/>
      <c r="G31" s="139"/>
    </row>
    <row r="32" spans="3:7" ht="15" x14ac:dyDescent="0.3">
      <c r="C32" s="41"/>
      <c r="D32" s="41"/>
      <c r="E32" s="41"/>
      <c r="F32" s="139"/>
      <c r="G32" s="139"/>
    </row>
    <row r="33" spans="3:7" ht="15" x14ac:dyDescent="0.3">
      <c r="C33" s="523" t="s">
        <v>18</v>
      </c>
      <c r="D33" s="523"/>
      <c r="E33" s="523"/>
      <c r="F33" s="523"/>
      <c r="G33" s="523"/>
    </row>
    <row r="34" spans="3:7" s="16" customFormat="1" ht="15" x14ac:dyDescent="0.35">
      <c r="C34" s="17"/>
      <c r="D34" s="17"/>
      <c r="E34" s="18"/>
      <c r="F34" s="409"/>
      <c r="G34" s="409"/>
    </row>
    <row r="35" spans="3:7" ht="30" x14ac:dyDescent="0.3">
      <c r="C35" s="45" t="s">
        <v>19</v>
      </c>
      <c r="D35" s="126"/>
      <c r="E35" s="127" t="s">
        <v>20</v>
      </c>
      <c r="F35" s="126"/>
      <c r="G35" s="20" t="s">
        <v>21</v>
      </c>
    </row>
    <row r="36" spans="3:7" s="16" customFormat="1" ht="15" x14ac:dyDescent="0.3">
      <c r="C36" s="21"/>
      <c r="D36" s="409"/>
      <c r="E36" s="21"/>
      <c r="F36" s="409"/>
      <c r="G36" s="21"/>
    </row>
    <row r="37" spans="3:7" ht="15" x14ac:dyDescent="0.35">
      <c r="C37" s="38" t="s">
        <v>22</v>
      </c>
      <c r="D37" s="41"/>
      <c r="E37" s="46"/>
      <c r="F37" s="139"/>
      <c r="G37" s="139"/>
    </row>
    <row r="38" spans="3:7" ht="15" x14ac:dyDescent="0.35">
      <c r="C38" s="22"/>
      <c r="D38" s="22"/>
      <c r="E38" s="23"/>
      <c r="F38" s="126"/>
      <c r="G38" s="126"/>
    </row>
    <row r="40" spans="3:7" ht="15.45" customHeight="1" x14ac:dyDescent="0.3">
      <c r="C40" s="47" t="s">
        <v>23</v>
      </c>
      <c r="D40" s="24"/>
      <c r="E40" s="50" t="s">
        <v>24</v>
      </c>
      <c r="F40" s="51"/>
      <c r="G40" s="52"/>
    </row>
    <row r="41" spans="3:7" ht="43.5" customHeight="1" x14ac:dyDescent="0.3">
      <c r="C41" s="48" t="s">
        <v>25</v>
      </c>
      <c r="D41" s="24"/>
      <c r="E41" s="53" t="s">
        <v>26</v>
      </c>
      <c r="F41" s="54"/>
      <c r="G41" s="55"/>
    </row>
    <row r="42" spans="3:7" ht="31.5" customHeight="1" x14ac:dyDescent="0.3">
      <c r="C42" s="48" t="s">
        <v>27</v>
      </c>
      <c r="D42" s="24"/>
      <c r="E42" s="56" t="s">
        <v>28</v>
      </c>
      <c r="F42" s="54"/>
      <c r="G42" s="55"/>
    </row>
    <row r="43" spans="3:7" ht="24" customHeight="1" x14ac:dyDescent="0.3">
      <c r="C43" s="48" t="s">
        <v>29</v>
      </c>
      <c r="D43" s="24"/>
      <c r="E43" s="53" t="s">
        <v>30</v>
      </c>
      <c r="F43" s="54"/>
      <c r="G43" s="55"/>
    </row>
    <row r="44" spans="3:7" ht="48" customHeight="1" x14ac:dyDescent="0.3">
      <c r="C44" s="49" t="s">
        <v>31</v>
      </c>
      <c r="D44" s="24"/>
      <c r="E44" s="57" t="s">
        <v>32</v>
      </c>
      <c r="F44" s="58"/>
      <c r="G44" s="59"/>
    </row>
    <row r="45" spans="3:7" ht="12" customHeight="1" thickBot="1" x14ac:dyDescent="0.35">
      <c r="C45" s="126"/>
      <c r="D45" s="126"/>
      <c r="E45" s="126"/>
      <c r="F45" s="126"/>
      <c r="G45" s="126"/>
    </row>
    <row r="46" spans="3:7" ht="15.6" thickBot="1" x14ac:dyDescent="0.35">
      <c r="C46" s="527" t="s">
        <v>33</v>
      </c>
      <c r="D46" s="528"/>
      <c r="E46" s="528"/>
      <c r="F46" s="528"/>
      <c r="G46" s="529"/>
    </row>
    <row r="47" spans="3:7" ht="15.6" thickBot="1" x14ac:dyDescent="0.35">
      <c r="C47" s="524" t="s">
        <v>34</v>
      </c>
      <c r="D47" s="524"/>
      <c r="E47" s="524"/>
      <c r="F47" s="524"/>
      <c r="G47" s="524"/>
    </row>
    <row r="48" spans="3:7" ht="15.6" thickBot="1" x14ac:dyDescent="0.35">
      <c r="C48" s="22"/>
      <c r="D48" s="22"/>
      <c r="E48" s="22"/>
      <c r="F48" s="22"/>
      <c r="G48" s="126"/>
    </row>
    <row r="49" spans="2:7" ht="15" x14ac:dyDescent="0.3">
      <c r="B49" s="126"/>
      <c r="C49" s="25" t="s">
        <v>35</v>
      </c>
      <c r="D49" s="26"/>
      <c r="E49" s="27"/>
      <c r="F49" s="26"/>
      <c r="G49" s="26"/>
    </row>
    <row r="50" spans="2:7" ht="15" x14ac:dyDescent="0.3">
      <c r="B50" s="126"/>
      <c r="C50" s="522" t="s">
        <v>36</v>
      </c>
      <c r="D50" s="522"/>
      <c r="E50" s="522"/>
      <c r="F50" s="522"/>
      <c r="G50" s="522"/>
    </row>
    <row r="51" spans="2:7" ht="15" x14ac:dyDescent="0.3">
      <c r="B51" s="28" t="s">
        <v>37</v>
      </c>
      <c r="C51" s="29" t="s">
        <v>38</v>
      </c>
      <c r="D51" s="28"/>
      <c r="E51" s="30"/>
      <c r="F51" s="28"/>
      <c r="G51" s="31"/>
    </row>
    <row r="52" spans="2:7" ht="15" x14ac:dyDescent="0.3">
      <c r="B52" s="126"/>
      <c r="C52" s="126"/>
      <c r="D52" s="126"/>
      <c r="E52" s="126"/>
      <c r="F52" s="126"/>
      <c r="G52" s="126"/>
    </row>
    <row r="53" spans="2:7" ht="15" x14ac:dyDescent="0.3">
      <c r="B53" s="126"/>
      <c r="C53" s="126"/>
      <c r="D53" s="126"/>
      <c r="E53" s="126"/>
      <c r="F53" s="126"/>
      <c r="G53" s="126"/>
    </row>
    <row r="54" spans="2:7" ht="15" x14ac:dyDescent="0.3">
      <c r="B54" s="126"/>
      <c r="C54" s="126"/>
      <c r="D54" s="126"/>
      <c r="E54" s="126"/>
      <c r="F54" s="126"/>
      <c r="G54" s="126"/>
    </row>
    <row r="55" spans="2:7" ht="15" x14ac:dyDescent="0.3">
      <c r="B55" s="126"/>
      <c r="C55" s="126"/>
      <c r="D55" s="126"/>
      <c r="E55" s="126"/>
      <c r="F55" s="126"/>
      <c r="G55" s="126"/>
    </row>
    <row r="56" spans="2:7" ht="15" x14ac:dyDescent="0.3">
      <c r="B56" s="126"/>
      <c r="C56" s="126"/>
      <c r="D56" s="126"/>
      <c r="E56" s="126"/>
      <c r="F56" s="126"/>
      <c r="G56" s="126"/>
    </row>
    <row r="57" spans="2:7" ht="15" x14ac:dyDescent="0.3">
      <c r="B57" s="126"/>
      <c r="C57" s="126"/>
      <c r="D57" s="126"/>
      <c r="E57" s="126"/>
      <c r="F57" s="126"/>
      <c r="G57" s="12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display="The data will be used to populate the global EITI data repository, available on the international EITI website: https://eiti.org/data" xr:uid="{00000000-0004-0000-0000-000000000000}"/>
    <hyperlink ref="C47:G47" display="Give us your feedback or report a conflict in the data! Write to us at  data@eiti.org" xr:uid="{00000000-0004-0000-0000-000001000000}"/>
    <hyperlink ref="G47" display="Give us your feedback or report a conflict in the data! Write to us at  data@eiti.org" xr:uid="{00000000-0004-0000-0000-000002000000}"/>
    <hyperlink ref="E47:F47" display="Give us your feedback or report a conflict in the data! Write to us at  data@eiti.org" xr:uid="{00000000-0004-0000-0000-000003000000}"/>
    <hyperlink ref="F47" display="Give us your feedback or report a conflict in the data! Write to us at  data@eiti.org" xr:uid="{00000000-0004-0000-0000-000004000000}"/>
    <hyperlink ref="C46:G46" display="For the latest version of Summary data templates, see  https://eiti.org/summary-data-template" xr:uid="{00000000-0004-0000-0000-000005000000}"/>
    <hyperlink ref="C19:E19" display="3. This Data sheet should be submitted alongside the EITI Report. Send it to the International Secretariat: data@eiti.org " xr:uid="{00000000-0004-0000-0000-000006000000}"/>
    <hyperlink ref="F46" display="Curious about your country? Check if you country implements the EITI Standard at  https://eiti.org/countries" xr:uid="{00000000-0004-0000-0000-000007000000}"/>
    <hyperlink ref="E46:F46" display="Curious about your country? Check if you country implements the EITI Standard at  https://eiti.org/countries" xr:uid="{00000000-0004-0000-0000-000008000000}"/>
    <hyperlink ref="G46" display="Curious about your country? Check if you country implements the EITI Standard at  https://eiti.org/countries" xr:uid="{00000000-0004-0000-0000-000009000000}"/>
    <hyperlink ref="C46:G46" display="For the latest version of Summary data templates, see  https://eiti.org/summary-data-template" xr:uid="{00000000-0004-0000-0000-00000A000000}"/>
    <hyperlink ref="C33:D33" display="The International Secretariat can provide advice and support on request. Please contact " xr:uid="{00000000-0004-0000-0000-00000B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47" zoomScale="94" zoomScaleNormal="80" workbookViewId="0">
      <selection activeCell="G42" sqref="G42"/>
    </sheetView>
  </sheetViews>
  <sheetFormatPr defaultColWidth="4" defaultRowHeight="24" customHeight="1" x14ac:dyDescent="0.3"/>
  <cols>
    <col min="1" max="1" width="4" style="7"/>
    <col min="2" max="2" width="4" style="7" hidden="1" customWidth="1"/>
    <col min="3" max="3" width="75" style="7" bestFit="1" customWidth="1"/>
    <col min="4" max="4" width="2.6640625" style="7" customWidth="1"/>
    <col min="5" max="5" width="34.33203125" style="7" customWidth="1"/>
    <col min="6" max="6" width="2.6640625" style="7" customWidth="1"/>
    <col min="7" max="7" width="40.33203125" style="7" bestFit="1" customWidth="1"/>
    <col min="8" max="16384" width="4" style="7"/>
  </cols>
  <sheetData>
    <row r="1" spans="1:7" ht="16.2" x14ac:dyDescent="0.3"/>
    <row r="2" spans="1:7" ht="16.2" x14ac:dyDescent="0.3">
      <c r="C2" s="532" t="s">
        <v>39</v>
      </c>
      <c r="D2" s="532"/>
      <c r="E2" s="532"/>
      <c r="F2" s="532"/>
      <c r="G2" s="532"/>
    </row>
    <row r="3" spans="1:7" s="112" customFormat="1" x14ac:dyDescent="0.3">
      <c r="C3" s="533" t="s">
        <v>40</v>
      </c>
      <c r="D3" s="533"/>
      <c r="E3" s="533"/>
      <c r="F3" s="533"/>
      <c r="G3" s="533"/>
    </row>
    <row r="4" spans="1:7" ht="12.75" customHeight="1" x14ac:dyDescent="0.3">
      <c r="C4" s="534" t="s">
        <v>41</v>
      </c>
      <c r="D4" s="534"/>
      <c r="E4" s="534"/>
      <c r="F4" s="534"/>
      <c r="G4" s="534"/>
    </row>
    <row r="5" spans="1:7" ht="12.75" customHeight="1" x14ac:dyDescent="0.3">
      <c r="C5" s="535" t="s">
        <v>42</v>
      </c>
      <c r="D5" s="535"/>
      <c r="E5" s="535"/>
      <c r="F5" s="535"/>
      <c r="G5" s="535"/>
    </row>
    <row r="6" spans="1:7" ht="12.75" customHeight="1" x14ac:dyDescent="0.3">
      <c r="C6" s="535" t="s">
        <v>43</v>
      </c>
      <c r="D6" s="535"/>
      <c r="E6" s="535"/>
      <c r="F6" s="535"/>
      <c r="G6" s="535"/>
    </row>
    <row r="7" spans="1:7" ht="12.75" customHeight="1" x14ac:dyDescent="0.35">
      <c r="C7" s="539" t="s">
        <v>44</v>
      </c>
      <c r="D7" s="539"/>
      <c r="E7" s="539"/>
      <c r="F7" s="539"/>
      <c r="G7" s="539"/>
    </row>
    <row r="8" spans="1:7" ht="16.2" x14ac:dyDescent="0.3">
      <c r="C8" s="126"/>
      <c r="D8" s="60"/>
      <c r="E8" s="60"/>
      <c r="F8" s="126"/>
      <c r="G8" s="126"/>
    </row>
    <row r="9" spans="1:7" ht="16.2" x14ac:dyDescent="0.3">
      <c r="C9" s="45" t="s">
        <v>45</v>
      </c>
      <c r="D9" s="409"/>
      <c r="E9" s="19" t="s">
        <v>46</v>
      </c>
      <c r="F9" s="409"/>
      <c r="G9" s="20" t="s">
        <v>21</v>
      </c>
    </row>
    <row r="10" spans="1:7" ht="16.2" x14ac:dyDescent="0.3">
      <c r="C10" s="126"/>
      <c r="D10" s="60"/>
      <c r="E10" s="60"/>
      <c r="F10" s="126"/>
      <c r="G10" s="126"/>
    </row>
    <row r="11" spans="1:7" s="112" customFormat="1" x14ac:dyDescent="0.3">
      <c r="B11" s="114"/>
      <c r="C11" s="121" t="s">
        <v>47</v>
      </c>
      <c r="E11" s="113"/>
    </row>
    <row r="12" spans="1:7" ht="19.2" thickBot="1" x14ac:dyDescent="0.35">
      <c r="A12" s="12"/>
      <c r="B12" s="12"/>
      <c r="C12" s="122" t="s">
        <v>48</v>
      </c>
      <c r="D12" s="123"/>
      <c r="E12" s="124" t="s">
        <v>49</v>
      </c>
      <c r="F12" s="123"/>
      <c r="G12" s="125" t="s">
        <v>50</v>
      </c>
    </row>
    <row r="13" spans="1:7" ht="16.8" thickBot="1" x14ac:dyDescent="0.35">
      <c r="B13" s="13"/>
      <c r="C13" s="61" t="s">
        <v>37</v>
      </c>
      <c r="D13" s="410"/>
      <c r="E13" s="62"/>
      <c r="F13" s="410"/>
      <c r="G13" s="62"/>
    </row>
    <row r="14" spans="1:7" ht="16.2" x14ac:dyDescent="0.3">
      <c r="A14" s="9"/>
      <c r="B14" s="9" t="s">
        <v>37</v>
      </c>
      <c r="C14" s="63" t="s">
        <v>51</v>
      </c>
      <c r="D14" s="28"/>
      <c r="E14" s="92" t="s">
        <v>52</v>
      </c>
      <c r="F14" s="28"/>
      <c r="G14" s="64"/>
    </row>
    <row r="15" spans="1:7" ht="16.2" x14ac:dyDescent="0.3">
      <c r="A15" s="9"/>
      <c r="B15" s="9" t="s">
        <v>37</v>
      </c>
      <c r="C15" s="63" t="s">
        <v>53</v>
      </c>
      <c r="D15" s="28"/>
      <c r="E15" s="66" t="str">
        <f>IFERROR(VLOOKUP($E$14,Table1_Country_codes_and_currencies[],3,FALSE),"")</f>
        <v>NGA</v>
      </c>
      <c r="F15" s="28"/>
      <c r="G15" s="64"/>
    </row>
    <row r="16" spans="1:7" ht="16.2" x14ac:dyDescent="0.3">
      <c r="B16" s="9" t="s">
        <v>37</v>
      </c>
      <c r="C16" s="63" t="s">
        <v>54</v>
      </c>
      <c r="D16" s="28"/>
      <c r="E16" s="66" t="str">
        <f>IFERROR(VLOOKUP($E$14,Table1_Country_codes_and_currencies[],7,FALSE),"")</f>
        <v>Nigerian Naira</v>
      </c>
      <c r="F16" s="28"/>
      <c r="G16" s="64"/>
    </row>
    <row r="17" spans="1:7" ht="16.8" thickBot="1" x14ac:dyDescent="0.35">
      <c r="B17" s="9" t="s">
        <v>37</v>
      </c>
      <c r="C17" s="70" t="s">
        <v>55</v>
      </c>
      <c r="D17" s="67"/>
      <c r="E17" s="68" t="str">
        <f>IFERROR(VLOOKUP($E$14,Table1_Country_codes_and_currencies[],5,FALSE),"")</f>
        <v>NGN</v>
      </c>
      <c r="F17" s="67"/>
      <c r="G17" s="69"/>
    </row>
    <row r="18" spans="1:7" ht="16.8" thickBot="1" x14ac:dyDescent="0.35">
      <c r="B18" s="13"/>
      <c r="C18" s="61" t="s">
        <v>56</v>
      </c>
      <c r="D18" s="410"/>
      <c r="E18" s="62"/>
      <c r="F18" s="410"/>
      <c r="G18" s="62"/>
    </row>
    <row r="19" spans="1:7" ht="16.2" x14ac:dyDescent="0.3">
      <c r="A19" s="9"/>
      <c r="B19" s="9" t="s">
        <v>56</v>
      </c>
      <c r="C19" s="63" t="s">
        <v>57</v>
      </c>
      <c r="D19" s="28"/>
      <c r="E19" s="93">
        <v>43831</v>
      </c>
      <c r="F19" s="28"/>
      <c r="G19" s="64"/>
    </row>
    <row r="20" spans="1:7" ht="16.8" thickBot="1" x14ac:dyDescent="0.35">
      <c r="A20" s="9"/>
      <c r="B20" s="9" t="s">
        <v>56</v>
      </c>
      <c r="C20" s="70" t="s">
        <v>58</v>
      </c>
      <c r="D20" s="67"/>
      <c r="E20" s="93">
        <v>44196</v>
      </c>
      <c r="F20" s="67"/>
      <c r="G20" s="69"/>
    </row>
    <row r="21" spans="1:7" ht="16.8" thickBot="1" x14ac:dyDescent="0.35">
      <c r="B21" s="13"/>
      <c r="C21" s="61" t="s">
        <v>59</v>
      </c>
      <c r="D21" s="410"/>
      <c r="E21" s="411"/>
      <c r="F21" s="410"/>
      <c r="G21" s="62"/>
    </row>
    <row r="22" spans="1:7" ht="16.2" x14ac:dyDescent="0.3">
      <c r="B22" s="9" t="s">
        <v>59</v>
      </c>
      <c r="C22" s="71" t="s">
        <v>60</v>
      </c>
      <c r="D22" s="28"/>
      <c r="E22" s="92" t="s">
        <v>61</v>
      </c>
      <c r="F22" s="28"/>
      <c r="G22" s="64"/>
    </row>
    <row r="23" spans="1:7" ht="16.2" x14ac:dyDescent="0.3">
      <c r="A23" s="9"/>
      <c r="B23" s="9" t="s">
        <v>59</v>
      </c>
      <c r="C23" s="63" t="s">
        <v>62</v>
      </c>
      <c r="D23" s="28"/>
      <c r="E23" s="94" t="s">
        <v>63</v>
      </c>
      <c r="F23" s="28"/>
      <c r="G23" s="64"/>
    </row>
    <row r="24" spans="1:7" ht="16.2" x14ac:dyDescent="0.3">
      <c r="B24" s="9" t="s">
        <v>59</v>
      </c>
      <c r="C24" s="63" t="s">
        <v>64</v>
      </c>
      <c r="D24" s="28"/>
      <c r="E24" s="95">
        <v>44627</v>
      </c>
      <c r="F24" s="28"/>
      <c r="G24" s="64"/>
    </row>
    <row r="25" spans="1:7" ht="43.2" x14ac:dyDescent="0.3">
      <c r="A25" s="9"/>
      <c r="B25" s="9" t="s">
        <v>59</v>
      </c>
      <c r="C25" s="63" t="s">
        <v>65</v>
      </c>
      <c r="D25" s="28"/>
      <c r="E25" s="414" t="s">
        <v>2608</v>
      </c>
      <c r="F25" s="28"/>
      <c r="G25" s="64"/>
    </row>
    <row r="26" spans="1:7" ht="16.2" x14ac:dyDescent="0.3">
      <c r="B26" s="9" t="s">
        <v>59</v>
      </c>
      <c r="C26" s="72" t="s">
        <v>66</v>
      </c>
      <c r="D26" s="73"/>
      <c r="E26" s="94" t="s">
        <v>67</v>
      </c>
      <c r="F26" s="73"/>
      <c r="G26" s="74"/>
    </row>
    <row r="27" spans="1:7" ht="16.2" x14ac:dyDescent="0.3">
      <c r="B27" s="9" t="s">
        <v>59</v>
      </c>
      <c r="C27" s="63" t="s">
        <v>68</v>
      </c>
      <c r="D27" s="28"/>
      <c r="E27" s="95">
        <v>44889</v>
      </c>
      <c r="F27" s="28"/>
      <c r="G27" s="75"/>
    </row>
    <row r="28" spans="1:7" ht="100.8" x14ac:dyDescent="0.3">
      <c r="A28" s="9"/>
      <c r="B28" s="9" t="s">
        <v>59</v>
      </c>
      <c r="C28" s="63" t="s">
        <v>69</v>
      </c>
      <c r="D28" s="28"/>
      <c r="E28" s="305" t="s">
        <v>70</v>
      </c>
      <c r="F28" s="28"/>
      <c r="G28" s="75"/>
    </row>
    <row r="29" spans="1:7" ht="16.2" x14ac:dyDescent="0.3">
      <c r="B29" s="9" t="s">
        <v>59</v>
      </c>
      <c r="C29" s="72" t="s">
        <v>71</v>
      </c>
      <c r="D29" s="73"/>
      <c r="E29" s="94" t="s">
        <v>61</v>
      </c>
      <c r="F29" s="76"/>
      <c r="G29" s="77"/>
    </row>
    <row r="30" spans="1:7" ht="16.2" x14ac:dyDescent="0.3">
      <c r="A30" s="9"/>
      <c r="B30" s="9" t="s">
        <v>59</v>
      </c>
      <c r="C30" s="63" t="s">
        <v>72</v>
      </c>
      <c r="D30" s="28"/>
      <c r="E30" s="95">
        <v>44620</v>
      </c>
      <c r="F30" s="28"/>
      <c r="G30" s="64"/>
    </row>
    <row r="31" spans="1:7" ht="43.8" thickBot="1" x14ac:dyDescent="0.35">
      <c r="A31" s="9"/>
      <c r="B31" s="9" t="s">
        <v>59</v>
      </c>
      <c r="C31" s="63" t="s">
        <v>73</v>
      </c>
      <c r="D31" s="78"/>
      <c r="E31" s="400" t="s">
        <v>80</v>
      </c>
      <c r="F31" s="67"/>
      <c r="G31" s="79"/>
    </row>
    <row r="32" spans="1:7" ht="16.2" customHeight="1" thickBot="1" x14ac:dyDescent="0.35">
      <c r="C32" s="120" t="s">
        <v>75</v>
      </c>
      <c r="D32" s="412"/>
      <c r="E32" s="30"/>
      <c r="F32" s="413"/>
      <c r="G32" s="31"/>
    </row>
    <row r="33" spans="1:7" ht="31.5" customHeight="1" x14ac:dyDescent="0.3">
      <c r="A33" s="9"/>
      <c r="B33" s="11"/>
      <c r="C33" s="80" t="s">
        <v>76</v>
      </c>
      <c r="D33" s="28"/>
      <c r="E33" s="96" t="s">
        <v>77</v>
      </c>
      <c r="F33" s="126"/>
      <c r="G33" s="306"/>
    </row>
    <row r="34" spans="1:7" ht="35.700000000000003" customHeight="1" thickBot="1" x14ac:dyDescent="0.35">
      <c r="B34" s="9" t="s">
        <v>78</v>
      </c>
      <c r="C34" s="81" t="s">
        <v>79</v>
      </c>
      <c r="D34" s="67"/>
      <c r="E34" s="400" t="s">
        <v>80</v>
      </c>
      <c r="F34" s="410"/>
      <c r="G34" s="82"/>
    </row>
    <row r="35" spans="1:7" ht="18" customHeight="1" thickBot="1" x14ac:dyDescent="0.35">
      <c r="A35" s="9"/>
      <c r="B35" s="9" t="s">
        <v>78</v>
      </c>
      <c r="C35" s="61" t="s">
        <v>78</v>
      </c>
      <c r="D35" s="410"/>
      <c r="E35" s="413"/>
      <c r="F35" s="410"/>
      <c r="G35" s="413"/>
    </row>
    <row r="36" spans="1:7" ht="15.45" customHeight="1" x14ac:dyDescent="0.3">
      <c r="B36" s="9" t="s">
        <v>78</v>
      </c>
      <c r="C36" s="65" t="s">
        <v>81</v>
      </c>
      <c r="D36" s="28"/>
      <c r="E36" s="66"/>
      <c r="F36" s="28"/>
      <c r="G36" s="28"/>
    </row>
    <row r="37" spans="1:7" ht="16.5" customHeight="1" x14ac:dyDescent="0.3">
      <c r="A37" s="9"/>
      <c r="B37" s="9" t="s">
        <v>78</v>
      </c>
      <c r="C37" s="83" t="s">
        <v>82</v>
      </c>
      <c r="D37" s="28"/>
      <c r="E37" s="94" t="s">
        <v>61</v>
      </c>
      <c r="F37" s="28"/>
      <c r="G37" s="75"/>
    </row>
    <row r="38" spans="1:7" ht="16.5" customHeight="1" x14ac:dyDescent="0.3">
      <c r="A38" s="9"/>
      <c r="B38" s="9" t="s">
        <v>78</v>
      </c>
      <c r="C38" s="83" t="s">
        <v>83</v>
      </c>
      <c r="D38" s="28"/>
      <c r="E38" s="94" t="s">
        <v>61</v>
      </c>
      <c r="F38" s="28"/>
      <c r="G38" s="75"/>
    </row>
    <row r="39" spans="1:7" ht="15.45" customHeight="1" x14ac:dyDescent="0.3">
      <c r="B39" s="9" t="s">
        <v>78</v>
      </c>
      <c r="C39" s="83" t="s">
        <v>84</v>
      </c>
      <c r="D39" s="28"/>
      <c r="E39" s="94" t="s">
        <v>61</v>
      </c>
      <c r="F39" s="28"/>
      <c r="G39" s="75"/>
    </row>
    <row r="40" spans="1:7" ht="18" customHeight="1" x14ac:dyDescent="0.3">
      <c r="B40" s="9" t="s">
        <v>78</v>
      </c>
      <c r="C40" s="83" t="s">
        <v>85</v>
      </c>
      <c r="D40" s="28"/>
      <c r="E40" s="94" t="s">
        <v>86</v>
      </c>
      <c r="F40" s="28"/>
      <c r="G40" s="75"/>
    </row>
    <row r="41" spans="1:7" ht="16.2" x14ac:dyDescent="0.3">
      <c r="B41" s="9" t="s">
        <v>78</v>
      </c>
      <c r="C41" s="84" t="s">
        <v>87</v>
      </c>
      <c r="D41" s="28"/>
      <c r="E41" s="94" t="s">
        <v>88</v>
      </c>
      <c r="F41" s="28"/>
      <c r="G41" s="75"/>
    </row>
    <row r="42" spans="1:7" ht="135" x14ac:dyDescent="0.3">
      <c r="B42" s="9" t="s">
        <v>78</v>
      </c>
      <c r="C42" s="83" t="s">
        <v>89</v>
      </c>
      <c r="D42" s="28"/>
      <c r="E42" s="94">
        <v>12</v>
      </c>
      <c r="F42" s="28"/>
      <c r="G42" s="307" t="s">
        <v>2640</v>
      </c>
    </row>
    <row r="43" spans="1:7" ht="90" x14ac:dyDescent="0.3">
      <c r="B43" s="9" t="s">
        <v>78</v>
      </c>
      <c r="C43" s="83" t="s">
        <v>90</v>
      </c>
      <c r="D43" s="85"/>
      <c r="E43" s="94">
        <v>157</v>
      </c>
      <c r="F43" s="28"/>
      <c r="G43" s="307" t="s">
        <v>2641</v>
      </c>
    </row>
    <row r="44" spans="1:7" ht="16.2" x14ac:dyDescent="0.3">
      <c r="B44" s="9" t="s">
        <v>78</v>
      </c>
      <c r="C44" s="86" t="s">
        <v>91</v>
      </c>
      <c r="D44" s="28"/>
      <c r="E44" s="97" t="s">
        <v>92</v>
      </c>
      <c r="F44" s="73"/>
      <c r="G44" s="75"/>
    </row>
    <row r="45" spans="1:7" ht="16.2" x14ac:dyDescent="0.3">
      <c r="B45" s="9" t="s">
        <v>78</v>
      </c>
      <c r="C45" s="87" t="s">
        <v>93</v>
      </c>
      <c r="D45" s="28"/>
      <c r="E45" s="98">
        <v>379.5</v>
      </c>
      <c r="F45" s="28"/>
      <c r="G45" s="75"/>
    </row>
    <row r="46" spans="1:7" ht="30" customHeight="1" thickBot="1" x14ac:dyDescent="0.35">
      <c r="B46" s="9" t="s">
        <v>78</v>
      </c>
      <c r="C46" s="119" t="s">
        <v>94</v>
      </c>
      <c r="D46" s="67"/>
      <c r="E46" s="130" t="s">
        <v>95</v>
      </c>
      <c r="F46" s="67"/>
      <c r="G46" s="151"/>
    </row>
    <row r="47" spans="1:7" s="12" customFormat="1" ht="16.8" thickBot="1" x14ac:dyDescent="0.35">
      <c r="A47" s="7"/>
      <c r="B47" s="9" t="s">
        <v>78</v>
      </c>
      <c r="C47" s="117" t="s">
        <v>96</v>
      </c>
      <c r="D47" s="67"/>
      <c r="E47" s="118"/>
      <c r="F47" s="67"/>
      <c r="G47" s="105"/>
    </row>
    <row r="48" spans="1:7" ht="37.799999999999997" x14ac:dyDescent="0.3">
      <c r="B48" s="9" t="s">
        <v>78</v>
      </c>
      <c r="C48" s="83" t="s">
        <v>97</v>
      </c>
      <c r="D48" s="28"/>
      <c r="E48" s="94" t="s">
        <v>61</v>
      </c>
      <c r="F48" s="28"/>
      <c r="G48" s="152" t="s">
        <v>98</v>
      </c>
    </row>
    <row r="49" spans="1:7" s="9" customFormat="1" ht="37.799999999999997" x14ac:dyDescent="0.3">
      <c r="A49" s="7"/>
      <c r="C49" s="83" t="s">
        <v>99</v>
      </c>
      <c r="D49" s="28"/>
      <c r="E49" s="94" t="s">
        <v>61</v>
      </c>
      <c r="F49" s="28"/>
      <c r="G49" s="152" t="s">
        <v>98</v>
      </c>
    </row>
    <row r="50" spans="1:7" s="9" customFormat="1" ht="37.799999999999997" x14ac:dyDescent="0.3">
      <c r="A50" s="7"/>
      <c r="C50" s="83" t="s">
        <v>100</v>
      </c>
      <c r="D50" s="28"/>
      <c r="E50" s="94" t="s">
        <v>61</v>
      </c>
      <c r="F50" s="28"/>
      <c r="G50" s="152" t="s">
        <v>98</v>
      </c>
    </row>
    <row r="51" spans="1:7" ht="38.4" thickBot="1" x14ac:dyDescent="0.35">
      <c r="B51" s="9"/>
      <c r="C51" s="103" t="s">
        <v>101</v>
      </c>
      <c r="D51" s="67"/>
      <c r="E51" s="104" t="s">
        <v>61</v>
      </c>
      <c r="F51" s="67"/>
      <c r="G51" s="153" t="s">
        <v>102</v>
      </c>
    </row>
    <row r="52" spans="1:7" ht="16.8" thickBot="1" x14ac:dyDescent="0.35">
      <c r="B52" s="9"/>
      <c r="C52" s="100" t="s">
        <v>103</v>
      </c>
      <c r="D52" s="101"/>
      <c r="E52" s="102">
        <f>SUM(E53:E56)</f>
        <v>1</v>
      </c>
      <c r="F52" s="101"/>
      <c r="G52" s="101"/>
    </row>
    <row r="53" spans="1:7" ht="16.2" x14ac:dyDescent="0.3">
      <c r="B53" s="9"/>
      <c r="C53" s="63" t="s">
        <v>104</v>
      </c>
      <c r="D53" s="28"/>
      <c r="E53" s="163">
        <f>COUNTIF('Part 2 - Disclosure checklist'!$D:$D,Lists!$K$4)/SUM(COUNTIF('Part 2 - Disclosure checklist'!$D:$D,"*EITI Reporting or online?*"),COUNTIF('Part 2 - Disclosure checklist'!$D:$D,Lists!$K$4),COUNTIF('Part 2 - Disclosure checklist'!$D:$D,Lists!$K$5),COUNTIF('Part 2 - Disclosure checklist'!$D:$D,Lists!$K$6),COUNTIF('Part 2 - Disclosure checklist'!$D:$D,Lists!$K$7))</f>
        <v>0.59615384615384615</v>
      </c>
      <c r="F53" s="164"/>
      <c r="G53" s="94" t="s">
        <v>105</v>
      </c>
    </row>
    <row r="54" spans="1:7" s="9" customFormat="1" ht="16.2" x14ac:dyDescent="0.3">
      <c r="B54" s="13"/>
      <c r="C54" s="63" t="s">
        <v>106</v>
      </c>
      <c r="D54" s="28"/>
      <c r="E54" s="163">
        <f>COUNTIF('Part 2 - Disclosure checklist'!$D:$D,Lists!$K$5)/SUM(COUNTIF('Part 2 - Disclosure checklist'!$D:$D,"*EITI Reporting or online?*"),COUNTIF('Part 2 - Disclosure checklist'!$D:$D,Lists!$K$4),COUNTIF('Part 2 - Disclosure checklist'!$D:$D,Lists!$K$5),COUNTIF('Part 2 - Disclosure checklist'!$D:$D,Lists!$K$6),COUNTIF('Part 2 - Disclosure checklist'!$D:$D,Lists!$K$7))</f>
        <v>0.30769230769230771</v>
      </c>
      <c r="F54" s="164"/>
      <c r="G54" s="94" t="s">
        <v>105</v>
      </c>
    </row>
    <row r="55" spans="1:7" s="9" customFormat="1" ht="16.2" x14ac:dyDescent="0.3">
      <c r="A55" s="7"/>
      <c r="B55" s="9" t="s">
        <v>107</v>
      </c>
      <c r="C55" s="63" t="s">
        <v>86</v>
      </c>
      <c r="D55" s="28"/>
      <c r="E55" s="163">
        <f>COUNTIF('Part 2 - Disclosure checklist'!$D:$D,Lists!$K$6)/SUM(COUNTIF('Part 2 - Disclosure checklist'!$D:$D,"*EITI Reporting or online?*"),COUNTIF('Part 2 - Disclosure checklist'!$D:$D,Lists!$K$4),COUNTIF('Part 2 - Disclosure checklist'!$D:$D,Lists!$K$5),COUNTIF('Part 2 - Disclosure checklist'!$D:$D,Lists!$K$6),COUNTIF('Part 2 - Disclosure checklist'!$D:$D,Lists!$K$7))</f>
        <v>5.7692307692307696E-2</v>
      </c>
      <c r="F55" s="164"/>
      <c r="G55" s="94" t="s">
        <v>105</v>
      </c>
    </row>
    <row r="56" spans="1:7" ht="15" customHeight="1" thickBot="1" x14ac:dyDescent="0.35">
      <c r="B56" s="9" t="s">
        <v>107</v>
      </c>
      <c r="C56" s="63" t="s">
        <v>108</v>
      </c>
      <c r="D56" s="28"/>
      <c r="E56" s="163">
        <f>COUNTIF('Part 2 - Disclosure checklist'!$D:$D,Lists!$K$7)/SUM(COUNTIF('Part 2 - Disclosure checklist'!$D:$D,"*EITI Reporting or online?*"),COUNTIF('Part 2 - Disclosure checklist'!$D:$D,Lists!$K$4),COUNTIF('Part 2 - Disclosure checklist'!$D:$D,Lists!$K$5),COUNTIF('Part 2 - Disclosure checklist'!$D:$D,Lists!$K$6),COUNTIF('Part 2 - Disclosure checklist'!$D:$D,Lists!$K$7))</f>
        <v>3.8461538461538464E-2</v>
      </c>
      <c r="F56" s="164"/>
      <c r="G56" s="94" t="s">
        <v>105</v>
      </c>
    </row>
    <row r="57" spans="1:7" ht="16.8" thickBot="1" x14ac:dyDescent="0.35">
      <c r="B57" s="9" t="s">
        <v>107</v>
      </c>
      <c r="C57" s="88" t="s">
        <v>109</v>
      </c>
      <c r="D57" s="89"/>
      <c r="E57" s="90"/>
      <c r="F57" s="89"/>
      <c r="G57" s="89"/>
    </row>
    <row r="58" spans="1:7" s="9" customFormat="1" ht="16.2" x14ac:dyDescent="0.3">
      <c r="A58" s="7"/>
      <c r="B58" s="9" t="s">
        <v>107</v>
      </c>
      <c r="C58" s="63" t="s">
        <v>110</v>
      </c>
      <c r="D58" s="28"/>
      <c r="E58" s="150" t="s">
        <v>63</v>
      </c>
      <c r="F58" s="28"/>
      <c r="G58" s="64"/>
    </row>
    <row r="59" spans="1:7" ht="16.2" x14ac:dyDescent="0.3">
      <c r="C59" s="63" t="s">
        <v>111</v>
      </c>
      <c r="D59" s="28"/>
      <c r="E59" s="150" t="s">
        <v>63</v>
      </c>
      <c r="F59" s="28"/>
      <c r="G59" s="64"/>
    </row>
    <row r="60" spans="1:7" ht="60" x14ac:dyDescent="0.3">
      <c r="C60" s="63" t="s">
        <v>112</v>
      </c>
      <c r="D60" s="28"/>
      <c r="E60" s="150" t="s">
        <v>113</v>
      </c>
      <c r="F60" s="28"/>
      <c r="G60" s="64"/>
    </row>
    <row r="61" spans="1:7" ht="16.8" thickBot="1" x14ac:dyDescent="0.35">
      <c r="C61" s="91"/>
      <c r="D61" s="67"/>
      <c r="E61" s="68"/>
      <c r="F61" s="67"/>
      <c r="G61" s="78"/>
    </row>
    <row r="62" spans="1:7" s="9" customFormat="1" ht="16.8" thickBot="1" x14ac:dyDescent="0.35">
      <c r="A62" s="7"/>
      <c r="B62" s="7"/>
      <c r="C62" s="536"/>
      <c r="D62" s="536"/>
      <c r="E62" s="536"/>
      <c r="F62" s="536"/>
      <c r="G62" s="536"/>
    </row>
    <row r="63" spans="1:7" s="14" customFormat="1" ht="15.6" thickBot="1" x14ac:dyDescent="0.35">
      <c r="A63" s="126"/>
      <c r="B63" s="126"/>
      <c r="C63" s="527" t="s">
        <v>33</v>
      </c>
      <c r="D63" s="528"/>
      <c r="E63" s="528"/>
      <c r="F63" s="528"/>
      <c r="G63" s="529"/>
    </row>
    <row r="64" spans="1:7" s="14" customFormat="1" ht="15.6" thickBot="1" x14ac:dyDescent="0.35">
      <c r="A64" s="126"/>
      <c r="B64" s="126"/>
      <c r="C64" s="527" t="s">
        <v>34</v>
      </c>
      <c r="D64" s="528"/>
      <c r="E64" s="528"/>
      <c r="F64" s="528"/>
      <c r="G64" s="529"/>
    </row>
    <row r="65" spans="2:7" s="14" customFormat="1" ht="15.6" thickBot="1" x14ac:dyDescent="0.35">
      <c r="B65" s="126"/>
      <c r="C65" s="537"/>
      <c r="D65" s="537"/>
      <c r="E65" s="537"/>
      <c r="F65" s="537"/>
      <c r="G65" s="537"/>
    </row>
    <row r="66" spans="2:7" s="14" customFormat="1" ht="18.75" customHeight="1" x14ac:dyDescent="0.3">
      <c r="B66" s="126"/>
      <c r="C66" s="538" t="s">
        <v>35</v>
      </c>
      <c r="D66" s="538"/>
      <c r="E66" s="538"/>
      <c r="F66" s="538"/>
      <c r="G66" s="538"/>
    </row>
    <row r="67" spans="2:7" s="14" customFormat="1" ht="15" x14ac:dyDescent="0.3">
      <c r="B67" s="126"/>
      <c r="C67" s="522" t="s">
        <v>36</v>
      </c>
      <c r="D67" s="522"/>
      <c r="E67" s="522"/>
      <c r="F67" s="522"/>
      <c r="G67" s="522"/>
    </row>
    <row r="68" spans="2:7" s="14" customFormat="1" ht="15" x14ac:dyDescent="0.3">
      <c r="B68" s="28" t="s">
        <v>37</v>
      </c>
      <c r="C68" s="531" t="s">
        <v>38</v>
      </c>
      <c r="D68" s="531"/>
      <c r="E68" s="531"/>
      <c r="F68" s="531"/>
      <c r="G68" s="531"/>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541"/>
      <c r="D72" s="541"/>
      <c r="E72" s="541"/>
      <c r="F72" s="541"/>
      <c r="G72" s="541"/>
    </row>
    <row r="73" spans="2:7" ht="16.2" x14ac:dyDescent="0.3">
      <c r="C73" s="541"/>
      <c r="D73" s="541"/>
      <c r="E73" s="541"/>
      <c r="F73" s="541"/>
      <c r="G73" s="541"/>
    </row>
    <row r="74" spans="2:7" ht="18.75" customHeight="1" x14ac:dyDescent="0.3">
      <c r="C74" s="541"/>
      <c r="D74" s="541"/>
      <c r="E74" s="541"/>
      <c r="F74" s="541"/>
      <c r="G74" s="541"/>
    </row>
    <row r="75" spans="2:7" ht="16.2" x14ac:dyDescent="0.3">
      <c r="C75" s="541"/>
      <c r="D75" s="541"/>
      <c r="E75" s="541"/>
      <c r="F75" s="541"/>
      <c r="G75" s="541"/>
    </row>
    <row r="76" spans="2:7" ht="16.2" x14ac:dyDescent="0.3">
      <c r="C76" s="8"/>
      <c r="D76" s="8"/>
      <c r="E76" s="8"/>
      <c r="F76" s="8"/>
    </row>
    <row r="77" spans="2:7" ht="16.2" x14ac:dyDescent="0.3">
      <c r="C77" s="540"/>
      <c r="D77" s="540"/>
      <c r="E77" s="540"/>
    </row>
    <row r="78" spans="2:7" ht="16.2" x14ac:dyDescent="0.3">
      <c r="C78" s="540"/>
      <c r="D78" s="540"/>
      <c r="E78" s="540"/>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439" yWindow="408" count="14">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1 E34"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6000000}">
      <formula1>36161</formula1>
      <formula2>47848</formula2>
    </dataValidation>
    <dataValidation type="whole" operator="greaterThanOrEqual" allowBlank="1" showInputMessage="1" showErrorMessage="1" errorTitle="Number" error="Please input a number in this cell" sqref="E42:E43" xr:uid="{00000000-0002-0000-0100-000008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9000000}">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B000000}">
      <formula1>#REF!</formula1>
    </dataValidation>
    <dataValidation type="whole" showInputMessage="1" showErrorMessage="1" sqref="E52:G57 D14:D61 G18 E21:G21 E15:E18 E32:G32 E35:G36 E47 C33:C68 F8:F61 G1:G2 D61:G61 C1:C31 D8:G13 D1:E2 F69:F1048576 F1" xr:uid="{00000000-0002-0000-0100-00000C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D000000}"/>
    <dataValidation showInputMessage="1" showErrorMessage="1" sqref="C32" xr:uid="{00000000-0002-0000-0100-00000E000000}"/>
    <dataValidation type="list" allowBlank="1" showInputMessage="1" showErrorMessage="1" promptTitle="Choose from drop-down menu" prompt="Please select the relevant country from the drop-down menu" sqref="E14" xr:uid="{00000000-0002-0000-0100-00000F000000}">
      <formula1>Countries_list</formula1>
    </dataValidation>
  </dataValidations>
  <hyperlinks>
    <hyperlink ref="C44" display="Reporting currency (ISO-4217)" xr:uid="{00000000-0004-0000-0100-000000000000}"/>
    <hyperlink ref="C47" location="r4-7" display="EITI Requirement 4.7: Disaggregation" xr:uid="{00000000-0004-0000-0100-000001000000}"/>
    <hyperlink ref="C7" display="If you have any questions, please contact data@eiti.org" xr:uid="{00000000-0004-0000-0100-000002000000}"/>
    <hyperlink ref="C32" location="r7-2" display="Public debate (Requirement 7.1)" xr:uid="{00000000-0004-0000-0100-000003000000}"/>
    <hyperlink ref="E46" r:id="rId1" xr:uid="{00000000-0004-0000-0100-000006000000}"/>
    <hyperlink ref="E25" r:id="rId2" display="https://neiti.gov.ng/audits/oil-and-gas              https://neiti.gov.ng/audits/oil-and-gas" xr:uid="{494530BC-E292-41F7-833B-7F78E5DCC38E}"/>
    <hyperlink ref="E28" display="https://corporation.nnpcgroup.com/EITISupport/Pages/default.aspx" xr:uid="{1212E4FC-47C4-45C1-AA1C-B3B9C840554B}"/>
    <hyperlink ref="E31" r:id="rId3" xr:uid="{0935A2B2-C152-8443-9DEA-B0708A1DC297}"/>
    <hyperlink ref="E34" r:id="rId4" xr:uid="{62785151-1A31-4B42-AA8F-528D5F0D93B2}"/>
  </hyperlinks>
  <pageMargins left="0.25" right="0.25" top="0.75" bottom="0.75" header="0.3" footer="0.3"/>
  <pageSetup paperSize="8" fitToHeight="0" orientation="landscape" horizontalDpi="2400" verticalDpi="2400" r:id="rId5"/>
  <extLst>
    <ext xmlns:x14="http://schemas.microsoft.com/office/spreadsheetml/2009/9/main" uri="{CCE6A557-97BC-4b89-ADB6-D9C93CAAB3DF}">
      <x14:dataValidations xmlns:xm="http://schemas.microsoft.com/office/excel/2006/main" xWindow="439" yWindow="40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P266"/>
  <sheetViews>
    <sheetView showGridLines="0" tabSelected="1" topLeftCell="A234" zoomScale="102" zoomScaleNormal="102" workbookViewId="0">
      <selection activeCell="F237" sqref="F237"/>
    </sheetView>
  </sheetViews>
  <sheetFormatPr defaultColWidth="4" defaultRowHeight="15.6" x14ac:dyDescent="0.3"/>
  <cols>
    <col min="1" max="1" width="4" style="181"/>
    <col min="2" max="2" width="56.6640625" style="181" customWidth="1"/>
    <col min="3" max="3" width="4" style="181"/>
    <col min="4" max="4" width="31.44140625" style="181" customWidth="1"/>
    <col min="5" max="5" width="2.6640625" style="181" customWidth="1"/>
    <col min="6" max="6" width="62.6640625" style="181" customWidth="1"/>
    <col min="7" max="7" width="2.44140625" style="181" customWidth="1"/>
    <col min="8" max="8" width="59.44140625" style="217" customWidth="1"/>
    <col min="9" max="9" width="4" style="181"/>
    <col min="10" max="10" width="25.33203125" style="181" bestFit="1" customWidth="1"/>
    <col min="11" max="11" width="27.6640625" style="181" bestFit="1" customWidth="1"/>
    <col min="12" max="15" width="4" style="181"/>
    <col min="16" max="16" width="42" style="181" bestFit="1" customWidth="1"/>
    <col min="17" max="16384" width="4" style="181"/>
  </cols>
  <sheetData>
    <row r="2" spans="2:16" x14ac:dyDescent="0.3">
      <c r="B2" s="183" t="s">
        <v>114</v>
      </c>
      <c r="C2" s="183"/>
      <c r="D2" s="183"/>
      <c r="E2" s="183"/>
      <c r="F2" s="183"/>
      <c r="G2" s="183"/>
      <c r="H2" s="183"/>
    </row>
    <row r="3" spans="2:16" x14ac:dyDescent="0.3">
      <c r="B3" s="184" t="s">
        <v>40</v>
      </c>
      <c r="C3" s="184"/>
      <c r="D3" s="184"/>
      <c r="E3" s="184"/>
      <c r="F3" s="184"/>
      <c r="G3" s="184"/>
      <c r="H3" s="184"/>
    </row>
    <row r="4" spans="2:16" x14ac:dyDescent="0.3">
      <c r="B4" s="218" t="s">
        <v>115</v>
      </c>
      <c r="C4" s="218"/>
      <c r="D4" s="218"/>
      <c r="E4" s="218"/>
      <c r="F4" s="218"/>
      <c r="G4" s="218"/>
      <c r="H4" s="218"/>
    </row>
    <row r="5" spans="2:16" ht="62.4" x14ac:dyDescent="0.3">
      <c r="B5" s="185" t="s">
        <v>116</v>
      </c>
      <c r="C5" s="185"/>
      <c r="D5" s="185"/>
      <c r="E5" s="185"/>
      <c r="F5" s="185"/>
      <c r="G5" s="185"/>
      <c r="H5" s="185"/>
    </row>
    <row r="6" spans="2:16" ht="46.8" x14ac:dyDescent="0.3">
      <c r="B6" s="185" t="s">
        <v>117</v>
      </c>
      <c r="C6" s="185"/>
      <c r="D6" s="185"/>
      <c r="E6" s="185"/>
      <c r="F6" s="185"/>
      <c r="G6" s="185"/>
      <c r="H6" s="185"/>
      <c r="P6" s="363"/>
    </row>
    <row r="7" spans="2:16" ht="46.8" x14ac:dyDescent="0.3">
      <c r="B7" s="185" t="s">
        <v>118</v>
      </c>
      <c r="C7" s="185"/>
      <c r="D7" s="185"/>
      <c r="E7" s="185"/>
      <c r="F7" s="185"/>
      <c r="G7" s="185"/>
      <c r="H7" s="185"/>
    </row>
    <row r="8" spans="2:16" ht="31.2" x14ac:dyDescent="0.3">
      <c r="B8" s="185" t="s">
        <v>119</v>
      </c>
      <c r="C8" s="185"/>
      <c r="D8" s="185"/>
      <c r="E8" s="185"/>
      <c r="F8" s="185"/>
      <c r="G8" s="185"/>
      <c r="H8" s="185"/>
    </row>
    <row r="9" spans="2:16" x14ac:dyDescent="0.3">
      <c r="B9" s="219" t="s">
        <v>120</v>
      </c>
      <c r="C9" s="219"/>
      <c r="D9" s="219"/>
      <c r="E9" s="219"/>
      <c r="F9" s="219"/>
      <c r="G9" s="219"/>
      <c r="H9" s="219"/>
    </row>
    <row r="10" spans="2:16" x14ac:dyDescent="0.3">
      <c r="E10" s="220"/>
      <c r="F10" s="220"/>
      <c r="G10" s="220"/>
      <c r="H10" s="221"/>
    </row>
    <row r="11" spans="2:16" x14ac:dyDescent="0.3">
      <c r="B11" s="222" t="s">
        <v>45</v>
      </c>
      <c r="C11" s="223"/>
      <c r="D11" s="224" t="s">
        <v>46</v>
      </c>
      <c r="E11" s="223"/>
      <c r="F11" s="225" t="s">
        <v>21</v>
      </c>
    </row>
    <row r="13" spans="2:16" x14ac:dyDescent="0.3">
      <c r="B13" s="226" t="s">
        <v>121</v>
      </c>
      <c r="D13" s="227"/>
      <c r="F13" s="227"/>
    </row>
    <row r="14" spans="2:16" x14ac:dyDescent="0.3">
      <c r="B14" s="228" t="s">
        <v>122</v>
      </c>
      <c r="D14" s="228"/>
      <c r="F14" s="228"/>
    </row>
    <row r="15" spans="2:16" x14ac:dyDescent="0.3">
      <c r="B15" s="229"/>
      <c r="D15" s="230"/>
      <c r="F15" s="230"/>
    </row>
    <row r="16" spans="2:16" s="186" customFormat="1" x14ac:dyDescent="0.3">
      <c r="B16" s="231" t="s">
        <v>123</v>
      </c>
      <c r="D16" s="231" t="s">
        <v>124</v>
      </c>
      <c r="F16" s="231" t="s">
        <v>125</v>
      </c>
      <c r="H16" s="232" t="s">
        <v>126</v>
      </c>
    </row>
    <row r="17" spans="1:8" x14ac:dyDescent="0.3">
      <c r="B17" s="233" t="s">
        <v>127</v>
      </c>
      <c r="D17" s="234"/>
      <c r="F17" s="234"/>
      <c r="H17" s="235"/>
    </row>
    <row r="18" spans="1:8" x14ac:dyDescent="0.3">
      <c r="B18" s="236" t="s">
        <v>128</v>
      </c>
      <c r="D18" s="237"/>
      <c r="F18" s="237"/>
      <c r="H18" s="238"/>
    </row>
    <row r="19" spans="1:8" ht="187.2" x14ac:dyDescent="0.3">
      <c r="B19" s="239" t="s">
        <v>129</v>
      </c>
      <c r="D19" s="240" t="s">
        <v>130</v>
      </c>
      <c r="F19" s="240" t="s">
        <v>131</v>
      </c>
      <c r="H19" s="238" t="s">
        <v>132</v>
      </c>
    </row>
    <row r="20" spans="1:8" ht="249.6" x14ac:dyDescent="0.3">
      <c r="B20" s="239" t="s">
        <v>133</v>
      </c>
      <c r="D20" s="240" t="s">
        <v>130</v>
      </c>
      <c r="F20" s="240" t="s">
        <v>134</v>
      </c>
      <c r="H20" s="238" t="s">
        <v>135</v>
      </c>
    </row>
    <row r="21" spans="1:8" ht="62.4" x14ac:dyDescent="0.3">
      <c r="B21" s="239" t="s">
        <v>136</v>
      </c>
      <c r="D21" s="240" t="s">
        <v>130</v>
      </c>
      <c r="F21" s="240" t="s">
        <v>137</v>
      </c>
      <c r="H21" s="238" t="s">
        <v>138</v>
      </c>
    </row>
    <row r="22" spans="1:8" ht="109.2" x14ac:dyDescent="0.3">
      <c r="B22" s="241" t="s">
        <v>139</v>
      </c>
      <c r="D22" s="242" t="s">
        <v>130</v>
      </c>
      <c r="F22" s="240" t="s">
        <v>140</v>
      </c>
      <c r="H22" s="243" t="s">
        <v>141</v>
      </c>
    </row>
    <row r="23" spans="1:8" x14ac:dyDescent="0.3">
      <c r="B23" s="229"/>
      <c r="D23" s="230"/>
      <c r="F23" s="230"/>
    </row>
    <row r="24" spans="1:8" x14ac:dyDescent="0.3">
      <c r="B24" s="233" t="s">
        <v>142</v>
      </c>
      <c r="D24" s="234"/>
      <c r="F24" s="234"/>
      <c r="H24" s="235"/>
    </row>
    <row r="25" spans="1:8" x14ac:dyDescent="0.3">
      <c r="B25" s="236" t="s">
        <v>128</v>
      </c>
      <c r="D25" s="237"/>
      <c r="F25" s="237"/>
      <c r="H25" s="238"/>
    </row>
    <row r="26" spans="1:8" ht="312" x14ac:dyDescent="0.3">
      <c r="B26" s="239" t="s">
        <v>143</v>
      </c>
      <c r="D26" s="240" t="s">
        <v>130</v>
      </c>
      <c r="F26" s="244" t="s">
        <v>144</v>
      </c>
      <c r="H26" s="238" t="s">
        <v>145</v>
      </c>
    </row>
    <row r="27" spans="1:8" ht="187.2" x14ac:dyDescent="0.3">
      <c r="A27" s="245"/>
      <c r="B27" s="246" t="s">
        <v>146</v>
      </c>
      <c r="C27" s="247"/>
      <c r="D27" s="240" t="s">
        <v>130</v>
      </c>
      <c r="F27" s="304" t="s">
        <v>147</v>
      </c>
      <c r="H27" s="238" t="s">
        <v>148</v>
      </c>
    </row>
    <row r="28" spans="1:8" ht="202.8" x14ac:dyDescent="0.3">
      <c r="B28" s="239" t="s">
        <v>149</v>
      </c>
      <c r="D28" s="240" t="s">
        <v>130</v>
      </c>
      <c r="F28" s="304" t="s">
        <v>150</v>
      </c>
      <c r="H28" s="238" t="s">
        <v>151</v>
      </c>
    </row>
    <row r="29" spans="1:8" ht="46.8" x14ac:dyDescent="0.3">
      <c r="B29" s="249" t="s">
        <v>146</v>
      </c>
      <c r="C29" s="247"/>
      <c r="D29" s="240" t="s">
        <v>130</v>
      </c>
      <c r="F29" s="304" t="s">
        <v>152</v>
      </c>
      <c r="H29" s="238" t="s">
        <v>153</v>
      </c>
    </row>
    <row r="30" spans="1:8" ht="46.8" x14ac:dyDescent="0.3">
      <c r="B30" s="239" t="s">
        <v>154</v>
      </c>
      <c r="D30" s="240" t="s">
        <v>130</v>
      </c>
      <c r="F30" s="304" t="s">
        <v>155</v>
      </c>
      <c r="H30" s="238" t="s">
        <v>153</v>
      </c>
    </row>
    <row r="31" spans="1:8" ht="46.8" x14ac:dyDescent="0.3">
      <c r="B31" s="250" t="s">
        <v>156</v>
      </c>
      <c r="C31" s="247"/>
      <c r="D31" s="251">
        <v>1486</v>
      </c>
      <c r="F31" s="304" t="s">
        <v>157</v>
      </c>
      <c r="H31" s="238" t="s">
        <v>158</v>
      </c>
    </row>
    <row r="32" spans="1:8" x14ac:dyDescent="0.3">
      <c r="B32" s="252"/>
      <c r="D32" s="230"/>
      <c r="F32" s="230"/>
      <c r="H32" s="253"/>
    </row>
    <row r="33" spans="2:8" x14ac:dyDescent="0.3">
      <c r="B33" s="233" t="s">
        <v>159</v>
      </c>
      <c r="D33" s="254"/>
      <c r="F33" s="254"/>
      <c r="H33" s="235"/>
    </row>
    <row r="34" spans="2:8" ht="62.4" x14ac:dyDescent="0.3">
      <c r="B34" s="236" t="s">
        <v>160</v>
      </c>
      <c r="D34" s="256" t="s">
        <v>130</v>
      </c>
      <c r="E34" s="387"/>
      <c r="F34" s="401" t="s">
        <v>161</v>
      </c>
      <c r="H34" s="238" t="s">
        <v>2609</v>
      </c>
    </row>
    <row r="35" spans="2:8" ht="141" customHeight="1" x14ac:dyDescent="0.3">
      <c r="B35" s="236" t="s">
        <v>162</v>
      </c>
      <c r="D35" s="256" t="s">
        <v>86</v>
      </c>
      <c r="E35" s="387"/>
      <c r="F35" s="401" t="s">
        <v>2610</v>
      </c>
      <c r="H35" s="238" t="s">
        <v>163</v>
      </c>
    </row>
    <row r="36" spans="2:8" x14ac:dyDescent="0.3">
      <c r="B36" s="255" t="s">
        <v>164</v>
      </c>
      <c r="D36" s="240" t="s">
        <v>86</v>
      </c>
      <c r="F36" s="240" t="s">
        <v>86</v>
      </c>
      <c r="H36" s="243" t="s">
        <v>165</v>
      </c>
    </row>
    <row r="37" spans="2:8" x14ac:dyDescent="0.3">
      <c r="B37" s="229"/>
      <c r="D37" s="230"/>
      <c r="F37" s="230"/>
    </row>
    <row r="38" spans="2:8" x14ac:dyDescent="0.3">
      <c r="B38" s="233" t="s">
        <v>166</v>
      </c>
      <c r="D38" s="254"/>
      <c r="F38" s="254"/>
      <c r="H38" s="235"/>
    </row>
    <row r="39" spans="2:8" ht="265.2" x14ac:dyDescent="0.3">
      <c r="B39" s="236" t="s">
        <v>167</v>
      </c>
      <c r="D39" s="256" t="s">
        <v>130</v>
      </c>
      <c r="E39" s="387"/>
      <c r="F39" s="256" t="s">
        <v>168</v>
      </c>
      <c r="H39" s="238" t="s">
        <v>169</v>
      </c>
    </row>
    <row r="40" spans="2:8" x14ac:dyDescent="0.3">
      <c r="B40" s="239" t="s">
        <v>170</v>
      </c>
      <c r="D40" s="256" t="s">
        <v>130</v>
      </c>
      <c r="E40" s="387"/>
      <c r="F40" s="401" t="s">
        <v>171</v>
      </c>
      <c r="H40" s="238"/>
    </row>
    <row r="41" spans="2:8" x14ac:dyDescent="0.3">
      <c r="B41" s="236" t="s">
        <v>172</v>
      </c>
      <c r="D41" s="256" t="s">
        <v>130</v>
      </c>
      <c r="E41" s="387"/>
      <c r="F41" s="401" t="s">
        <v>173</v>
      </c>
      <c r="H41" s="238"/>
    </row>
    <row r="42" spans="2:8" ht="28.8" x14ac:dyDescent="0.3">
      <c r="B42" s="236" t="s">
        <v>174</v>
      </c>
      <c r="D42" s="256" t="s">
        <v>77</v>
      </c>
      <c r="E42" s="387"/>
      <c r="F42" s="401" t="s">
        <v>175</v>
      </c>
      <c r="H42" s="238"/>
    </row>
    <row r="43" spans="2:8" x14ac:dyDescent="0.3">
      <c r="B43" s="255" t="s">
        <v>176</v>
      </c>
      <c r="D43" s="388" t="s">
        <v>86</v>
      </c>
      <c r="E43" s="387"/>
      <c r="F43" s="388" t="s">
        <v>86</v>
      </c>
      <c r="H43" s="243" t="s">
        <v>86</v>
      </c>
    </row>
    <row r="44" spans="2:8" x14ac:dyDescent="0.3">
      <c r="B44" s="229"/>
      <c r="D44" s="387"/>
      <c r="E44" s="387"/>
      <c r="F44" s="387"/>
    </row>
    <row r="45" spans="2:8" x14ac:dyDescent="0.3">
      <c r="B45" s="233" t="s">
        <v>177</v>
      </c>
      <c r="D45" s="254"/>
      <c r="E45" s="387"/>
      <c r="F45" s="254"/>
      <c r="H45" s="235"/>
    </row>
    <row r="46" spans="2:8" ht="90.75" customHeight="1" x14ac:dyDescent="0.3">
      <c r="B46" s="236" t="s">
        <v>178</v>
      </c>
      <c r="D46" s="256" t="s">
        <v>130</v>
      </c>
      <c r="E46" s="387"/>
      <c r="F46" s="244" t="s">
        <v>179</v>
      </c>
      <c r="H46" s="238" t="s">
        <v>180</v>
      </c>
    </row>
    <row r="47" spans="2:8" x14ac:dyDescent="0.3">
      <c r="B47" s="239" t="s">
        <v>181</v>
      </c>
      <c r="D47" s="256" t="s">
        <v>130</v>
      </c>
      <c r="E47" s="387"/>
      <c r="F47" s="401" t="s">
        <v>182</v>
      </c>
      <c r="H47" s="238" t="s">
        <v>183</v>
      </c>
    </row>
    <row r="48" spans="2:8" x14ac:dyDescent="0.3">
      <c r="B48" s="255" t="s">
        <v>184</v>
      </c>
      <c r="D48" s="258" t="s">
        <v>185</v>
      </c>
      <c r="E48" s="387"/>
      <c r="F48" s="244" t="s">
        <v>182</v>
      </c>
      <c r="H48" s="364" t="s">
        <v>183</v>
      </c>
    </row>
    <row r="49" spans="2:8" x14ac:dyDescent="0.3">
      <c r="B49" s="229"/>
      <c r="D49" s="387"/>
      <c r="E49" s="387"/>
      <c r="F49" s="387"/>
    </row>
    <row r="50" spans="2:8" x14ac:dyDescent="0.3">
      <c r="B50" s="233" t="s">
        <v>186</v>
      </c>
      <c r="D50" s="254"/>
      <c r="E50" s="387"/>
      <c r="F50" s="254"/>
      <c r="H50" s="235"/>
    </row>
    <row r="51" spans="2:8" ht="46.8" x14ac:dyDescent="0.3">
      <c r="B51" s="259" t="s">
        <v>187</v>
      </c>
      <c r="D51" s="256" t="s">
        <v>130</v>
      </c>
      <c r="E51" s="387"/>
      <c r="F51" s="402" t="s">
        <v>188</v>
      </c>
      <c r="H51" s="238" t="s">
        <v>189</v>
      </c>
    </row>
    <row r="52" spans="2:8" ht="109.2" x14ac:dyDescent="0.3">
      <c r="B52" s="260" t="s">
        <v>190</v>
      </c>
      <c r="D52" s="256" t="s">
        <v>130</v>
      </c>
      <c r="E52" s="387"/>
      <c r="F52" s="386" t="s">
        <v>191</v>
      </c>
      <c r="H52" s="238"/>
    </row>
    <row r="53" spans="2:8" ht="109.2" x14ac:dyDescent="0.3">
      <c r="B53" s="261" t="s">
        <v>192</v>
      </c>
      <c r="D53" s="388" t="s">
        <v>130</v>
      </c>
      <c r="E53" s="387"/>
      <c r="F53" s="386" t="s">
        <v>191</v>
      </c>
      <c r="H53" s="243"/>
    </row>
    <row r="54" spans="2:8" x14ac:dyDescent="0.3">
      <c r="B54" s="229"/>
      <c r="D54" s="387"/>
      <c r="E54" s="387"/>
      <c r="F54" s="387"/>
    </row>
    <row r="55" spans="2:8" x14ac:dyDescent="0.3">
      <c r="B55" s="233" t="s">
        <v>193</v>
      </c>
      <c r="D55" s="254"/>
      <c r="E55" s="387"/>
      <c r="F55" s="254"/>
      <c r="H55" s="235"/>
    </row>
    <row r="56" spans="2:8" ht="202.8" x14ac:dyDescent="0.3">
      <c r="B56" s="262" t="s">
        <v>194</v>
      </c>
      <c r="D56" s="256" t="s">
        <v>130</v>
      </c>
      <c r="E56" s="387"/>
      <c r="F56" s="256" t="s">
        <v>195</v>
      </c>
      <c r="H56" s="238" t="s">
        <v>196</v>
      </c>
    </row>
    <row r="57" spans="2:8" x14ac:dyDescent="0.3">
      <c r="B57" s="229"/>
      <c r="D57" s="387"/>
      <c r="E57" s="387"/>
      <c r="F57" s="389"/>
    </row>
    <row r="58" spans="2:8" x14ac:dyDescent="0.3">
      <c r="B58" s="233" t="s">
        <v>197</v>
      </c>
      <c r="D58" s="254"/>
      <c r="E58" s="387"/>
      <c r="F58" s="254"/>
      <c r="H58" s="235"/>
    </row>
    <row r="59" spans="2:8" x14ac:dyDescent="0.3">
      <c r="B59" s="263" t="s">
        <v>198</v>
      </c>
      <c r="D59" s="390"/>
      <c r="E59" s="387"/>
      <c r="F59" s="390"/>
      <c r="H59" s="238"/>
    </row>
    <row r="60" spans="2:8" ht="31.2" x14ac:dyDescent="0.3">
      <c r="B60" s="259" t="s">
        <v>199</v>
      </c>
      <c r="D60" s="256" t="s">
        <v>77</v>
      </c>
      <c r="E60" s="387"/>
      <c r="F60" s="256" t="s">
        <v>200</v>
      </c>
      <c r="H60" s="238"/>
    </row>
    <row r="61" spans="2:8" ht="31.2" x14ac:dyDescent="0.3">
      <c r="B61" s="259" t="s">
        <v>201</v>
      </c>
      <c r="D61" s="240" t="s">
        <v>77</v>
      </c>
      <c r="F61" s="240" t="s">
        <v>200</v>
      </c>
      <c r="H61" s="238"/>
    </row>
    <row r="62" spans="2:8" ht="31.2" x14ac:dyDescent="0.3">
      <c r="B62" s="365" t="s">
        <v>202</v>
      </c>
      <c r="D62" s="265">
        <v>102827891.891892</v>
      </c>
      <c r="F62" s="366" t="s">
        <v>203</v>
      </c>
      <c r="H62" s="238" t="s">
        <v>204</v>
      </c>
    </row>
    <row r="63" spans="2:8" ht="31.2" x14ac:dyDescent="0.3">
      <c r="B63" s="365" t="str">
        <f>LEFT(B62,SEARCH(",",B62))&amp;" value"</f>
        <v>Crude oil (2709), value</v>
      </c>
      <c r="D63" s="265">
        <v>36650606174.98378</v>
      </c>
      <c r="F63" s="367" t="s">
        <v>205</v>
      </c>
      <c r="H63" s="238" t="s">
        <v>206</v>
      </c>
    </row>
    <row r="64" spans="2:8" x14ac:dyDescent="0.3">
      <c r="B64" s="365" t="s">
        <v>207</v>
      </c>
      <c r="D64" s="265">
        <v>85372230.311614737</v>
      </c>
      <c r="F64" s="366" t="s">
        <v>208</v>
      </c>
      <c r="H64" s="238" t="s">
        <v>209</v>
      </c>
    </row>
    <row r="65" spans="2:8" x14ac:dyDescent="0.3">
      <c r="B65" s="365" t="str">
        <f>LEFT(B64,SEARCH(",",B64))&amp;" value"</f>
        <v>Natural gas (2711), value</v>
      </c>
      <c r="D65" s="265"/>
      <c r="F65" s="368" t="s">
        <v>205</v>
      </c>
      <c r="H65" s="238" t="s">
        <v>86</v>
      </c>
    </row>
    <row r="66" spans="2:8" ht="31.2" x14ac:dyDescent="0.3">
      <c r="B66" s="365" t="s">
        <v>210</v>
      </c>
      <c r="D66" s="419">
        <v>1.0000000000000001E-5</v>
      </c>
      <c r="F66" s="366" t="s">
        <v>212</v>
      </c>
      <c r="H66" s="238" t="s">
        <v>2611</v>
      </c>
    </row>
    <row r="67" spans="2:8" x14ac:dyDescent="0.3">
      <c r="B67" s="365" t="str">
        <f>LEFT(B66,SEARCH(",",B66))&amp;" value"</f>
        <v>Gold (7108), value</v>
      </c>
      <c r="D67" s="265">
        <v>6799683.7944664033</v>
      </c>
      <c r="F67" s="366" t="s">
        <v>205</v>
      </c>
      <c r="H67" s="238" t="s">
        <v>86</v>
      </c>
    </row>
    <row r="68" spans="2:8" ht="78" x14ac:dyDescent="0.3">
      <c r="B68" s="365" t="s">
        <v>211</v>
      </c>
      <c r="D68" s="265">
        <v>48995.87</v>
      </c>
      <c r="F68" s="366" t="s">
        <v>212</v>
      </c>
      <c r="H68" s="238" t="s">
        <v>2612</v>
      </c>
    </row>
    <row r="69" spans="2:8" x14ac:dyDescent="0.3">
      <c r="B69" s="365" t="str">
        <f>LEFT(B68,SEARCH(",",B68))&amp;" value"</f>
        <v>Lead/Zinc ore (7106), value</v>
      </c>
      <c r="D69" s="265">
        <v>6436209.6179183135</v>
      </c>
      <c r="F69" s="366" t="s">
        <v>205</v>
      </c>
      <c r="H69" s="238" t="s">
        <v>213</v>
      </c>
    </row>
    <row r="70" spans="2:8" ht="46.8" x14ac:dyDescent="0.3">
      <c r="B70" s="365" t="s">
        <v>214</v>
      </c>
      <c r="D70" s="265">
        <v>1565222.66</v>
      </c>
      <c r="F70" s="366" t="s">
        <v>212</v>
      </c>
      <c r="H70" s="238" t="s">
        <v>2613</v>
      </c>
    </row>
    <row r="71" spans="2:8" x14ac:dyDescent="0.3">
      <c r="B71" s="365" t="str">
        <f>LEFT(B70,SEARCH(",",B70))&amp;" value"</f>
        <v>Coal (2701), value</v>
      </c>
      <c r="D71" s="265">
        <v>11366025.289855072</v>
      </c>
      <c r="F71" s="366" t="s">
        <v>205</v>
      </c>
      <c r="H71" s="238" t="s">
        <v>213</v>
      </c>
    </row>
    <row r="72" spans="2:8" ht="46.8" x14ac:dyDescent="0.3">
      <c r="B72" s="365" t="s">
        <v>215</v>
      </c>
      <c r="D72" s="418">
        <v>0.90700000000000003</v>
      </c>
      <c r="F72" s="366" t="s">
        <v>212</v>
      </c>
      <c r="H72" s="238" t="s">
        <v>2614</v>
      </c>
    </row>
    <row r="73" spans="2:8" x14ac:dyDescent="0.3">
      <c r="B73" s="365" t="str">
        <f>LEFT(B72,SEARCH(",",B72))&amp;" value"</f>
        <v>Copper (2603), value</v>
      </c>
      <c r="D73" s="265">
        <v>105.40184453227931</v>
      </c>
      <c r="F73" s="366" t="s">
        <v>205</v>
      </c>
      <c r="H73" s="238" t="s">
        <v>213</v>
      </c>
    </row>
    <row r="74" spans="2:8" ht="46.8" x14ac:dyDescent="0.3">
      <c r="B74" s="365" t="s">
        <v>1359</v>
      </c>
      <c r="D74" s="265">
        <v>31630156.199999999</v>
      </c>
      <c r="F74" s="366" t="s">
        <v>212</v>
      </c>
      <c r="H74" s="238" t="s">
        <v>2615</v>
      </c>
    </row>
    <row r="75" spans="2:8" x14ac:dyDescent="0.3">
      <c r="B75" s="365" t="s">
        <v>216</v>
      </c>
      <c r="D75" s="265">
        <v>55124551.696442686</v>
      </c>
      <c r="F75" s="366" t="s">
        <v>205</v>
      </c>
      <c r="H75" s="238" t="s">
        <v>213</v>
      </c>
    </row>
    <row r="76" spans="2:8" ht="46.8" x14ac:dyDescent="0.3">
      <c r="B76" s="365" t="s">
        <v>217</v>
      </c>
      <c r="D76" s="265">
        <v>12974440.99</v>
      </c>
      <c r="F76" s="366" t="s">
        <v>212</v>
      </c>
      <c r="H76" s="238" t="s">
        <v>2616</v>
      </c>
    </row>
    <row r="77" spans="2:8" x14ac:dyDescent="0.3">
      <c r="B77" s="365" t="s">
        <v>218</v>
      </c>
      <c r="D77" s="265">
        <v>56529142.531093545</v>
      </c>
      <c r="F77" s="366" t="s">
        <v>205</v>
      </c>
      <c r="H77" s="238" t="s">
        <v>213</v>
      </c>
    </row>
    <row r="78" spans="2:8" ht="46.8" x14ac:dyDescent="0.3">
      <c r="B78" s="365" t="s">
        <v>219</v>
      </c>
      <c r="D78" s="265">
        <v>8056185.7699999996</v>
      </c>
      <c r="F78" s="366" t="s">
        <v>212</v>
      </c>
      <c r="H78" s="238" t="s">
        <v>2617</v>
      </c>
    </row>
    <row r="79" spans="2:8" x14ac:dyDescent="0.3">
      <c r="B79" s="365" t="s">
        <v>220</v>
      </c>
      <c r="D79" s="265">
        <v>18720262.867457181</v>
      </c>
      <c r="F79" s="366" t="s">
        <v>205</v>
      </c>
      <c r="H79" s="238" t="s">
        <v>213</v>
      </c>
    </row>
    <row r="80" spans="2:8" ht="46.8" x14ac:dyDescent="0.3">
      <c r="B80" s="365" t="s">
        <v>221</v>
      </c>
      <c r="D80" s="265">
        <v>5123210.8499999996</v>
      </c>
      <c r="F80" s="366" t="s">
        <v>212</v>
      </c>
      <c r="H80" s="238" t="s">
        <v>2618</v>
      </c>
    </row>
    <row r="81" spans="2:8" x14ac:dyDescent="0.3">
      <c r="B81" s="365" t="s">
        <v>222</v>
      </c>
      <c r="D81" s="265">
        <v>8928652.755731225</v>
      </c>
      <c r="F81" s="366" t="s">
        <v>205</v>
      </c>
      <c r="H81" s="238" t="s">
        <v>213</v>
      </c>
    </row>
    <row r="82" spans="2:8" ht="62.4" x14ac:dyDescent="0.3">
      <c r="B82" s="365" t="s">
        <v>223</v>
      </c>
      <c r="D82" s="265">
        <v>1727384.68</v>
      </c>
      <c r="F82" s="366" t="s">
        <v>212</v>
      </c>
      <c r="H82" s="238" t="s">
        <v>2619</v>
      </c>
    </row>
    <row r="83" spans="2:8" x14ac:dyDescent="0.3">
      <c r="B83" s="365" t="s">
        <v>224</v>
      </c>
      <c r="D83" s="265">
        <v>2006973.0371541507</v>
      </c>
      <c r="F83" s="366" t="s">
        <v>205</v>
      </c>
      <c r="H83" s="238" t="s">
        <v>213</v>
      </c>
    </row>
    <row r="84" spans="2:8" x14ac:dyDescent="0.3">
      <c r="B84" s="365" t="s">
        <v>225</v>
      </c>
      <c r="D84" s="420">
        <f>1241468.32713333*0.90719</f>
        <v>1126247.6516920857</v>
      </c>
      <c r="F84" s="366" t="s">
        <v>212</v>
      </c>
      <c r="H84" s="238" t="s">
        <v>213</v>
      </c>
    </row>
    <row r="85" spans="2:8" x14ac:dyDescent="0.3">
      <c r="B85" s="365" t="s">
        <v>226</v>
      </c>
      <c r="D85" s="265">
        <v>2492746.1996047432</v>
      </c>
      <c r="F85" s="366" t="s">
        <v>205</v>
      </c>
      <c r="H85" s="238" t="s">
        <v>213</v>
      </c>
    </row>
    <row r="86" spans="2:8" x14ac:dyDescent="0.3">
      <c r="B86" s="365" t="s">
        <v>1706</v>
      </c>
      <c r="D86" s="369">
        <f>1178212.69375556*0.90719</f>
        <v>1068862.7736481067</v>
      </c>
      <c r="F86" s="370" t="s">
        <v>212</v>
      </c>
      <c r="H86" s="238" t="s">
        <v>213</v>
      </c>
    </row>
    <row r="87" spans="2:8" x14ac:dyDescent="0.3">
      <c r="B87" s="365" t="s">
        <v>227</v>
      </c>
      <c r="D87" s="371">
        <v>776161194.83238184</v>
      </c>
      <c r="F87" s="370" t="s">
        <v>205</v>
      </c>
      <c r="H87" s="238" t="s">
        <v>213</v>
      </c>
    </row>
    <row r="88" spans="2:8" x14ac:dyDescent="0.3">
      <c r="B88" s="365" t="s">
        <v>228</v>
      </c>
      <c r="D88" s="265">
        <f>1073285.09*0.90719</f>
        <v>973673.50079710013</v>
      </c>
      <c r="F88" s="370" t="s">
        <v>212</v>
      </c>
      <c r="H88" s="238" t="s">
        <v>213</v>
      </c>
    </row>
    <row r="89" spans="2:8" x14ac:dyDescent="0.3">
      <c r="B89" s="365" t="s">
        <v>229</v>
      </c>
      <c r="D89" s="265">
        <v>1414077.8524374177</v>
      </c>
      <c r="F89" s="370" t="s">
        <v>205</v>
      </c>
      <c r="H89" s="238" t="s">
        <v>213</v>
      </c>
    </row>
    <row r="90" spans="2:8" x14ac:dyDescent="0.3">
      <c r="B90" s="365" t="s">
        <v>1380</v>
      </c>
      <c r="D90" s="308">
        <f>70805.2133333333*0.90719</f>
        <v>64233.781483866645</v>
      </c>
      <c r="F90" s="370" t="s">
        <v>212</v>
      </c>
      <c r="H90" s="309" t="s">
        <v>213</v>
      </c>
    </row>
    <row r="91" spans="2:8" x14ac:dyDescent="0.3">
      <c r="B91" s="365" t="s">
        <v>230</v>
      </c>
      <c r="D91" s="308">
        <v>559725.00658761524</v>
      </c>
      <c r="F91" s="370" t="s">
        <v>205</v>
      </c>
      <c r="H91" s="309" t="s">
        <v>213</v>
      </c>
    </row>
    <row r="92" spans="2:8" x14ac:dyDescent="0.3">
      <c r="B92" s="365" t="s">
        <v>1208</v>
      </c>
      <c r="D92" s="308">
        <f>47493.33*0.90719</f>
        <v>43085.474042700007</v>
      </c>
      <c r="F92" s="370" t="s">
        <v>212</v>
      </c>
      <c r="H92" s="309" t="s">
        <v>213</v>
      </c>
    </row>
    <row r="93" spans="2:8" x14ac:dyDescent="0.3">
      <c r="B93" s="365" t="s">
        <v>231</v>
      </c>
      <c r="D93" s="308">
        <v>125147.11462450594</v>
      </c>
      <c r="F93" s="370" t="s">
        <v>205</v>
      </c>
      <c r="H93" s="309" t="s">
        <v>213</v>
      </c>
    </row>
    <row r="94" spans="2:8" x14ac:dyDescent="0.3">
      <c r="B94" s="365" t="s">
        <v>1285</v>
      </c>
      <c r="D94" s="308">
        <f>43775.7048*0.90719</f>
        <v>39712.881637512</v>
      </c>
      <c r="F94" s="370" t="s">
        <v>212</v>
      </c>
      <c r="H94" s="309" t="s">
        <v>213</v>
      </c>
    </row>
    <row r="95" spans="2:8" x14ac:dyDescent="0.3">
      <c r="B95" s="365" t="s">
        <v>232</v>
      </c>
      <c r="D95" s="308">
        <v>576755.00395256921</v>
      </c>
      <c r="F95" s="372" t="s">
        <v>205</v>
      </c>
      <c r="H95" s="309" t="s">
        <v>213</v>
      </c>
    </row>
    <row r="96" spans="2:8" x14ac:dyDescent="0.3">
      <c r="B96" s="365" t="s">
        <v>1235</v>
      </c>
      <c r="D96" s="308">
        <f>31375.327*0.90719</f>
        <v>28463.382901130004</v>
      </c>
      <c r="F96" s="370" t="s">
        <v>212</v>
      </c>
      <c r="H96" s="309" t="s">
        <v>213</v>
      </c>
    </row>
    <row r="97" spans="2:8" x14ac:dyDescent="0.3">
      <c r="B97" s="365" t="s">
        <v>233</v>
      </c>
      <c r="D97" s="308">
        <v>248026.30039525693</v>
      </c>
      <c r="F97" s="372" t="s">
        <v>205</v>
      </c>
      <c r="H97" s="309" t="s">
        <v>213</v>
      </c>
    </row>
    <row r="98" spans="2:8" x14ac:dyDescent="0.3">
      <c r="B98" s="365" t="s">
        <v>234</v>
      </c>
      <c r="D98" s="308">
        <f>26717.0826666667*0.90719</f>
        <v>24237.470224373366</v>
      </c>
      <c r="F98" s="370" t="s">
        <v>212</v>
      </c>
      <c r="H98" s="309" t="s">
        <v>213</v>
      </c>
    </row>
    <row r="99" spans="2:8" x14ac:dyDescent="0.3">
      <c r="B99" s="365" t="s">
        <v>235</v>
      </c>
      <c r="D99" s="308">
        <v>6336067.0355731221</v>
      </c>
      <c r="F99" s="372" t="s">
        <v>205</v>
      </c>
      <c r="H99" s="309" t="s">
        <v>213</v>
      </c>
    </row>
    <row r="100" spans="2:8" x14ac:dyDescent="0.3">
      <c r="B100" s="365" t="s">
        <v>236</v>
      </c>
      <c r="D100" s="308">
        <f>20000*0.90719</f>
        <v>18143.8</v>
      </c>
      <c r="F100" s="370" t="s">
        <v>212</v>
      </c>
      <c r="H100" s="309" t="s">
        <v>213</v>
      </c>
    </row>
    <row r="101" spans="2:8" x14ac:dyDescent="0.3">
      <c r="B101" s="365" t="s">
        <v>237</v>
      </c>
      <c r="D101" s="308">
        <f>527009.222661397*0.90719</f>
        <v>478097.49670619273</v>
      </c>
      <c r="F101" s="372" t="s">
        <v>205</v>
      </c>
      <c r="H101" s="309" t="s">
        <v>213</v>
      </c>
    </row>
    <row r="102" spans="2:8" x14ac:dyDescent="0.3">
      <c r="B102" s="365" t="s">
        <v>238</v>
      </c>
      <c r="D102" s="308">
        <f>14345.66*0.90719</f>
        <v>13014.239295400001</v>
      </c>
      <c r="F102" s="370" t="s">
        <v>212</v>
      </c>
      <c r="H102" s="309" t="s">
        <v>213</v>
      </c>
    </row>
    <row r="103" spans="2:8" x14ac:dyDescent="0.3">
      <c r="B103" s="365" t="s">
        <v>239</v>
      </c>
      <c r="D103" s="308">
        <v>94503.689064558625</v>
      </c>
      <c r="F103" s="372" t="s">
        <v>205</v>
      </c>
      <c r="H103" s="309" t="s">
        <v>213</v>
      </c>
    </row>
    <row r="104" spans="2:8" x14ac:dyDescent="0.3">
      <c r="B104" s="365" t="s">
        <v>240</v>
      </c>
      <c r="D104" s="308">
        <f>10500.9933333333*0.90719</f>
        <v>9526.3961420666365</v>
      </c>
      <c r="F104" s="370" t="s">
        <v>212</v>
      </c>
      <c r="H104" s="309" t="s">
        <v>213</v>
      </c>
    </row>
    <row r="105" spans="2:8" x14ac:dyDescent="0.3">
      <c r="B105" s="365" t="s">
        <v>241</v>
      </c>
      <c r="D105" s="308">
        <v>83011.805006587616</v>
      </c>
      <c r="F105" s="372" t="s">
        <v>205</v>
      </c>
      <c r="H105" s="309" t="s">
        <v>213</v>
      </c>
    </row>
    <row r="106" spans="2:8" x14ac:dyDescent="0.3">
      <c r="B106" s="365" t="s">
        <v>242</v>
      </c>
      <c r="D106" s="308">
        <f>5635.58*0.90719</f>
        <v>5112.5418202000001</v>
      </c>
      <c r="F106" s="370" t="s">
        <v>212</v>
      </c>
      <c r="H106" s="309" t="s">
        <v>213</v>
      </c>
    </row>
    <row r="107" spans="2:8" x14ac:dyDescent="0.3">
      <c r="B107" s="365" t="s">
        <v>243</v>
      </c>
      <c r="D107" s="308">
        <v>96525.085638998688</v>
      </c>
      <c r="F107" s="372" t="s">
        <v>205</v>
      </c>
      <c r="H107" s="309" t="s">
        <v>213</v>
      </c>
    </row>
    <row r="108" spans="2:8" x14ac:dyDescent="0.3">
      <c r="B108" s="365" t="s">
        <v>244</v>
      </c>
      <c r="D108" s="308">
        <f>4056.08333333333*0.90719</f>
        <v>3679.6382391666639</v>
      </c>
      <c r="F108" s="370" t="s">
        <v>212</v>
      </c>
      <c r="H108" s="309" t="s">
        <v>213</v>
      </c>
    </row>
    <row r="109" spans="2:8" x14ac:dyDescent="0.3">
      <c r="B109" s="365" t="s">
        <v>245</v>
      </c>
      <c r="D109" s="308">
        <v>32063.899868247696</v>
      </c>
      <c r="F109" s="372" t="s">
        <v>205</v>
      </c>
      <c r="H109" s="309" t="s">
        <v>213</v>
      </c>
    </row>
    <row r="110" spans="2:8" x14ac:dyDescent="0.3">
      <c r="B110" s="365" t="s">
        <v>246</v>
      </c>
      <c r="D110" s="308">
        <f>1948.6633096096*0.90719</f>
        <v>1767.8078678447332</v>
      </c>
      <c r="F110" s="370" t="s">
        <v>212</v>
      </c>
      <c r="H110" s="309" t="s">
        <v>213</v>
      </c>
    </row>
    <row r="111" spans="2:8" x14ac:dyDescent="0.3">
      <c r="B111" s="365" t="s">
        <v>247</v>
      </c>
      <c r="D111" s="308">
        <v>436204.79272648226</v>
      </c>
      <c r="F111" s="372" t="s">
        <v>205</v>
      </c>
      <c r="H111" s="309" t="s">
        <v>213</v>
      </c>
    </row>
    <row r="112" spans="2:8" x14ac:dyDescent="0.3">
      <c r="B112" s="365" t="s">
        <v>248</v>
      </c>
      <c r="D112" s="308">
        <f>701.36*0.90719</f>
        <v>636.26677840000002</v>
      </c>
      <c r="F112" s="370" t="s">
        <v>212</v>
      </c>
      <c r="H112" s="309" t="s">
        <v>213</v>
      </c>
    </row>
    <row r="113" spans="2:8" x14ac:dyDescent="0.3">
      <c r="B113" s="365" t="s">
        <v>249</v>
      </c>
      <c r="D113" s="308">
        <v>83165217.391304344</v>
      </c>
      <c r="F113" s="372" t="s">
        <v>205</v>
      </c>
      <c r="H113" s="309" t="s">
        <v>213</v>
      </c>
    </row>
    <row r="114" spans="2:8" x14ac:dyDescent="0.3">
      <c r="B114" s="365" t="s">
        <v>250</v>
      </c>
      <c r="D114" s="308">
        <f>409.3375*0.90719</f>
        <v>371.34688662500002</v>
      </c>
      <c r="F114" s="370" t="s">
        <v>212</v>
      </c>
      <c r="H114" s="309" t="s">
        <v>213</v>
      </c>
    </row>
    <row r="115" spans="2:8" x14ac:dyDescent="0.3">
      <c r="B115" s="365" t="s">
        <v>251</v>
      </c>
      <c r="D115" s="308">
        <v>431449.27536231885</v>
      </c>
      <c r="F115" s="372" t="s">
        <v>205</v>
      </c>
      <c r="H115" s="309" t="s">
        <v>213</v>
      </c>
    </row>
    <row r="116" spans="2:8" x14ac:dyDescent="0.3">
      <c r="B116" s="365" t="s">
        <v>252</v>
      </c>
      <c r="D116" s="308">
        <f>390*0.90719</f>
        <v>353.80410000000001</v>
      </c>
      <c r="F116" s="370" t="s">
        <v>212</v>
      </c>
      <c r="H116" s="309" t="s">
        <v>213</v>
      </c>
    </row>
    <row r="117" spans="2:8" x14ac:dyDescent="0.3">
      <c r="B117" s="365" t="s">
        <v>253</v>
      </c>
      <c r="D117" s="308">
        <v>8221.3438735177897</v>
      </c>
      <c r="F117" s="372" t="s">
        <v>205</v>
      </c>
      <c r="H117" s="309" t="s">
        <v>213</v>
      </c>
    </row>
    <row r="118" spans="2:8" x14ac:dyDescent="0.3">
      <c r="B118" s="365" t="s">
        <v>254</v>
      </c>
      <c r="D118" s="308">
        <f>150*0.90719</f>
        <v>136.07850000000002</v>
      </c>
      <c r="F118" s="370" t="s">
        <v>212</v>
      </c>
      <c r="H118" s="309" t="s">
        <v>213</v>
      </c>
    </row>
    <row r="119" spans="2:8" x14ac:dyDescent="0.3">
      <c r="B119" s="365" t="s">
        <v>255</v>
      </c>
      <c r="D119" s="308">
        <v>592.88537549407113</v>
      </c>
      <c r="F119" s="372" t="s">
        <v>205</v>
      </c>
      <c r="H119" s="309" t="s">
        <v>213</v>
      </c>
    </row>
    <row r="120" spans="2:8" x14ac:dyDescent="0.3">
      <c r="B120" s="365" t="s">
        <v>256</v>
      </c>
      <c r="D120" s="308">
        <f>100*0.90719</f>
        <v>90.719000000000008</v>
      </c>
      <c r="F120" s="370" t="s">
        <v>212</v>
      </c>
      <c r="H120" s="309" t="s">
        <v>213</v>
      </c>
    </row>
    <row r="121" spans="2:8" x14ac:dyDescent="0.3">
      <c r="B121" s="365" t="s">
        <v>257</v>
      </c>
      <c r="D121" s="308">
        <v>6587615.283267457</v>
      </c>
      <c r="F121" s="372" t="s">
        <v>205</v>
      </c>
      <c r="H121" s="309" t="s">
        <v>213</v>
      </c>
    </row>
    <row r="122" spans="2:8" x14ac:dyDescent="0.3">
      <c r="B122" s="365" t="s">
        <v>258</v>
      </c>
      <c r="D122" s="308">
        <f>54*0.90719</f>
        <v>48.988260000000004</v>
      </c>
      <c r="F122" s="370" t="s">
        <v>212</v>
      </c>
      <c r="H122" s="309" t="s">
        <v>213</v>
      </c>
    </row>
    <row r="123" spans="2:8" x14ac:dyDescent="0.3">
      <c r="B123" s="365" t="s">
        <v>259</v>
      </c>
      <c r="D123" s="308">
        <v>711462.45059288538</v>
      </c>
      <c r="F123" s="372" t="s">
        <v>205</v>
      </c>
      <c r="H123" s="309" t="s">
        <v>213</v>
      </c>
    </row>
    <row r="124" spans="2:8" x14ac:dyDescent="0.3">
      <c r="B124" s="365" t="s">
        <v>260</v>
      </c>
      <c r="D124" s="308">
        <f>20*0.90719</f>
        <v>18.143800000000002</v>
      </c>
      <c r="F124" s="370" t="s">
        <v>212</v>
      </c>
      <c r="H124" s="309" t="s">
        <v>213</v>
      </c>
    </row>
    <row r="125" spans="2:8" x14ac:dyDescent="0.3">
      <c r="B125" s="365" t="s">
        <v>261</v>
      </c>
      <c r="D125" s="308">
        <v>2371.5415019762845</v>
      </c>
      <c r="F125" s="372" t="s">
        <v>205</v>
      </c>
      <c r="H125" s="309" t="s">
        <v>213</v>
      </c>
    </row>
    <row r="126" spans="2:8" x14ac:dyDescent="0.3">
      <c r="B126" s="365" t="s">
        <v>262</v>
      </c>
      <c r="D126" s="308">
        <f>10*0.90719</f>
        <v>9.0719000000000012</v>
      </c>
      <c r="F126" s="370" t="s">
        <v>212</v>
      </c>
      <c r="H126" s="309" t="s">
        <v>213</v>
      </c>
    </row>
    <row r="127" spans="2:8" x14ac:dyDescent="0.3">
      <c r="B127" s="365" t="s">
        <v>263</v>
      </c>
      <c r="D127" s="308">
        <v>171.27799736495388</v>
      </c>
      <c r="F127" s="372" t="s">
        <v>205</v>
      </c>
      <c r="H127" s="309" t="s">
        <v>213</v>
      </c>
    </row>
    <row r="128" spans="2:8" x14ac:dyDescent="0.3">
      <c r="B128" s="365" t="s">
        <v>264</v>
      </c>
      <c r="D128" s="308">
        <f>2*0.90719</f>
        <v>1.8143800000000001</v>
      </c>
      <c r="F128" s="370" t="s">
        <v>212</v>
      </c>
      <c r="H128" s="309" t="s">
        <v>213</v>
      </c>
    </row>
    <row r="129" spans="2:8" x14ac:dyDescent="0.3">
      <c r="B129" s="365" t="s">
        <v>265</v>
      </c>
      <c r="D129" s="308">
        <v>26350.461133069828</v>
      </c>
      <c r="F129" s="372" t="s">
        <v>205</v>
      </c>
      <c r="H129" s="309" t="s">
        <v>213</v>
      </c>
    </row>
    <row r="130" spans="2:8" x14ac:dyDescent="0.3">
      <c r="B130" s="365" t="s">
        <v>266</v>
      </c>
      <c r="D130" s="308">
        <f>0.02580884*0.90719</f>
        <v>2.3413521559600001E-2</v>
      </c>
      <c r="F130" s="370" t="s">
        <v>212</v>
      </c>
      <c r="H130" s="309" t="s">
        <v>213</v>
      </c>
    </row>
    <row r="131" spans="2:8" x14ac:dyDescent="0.3">
      <c r="B131" s="365" t="s">
        <v>267</v>
      </c>
      <c r="D131" s="308">
        <v>31620.553359683796</v>
      </c>
      <c r="F131" s="372" t="s">
        <v>205</v>
      </c>
      <c r="H131" s="309" t="s">
        <v>213</v>
      </c>
    </row>
    <row r="132" spans="2:8" x14ac:dyDescent="0.3">
      <c r="B132" s="365" t="s">
        <v>268</v>
      </c>
      <c r="D132" s="308">
        <f>0.023118858*0.90719</f>
        <v>2.0973196789020002E-2</v>
      </c>
      <c r="F132" s="370" t="s">
        <v>212</v>
      </c>
      <c r="H132" s="309" t="s">
        <v>213</v>
      </c>
    </row>
    <row r="133" spans="2:8" x14ac:dyDescent="0.3">
      <c r="B133" s="365" t="s">
        <v>269</v>
      </c>
      <c r="D133" s="308">
        <v>52700.922266139656</v>
      </c>
      <c r="F133" s="372" t="s">
        <v>205</v>
      </c>
      <c r="H133" s="309" t="s">
        <v>213</v>
      </c>
    </row>
    <row r="134" spans="2:8" x14ac:dyDescent="0.3">
      <c r="B134" s="229"/>
      <c r="D134" s="230"/>
      <c r="F134" s="230"/>
    </row>
    <row r="135" spans="2:8" x14ac:dyDescent="0.3">
      <c r="B135" s="233" t="s">
        <v>270</v>
      </c>
      <c r="D135" s="257"/>
      <c r="F135" s="257"/>
      <c r="H135" s="235"/>
    </row>
    <row r="136" spans="2:8" x14ac:dyDescent="0.3">
      <c r="B136" s="259" t="s">
        <v>271</v>
      </c>
      <c r="D136" s="240" t="s">
        <v>77</v>
      </c>
      <c r="F136" s="240" t="s">
        <v>272</v>
      </c>
      <c r="H136" s="238" t="s">
        <v>273</v>
      </c>
    </row>
    <row r="137" spans="2:8" x14ac:dyDescent="0.3">
      <c r="B137" s="259" t="s">
        <v>274</v>
      </c>
      <c r="D137" s="240" t="s">
        <v>77</v>
      </c>
      <c r="F137" s="240" t="s">
        <v>275</v>
      </c>
      <c r="H137" s="238"/>
    </row>
    <row r="138" spans="2:8" x14ac:dyDescent="0.3">
      <c r="B138" s="373" t="s">
        <v>271</v>
      </c>
    </row>
    <row r="139" spans="2:8" x14ac:dyDescent="0.3">
      <c r="B139" s="374" t="s">
        <v>274</v>
      </c>
      <c r="D139" s="240"/>
      <c r="F139" s="240"/>
      <c r="H139" s="238"/>
    </row>
    <row r="140" spans="2:8" x14ac:dyDescent="0.3">
      <c r="B140" s="375" t="s">
        <v>202</v>
      </c>
      <c r="D140" s="369">
        <f>648483.64*1000/6.29</f>
        <v>103097558.02861685</v>
      </c>
      <c r="F140" s="366" t="s">
        <v>203</v>
      </c>
      <c r="H140" s="238" t="s">
        <v>276</v>
      </c>
    </row>
    <row r="141" spans="2:8" x14ac:dyDescent="0.3">
      <c r="B141" s="365" t="str">
        <f>LEFT(B140,SEARCH(",",B140))&amp;" value"</f>
        <v>Crude oil (2709), value</v>
      </c>
      <c r="D141" s="376">
        <f>27.01*1000000000</f>
        <v>27010000000</v>
      </c>
      <c r="F141" s="366" t="s">
        <v>205</v>
      </c>
      <c r="H141" s="238" t="s">
        <v>277</v>
      </c>
    </row>
    <row r="142" spans="2:8" x14ac:dyDescent="0.3">
      <c r="B142" s="375" t="s">
        <v>207</v>
      </c>
      <c r="D142" s="376">
        <v>14839817.9704</v>
      </c>
      <c r="F142" s="366" t="s">
        <v>208</v>
      </c>
      <c r="H142" s="238" t="s">
        <v>278</v>
      </c>
    </row>
    <row r="143" spans="2:8" x14ac:dyDescent="0.3">
      <c r="B143" s="365" t="str">
        <f>LEFT(B142,SEARCH(",",B142))&amp;" value"</f>
        <v>Natural gas (2711), value</v>
      </c>
      <c r="D143" s="376">
        <v>607772000</v>
      </c>
      <c r="F143" s="366" t="s">
        <v>205</v>
      </c>
      <c r="H143" s="238" t="s">
        <v>278</v>
      </c>
    </row>
    <row r="144" spans="2:8" x14ac:dyDescent="0.3">
      <c r="B144" s="264" t="s">
        <v>279</v>
      </c>
      <c r="D144" s="265">
        <v>8776</v>
      </c>
      <c r="F144" s="240" t="s">
        <v>212</v>
      </c>
      <c r="H144" s="238" t="s">
        <v>275</v>
      </c>
    </row>
    <row r="145" spans="2:8" x14ac:dyDescent="0.3">
      <c r="B145" s="260" t="str">
        <f>LEFT(B144,SEARCH(",",B144))&amp;" value"</f>
        <v>Lead (2607), value</v>
      </c>
      <c r="D145" s="265">
        <v>8688000</v>
      </c>
      <c r="F145" s="240" t="s">
        <v>205</v>
      </c>
      <c r="H145" s="238" t="s">
        <v>275</v>
      </c>
    </row>
    <row r="146" spans="2:8" x14ac:dyDescent="0.3">
      <c r="B146" s="266" t="s">
        <v>280</v>
      </c>
      <c r="D146" s="265">
        <v>2819</v>
      </c>
      <c r="F146" s="240" t="s">
        <v>212</v>
      </c>
      <c r="H146" s="238" t="s">
        <v>275</v>
      </c>
    </row>
    <row r="147" spans="2:8" x14ac:dyDescent="0.3">
      <c r="B147" s="260" t="str">
        <f>LEFT(B146,SEARCH(",",B146))&amp;" value"</f>
        <v>Manganese (2602), value</v>
      </c>
      <c r="D147" s="265">
        <v>3444000</v>
      </c>
      <c r="F147" s="240" t="s">
        <v>205</v>
      </c>
      <c r="H147" s="238" t="s">
        <v>275</v>
      </c>
    </row>
    <row r="148" spans="2:8" x14ac:dyDescent="0.3">
      <c r="B148" s="264" t="s">
        <v>281</v>
      </c>
      <c r="D148" s="265">
        <v>9987</v>
      </c>
      <c r="F148" s="240" t="s">
        <v>212</v>
      </c>
      <c r="H148" s="238" t="s">
        <v>275</v>
      </c>
    </row>
    <row r="149" spans="2:8" x14ac:dyDescent="0.3">
      <c r="B149" s="260" t="str">
        <f>LEFT(B148,SEARCH(",",B148))&amp;" value"</f>
        <v>Zinc (2608), value</v>
      </c>
      <c r="D149" s="265">
        <v>12838000</v>
      </c>
      <c r="F149" s="240" t="s">
        <v>205</v>
      </c>
      <c r="H149" s="238" t="s">
        <v>275</v>
      </c>
    </row>
    <row r="150" spans="2:8" x14ac:dyDescent="0.3">
      <c r="B150" s="264" t="s">
        <v>282</v>
      </c>
      <c r="D150" s="265">
        <v>11410</v>
      </c>
      <c r="F150" s="240" t="s">
        <v>212</v>
      </c>
      <c r="H150" s="238" t="s">
        <v>275</v>
      </c>
    </row>
    <row r="151" spans="2:8" x14ac:dyDescent="0.3">
      <c r="B151" s="260" t="str">
        <f>LEFT(B150,SEARCH(",",B150))&amp;" value"</f>
        <v>Other (2617), value</v>
      </c>
      <c r="D151" s="265">
        <v>17489000</v>
      </c>
      <c r="F151" s="240" t="s">
        <v>205</v>
      </c>
      <c r="H151" s="238" t="s">
        <v>275</v>
      </c>
    </row>
    <row r="152" spans="2:8" x14ac:dyDescent="0.3">
      <c r="B152" s="229"/>
      <c r="D152" s="230"/>
      <c r="F152" s="230"/>
    </row>
    <row r="153" spans="2:8" x14ac:dyDescent="0.3">
      <c r="B153" s="233" t="s">
        <v>283</v>
      </c>
      <c r="D153" s="257"/>
      <c r="F153" s="267"/>
      <c r="H153" s="235"/>
    </row>
    <row r="154" spans="2:8" ht="46.8" x14ac:dyDescent="0.3">
      <c r="B154" s="259" t="s">
        <v>284</v>
      </c>
      <c r="D154" s="240" t="s">
        <v>77</v>
      </c>
      <c r="F154" s="240" t="s">
        <v>285</v>
      </c>
      <c r="H154" s="238" t="s">
        <v>286</v>
      </c>
    </row>
    <row r="155" spans="2:8" ht="109.2" x14ac:dyDescent="0.3">
      <c r="B155" s="259" t="s">
        <v>287</v>
      </c>
      <c r="D155" s="240" t="s">
        <v>77</v>
      </c>
      <c r="F155" s="240" t="s">
        <v>288</v>
      </c>
      <c r="H155" s="238" t="s">
        <v>2620</v>
      </c>
    </row>
    <row r="156" spans="2:8" ht="93.6" x14ac:dyDescent="0.3">
      <c r="B156" s="268" t="s">
        <v>289</v>
      </c>
      <c r="D156" s="269">
        <f>'Part 5 - Company data '!J386/'Part 4 - Government revenues'!J70</f>
        <v>0.87400177045654182</v>
      </c>
      <c r="E156" s="270"/>
      <c r="F156" s="251" t="s">
        <v>290</v>
      </c>
      <c r="H156" s="243" t="s">
        <v>2620</v>
      </c>
    </row>
    <row r="157" spans="2:8" x14ac:dyDescent="0.3">
      <c r="B157" s="229"/>
      <c r="D157" s="230"/>
      <c r="F157" s="230"/>
    </row>
    <row r="158" spans="2:8" x14ac:dyDescent="0.3">
      <c r="B158" s="233" t="s">
        <v>291</v>
      </c>
      <c r="D158" s="267"/>
      <c r="F158" s="267"/>
      <c r="H158" s="235"/>
    </row>
    <row r="159" spans="2:8" ht="31.2" x14ac:dyDescent="0.3">
      <c r="B159" s="271" t="s">
        <v>292</v>
      </c>
      <c r="D159" s="240" t="s">
        <v>77</v>
      </c>
      <c r="F159" s="240" t="s">
        <v>2624</v>
      </c>
      <c r="H159" s="238"/>
    </row>
    <row r="160" spans="2:8" ht="14.25" customHeight="1" x14ac:dyDescent="0.3">
      <c r="B160" s="272"/>
      <c r="C160" s="273"/>
      <c r="D160" s="234"/>
      <c r="E160" s="273"/>
      <c r="F160" s="234"/>
      <c r="H160" s="238"/>
    </row>
    <row r="161" spans="2:8" x14ac:dyDescent="0.3">
      <c r="B161" s="274"/>
      <c r="C161" s="275"/>
      <c r="D161" s="242"/>
      <c r="E161" s="275"/>
      <c r="F161" s="240"/>
      <c r="H161" s="238"/>
    </row>
    <row r="162" spans="2:8" x14ac:dyDescent="0.3">
      <c r="B162" s="272"/>
      <c r="C162" s="273"/>
      <c r="D162" s="234"/>
      <c r="E162" s="273"/>
      <c r="F162" s="234"/>
      <c r="H162" s="238"/>
    </row>
    <row r="163" spans="2:8" x14ac:dyDescent="0.3">
      <c r="B163" s="264" t="s">
        <v>202</v>
      </c>
      <c r="D163" s="276">
        <v>10402543.720190778</v>
      </c>
      <c r="F163" s="240" t="s">
        <v>203</v>
      </c>
      <c r="H163" s="238"/>
    </row>
    <row r="164" spans="2:8" x14ac:dyDescent="0.3">
      <c r="B164" s="260"/>
      <c r="D164" s="277"/>
      <c r="F164" s="240"/>
      <c r="H164" s="238"/>
    </row>
    <row r="165" spans="2:8" x14ac:dyDescent="0.3">
      <c r="B165" s="264" t="s">
        <v>207</v>
      </c>
      <c r="D165" s="276">
        <v>218555.24079320114</v>
      </c>
      <c r="F165" s="240" t="s">
        <v>208</v>
      </c>
      <c r="H165" s="238"/>
    </row>
    <row r="166" spans="2:8" x14ac:dyDescent="0.3">
      <c r="B166" s="260"/>
      <c r="D166" s="277"/>
      <c r="F166" s="240"/>
      <c r="H166" s="238"/>
    </row>
    <row r="167" spans="2:8" x14ac:dyDescent="0.3">
      <c r="B167" s="264"/>
      <c r="D167" s="240"/>
      <c r="F167" s="240"/>
      <c r="H167" s="238"/>
    </row>
    <row r="168" spans="2:8" x14ac:dyDescent="0.3">
      <c r="B168" s="260"/>
      <c r="D168" s="240"/>
      <c r="F168" s="240"/>
      <c r="H168" s="238"/>
    </row>
    <row r="169" spans="2:8" x14ac:dyDescent="0.3">
      <c r="B169" s="278"/>
      <c r="C169" s="275"/>
      <c r="D169" s="242"/>
      <c r="E169" s="275"/>
      <c r="F169" s="242"/>
      <c r="G169" s="275"/>
      <c r="H169" s="243"/>
    </row>
    <row r="170" spans="2:8" x14ac:dyDescent="0.3">
      <c r="B170" s="229"/>
      <c r="F170" s="279"/>
    </row>
    <row r="171" spans="2:8" x14ac:dyDescent="0.3">
      <c r="B171" s="233" t="s">
        <v>293</v>
      </c>
      <c r="D171" s="267"/>
      <c r="F171" s="280"/>
      <c r="H171" s="235"/>
    </row>
    <row r="172" spans="2:8" ht="171.6" x14ac:dyDescent="0.3">
      <c r="B172" s="271" t="s">
        <v>294</v>
      </c>
      <c r="D172" s="240" t="s">
        <v>130</v>
      </c>
      <c r="F172" s="280" t="s">
        <v>295</v>
      </c>
      <c r="H172" s="238" t="s">
        <v>296</v>
      </c>
    </row>
    <row r="173" spans="2:8" ht="31.2" x14ac:dyDescent="0.3">
      <c r="B173" s="281" t="s">
        <v>297</v>
      </c>
      <c r="D173" s="377">
        <v>1500000000</v>
      </c>
      <c r="F173" s="280" t="s">
        <v>205</v>
      </c>
      <c r="H173" s="243"/>
    </row>
    <row r="174" spans="2:8" x14ac:dyDescent="0.3">
      <c r="B174" s="229"/>
      <c r="D174" s="230"/>
      <c r="F174" s="279"/>
    </row>
    <row r="175" spans="2:8" x14ac:dyDescent="0.3">
      <c r="B175" s="233" t="s">
        <v>298</v>
      </c>
      <c r="D175" s="267"/>
      <c r="F175" s="267"/>
      <c r="H175" s="235"/>
    </row>
    <row r="176" spans="2:8" ht="78" x14ac:dyDescent="0.3">
      <c r="B176" s="271" t="s">
        <v>299</v>
      </c>
      <c r="D176" s="240" t="s">
        <v>77</v>
      </c>
      <c r="F176" s="240" t="s">
        <v>300</v>
      </c>
      <c r="H176" s="238" t="s">
        <v>301</v>
      </c>
    </row>
    <row r="177" spans="2:8" ht="31.2" x14ac:dyDescent="0.3">
      <c r="B177" s="281" t="s">
        <v>302</v>
      </c>
      <c r="D177" s="310">
        <v>121178000</v>
      </c>
      <c r="F177" s="240" t="s">
        <v>205</v>
      </c>
      <c r="H177" s="243"/>
    </row>
    <row r="178" spans="2:8" x14ac:dyDescent="0.3">
      <c r="B178" s="229"/>
      <c r="D178" s="230"/>
      <c r="F178" s="279"/>
    </row>
    <row r="179" spans="2:8" x14ac:dyDescent="0.3">
      <c r="B179" s="233" t="s">
        <v>303</v>
      </c>
      <c r="D179" s="267"/>
      <c r="F179" s="267"/>
      <c r="H179" s="235"/>
    </row>
    <row r="180" spans="2:8" ht="93.6" x14ac:dyDescent="0.3">
      <c r="B180" s="271" t="s">
        <v>304</v>
      </c>
      <c r="D180" s="240" t="s">
        <v>77</v>
      </c>
      <c r="F180" s="240" t="s">
        <v>305</v>
      </c>
      <c r="H180" s="238" t="s">
        <v>306</v>
      </c>
    </row>
    <row r="181" spans="2:8" x14ac:dyDescent="0.3">
      <c r="B181" s="281" t="s">
        <v>307</v>
      </c>
      <c r="D181" s="310">
        <v>10783072000</v>
      </c>
      <c r="F181" s="240" t="s">
        <v>205</v>
      </c>
      <c r="H181" s="243"/>
    </row>
    <row r="182" spans="2:8" x14ac:dyDescent="0.3">
      <c r="B182" s="229"/>
      <c r="D182" s="230"/>
      <c r="F182" s="279"/>
    </row>
    <row r="183" spans="2:8" x14ac:dyDescent="0.3">
      <c r="B183" s="233" t="s">
        <v>308</v>
      </c>
      <c r="D183" s="267"/>
      <c r="F183" s="267"/>
      <c r="H183" s="235"/>
    </row>
    <row r="184" spans="2:8" ht="93.6" x14ac:dyDescent="0.3">
      <c r="B184" s="271" t="str">
        <f>"Does the government disclose information on"&amp;RIGHT(B183,LEN(B183)-SEARCH(":",B183,1))&amp;"?"</f>
        <v>Does the government disclose information on Direct subnational payments?</v>
      </c>
      <c r="D184" s="240" t="s">
        <v>77</v>
      </c>
      <c r="F184" s="240" t="s">
        <v>309</v>
      </c>
      <c r="H184" s="238"/>
    </row>
    <row r="185" spans="2:8" x14ac:dyDescent="0.3">
      <c r="B185" s="281" t="s">
        <v>310</v>
      </c>
      <c r="D185" s="423" t="s">
        <v>2621</v>
      </c>
      <c r="F185" s="242" t="s">
        <v>205</v>
      </c>
      <c r="H185" s="243"/>
    </row>
    <row r="186" spans="2:8" x14ac:dyDescent="0.3">
      <c r="B186" s="229"/>
      <c r="D186" s="230"/>
      <c r="F186" s="279"/>
    </row>
    <row r="187" spans="2:8" x14ac:dyDescent="0.3">
      <c r="B187" s="233" t="s">
        <v>311</v>
      </c>
      <c r="D187" s="421"/>
      <c r="F187" s="279"/>
      <c r="H187" s="235"/>
    </row>
    <row r="188" spans="2:8" x14ac:dyDescent="0.3">
      <c r="B188" s="268" t="s">
        <v>312</v>
      </c>
      <c r="D188" s="422">
        <f>IFERROR(IF(_xlfn.DAYS('Part 1 - About'!$E$27,'Part 1 - About'!$E$20)/365&gt;0,_xlfn.DAYS('Part 1 - About'!$E$27,'Part 1 - About'!$E$20)/365,_xlfn.DAYS('Part 1 - About'!$E$24,'Part 1 - About'!$E$20)/365),"Automatically completed using the 1. About sheet")</f>
        <v>1.8986301369863015</v>
      </c>
      <c r="F188" s="279"/>
      <c r="H188" s="243"/>
    </row>
    <row r="189" spans="2:8" x14ac:dyDescent="0.3">
      <c r="B189" s="229"/>
      <c r="D189" s="230"/>
      <c r="F189" s="279"/>
    </row>
    <row r="190" spans="2:8" x14ac:dyDescent="0.3">
      <c r="B190" s="233" t="s">
        <v>313</v>
      </c>
      <c r="D190" s="267"/>
      <c r="F190" s="267"/>
      <c r="H190" s="235"/>
    </row>
    <row r="191" spans="2:8" ht="280.8" x14ac:dyDescent="0.3">
      <c r="B191" s="259" t="s">
        <v>314</v>
      </c>
      <c r="D191" s="240" t="s">
        <v>130</v>
      </c>
      <c r="F191" s="378" t="s">
        <v>315</v>
      </c>
      <c r="H191" s="312" t="s">
        <v>316</v>
      </c>
    </row>
    <row r="192" spans="2:8" ht="46.8" x14ac:dyDescent="0.3">
      <c r="B192" s="260" t="s">
        <v>317</v>
      </c>
      <c r="D192" s="240" t="s">
        <v>77</v>
      </c>
      <c r="F192" s="240" t="s">
        <v>316</v>
      </c>
      <c r="H192" s="312" t="s">
        <v>318</v>
      </c>
    </row>
    <row r="193" spans="2:8" x14ac:dyDescent="0.3">
      <c r="B193" s="236" t="s">
        <v>319</v>
      </c>
      <c r="D193" s="240" t="s">
        <v>108</v>
      </c>
      <c r="F193" s="240" t="s">
        <v>108</v>
      </c>
      <c r="H193" s="312"/>
    </row>
    <row r="194" spans="2:8" x14ac:dyDescent="0.3">
      <c r="B194" s="239" t="s">
        <v>320</v>
      </c>
      <c r="D194" s="240" t="s">
        <v>108</v>
      </c>
      <c r="F194" s="248" t="s">
        <v>108</v>
      </c>
      <c r="H194" s="311"/>
    </row>
    <row r="195" spans="2:8" ht="46.95" customHeight="1" x14ac:dyDescent="0.3">
      <c r="B195" s="236" t="s">
        <v>321</v>
      </c>
      <c r="D195" s="240" t="s">
        <v>77</v>
      </c>
      <c r="F195" s="240" t="s">
        <v>316</v>
      </c>
      <c r="H195" s="542" t="s">
        <v>318</v>
      </c>
    </row>
    <row r="196" spans="2:8" ht="31.2" x14ac:dyDescent="0.3">
      <c r="B196" s="241" t="s">
        <v>322</v>
      </c>
      <c r="D196" s="242" t="s">
        <v>77</v>
      </c>
      <c r="F196" s="240" t="s">
        <v>316</v>
      </c>
      <c r="H196" s="542"/>
    </row>
    <row r="197" spans="2:8" x14ac:dyDescent="0.3">
      <c r="B197" s="229"/>
      <c r="D197" s="230"/>
      <c r="F197" s="279"/>
    </row>
    <row r="198" spans="2:8" ht="31.2" x14ac:dyDescent="0.3">
      <c r="B198" s="233" t="s">
        <v>323</v>
      </c>
      <c r="D198" s="267"/>
      <c r="F198" s="267"/>
      <c r="H198" s="235"/>
    </row>
    <row r="199" spans="2:8" ht="312" x14ac:dyDescent="0.3">
      <c r="B199" s="271" t="s">
        <v>324</v>
      </c>
      <c r="D199" s="240" t="s">
        <v>130</v>
      </c>
      <c r="F199" s="240" t="s">
        <v>325</v>
      </c>
      <c r="H199" s="238" t="s">
        <v>326</v>
      </c>
    </row>
    <row r="200" spans="2:8" ht="31.2" x14ac:dyDescent="0.3">
      <c r="B200" s="281" t="s">
        <v>327</v>
      </c>
      <c r="D200" s="310">
        <v>5350000000000</v>
      </c>
      <c r="F200" s="282" t="s">
        <v>205</v>
      </c>
      <c r="H200" s="243"/>
    </row>
    <row r="201" spans="2:8" x14ac:dyDescent="0.3">
      <c r="B201" s="229"/>
      <c r="D201" s="230"/>
      <c r="F201" s="279"/>
    </row>
    <row r="202" spans="2:8" x14ac:dyDescent="0.3">
      <c r="B202" s="233" t="s">
        <v>328</v>
      </c>
      <c r="D202" s="267"/>
      <c r="F202" s="267"/>
      <c r="H202" s="235"/>
    </row>
    <row r="203" spans="2:8" x14ac:dyDescent="0.3">
      <c r="B203" s="271" t="s">
        <v>329</v>
      </c>
      <c r="D203" s="240" t="s">
        <v>130</v>
      </c>
      <c r="F203" s="240" t="s">
        <v>330</v>
      </c>
      <c r="H203" s="238"/>
    </row>
    <row r="204" spans="2:8" ht="31.2" x14ac:dyDescent="0.3">
      <c r="B204" s="283" t="s">
        <v>331</v>
      </c>
      <c r="D204" s="313">
        <v>1905528490.26439</v>
      </c>
      <c r="F204" s="240" t="s">
        <v>205</v>
      </c>
      <c r="H204" s="238"/>
    </row>
    <row r="205" spans="2:8" x14ac:dyDescent="0.3">
      <c r="B205" s="281" t="s">
        <v>332</v>
      </c>
      <c r="D205" s="313">
        <f>D204</f>
        <v>1905528490.26439</v>
      </c>
      <c r="F205" s="240" t="s">
        <v>205</v>
      </c>
      <c r="H205" s="238"/>
    </row>
    <row r="206" spans="2:8" x14ac:dyDescent="0.3">
      <c r="B206" s="229"/>
      <c r="D206" s="230"/>
      <c r="F206" s="279"/>
    </row>
    <row r="207" spans="2:8" ht="31.2" x14ac:dyDescent="0.3">
      <c r="B207" s="233" t="s">
        <v>333</v>
      </c>
      <c r="D207" s="267"/>
      <c r="F207" s="267"/>
      <c r="H207" s="235"/>
    </row>
    <row r="208" spans="2:8" ht="124.8" x14ac:dyDescent="0.3">
      <c r="B208" s="271" t="s">
        <v>334</v>
      </c>
      <c r="D208" s="240" t="s">
        <v>130</v>
      </c>
      <c r="F208" s="367" t="s">
        <v>335</v>
      </c>
      <c r="H208" s="238" t="s">
        <v>336</v>
      </c>
    </row>
    <row r="209" spans="2:8" ht="202.8" x14ac:dyDescent="0.3">
      <c r="B209" s="271" t="s">
        <v>337</v>
      </c>
      <c r="D209" s="240" t="s">
        <v>130</v>
      </c>
      <c r="F209" s="367" t="s">
        <v>338</v>
      </c>
      <c r="H209" s="238" t="s">
        <v>339</v>
      </c>
    </row>
    <row r="210" spans="2:8" ht="202.8" x14ac:dyDescent="0.3">
      <c r="B210" s="268" t="s">
        <v>340</v>
      </c>
      <c r="D210" s="242" t="s">
        <v>130</v>
      </c>
      <c r="F210" s="367" t="s">
        <v>338</v>
      </c>
      <c r="H210" s="238"/>
    </row>
    <row r="211" spans="2:8" x14ac:dyDescent="0.3">
      <c r="B211" s="229"/>
      <c r="D211" s="230"/>
      <c r="F211" s="279"/>
    </row>
    <row r="212" spans="2:8" x14ac:dyDescent="0.3">
      <c r="B212" s="233" t="s">
        <v>341</v>
      </c>
      <c r="D212" s="267"/>
      <c r="F212" s="267"/>
      <c r="H212" s="235"/>
    </row>
    <row r="213" spans="2:8" ht="140.4" x14ac:dyDescent="0.3">
      <c r="B213" s="271" t="s">
        <v>342</v>
      </c>
      <c r="D213" s="240" t="s">
        <v>77</v>
      </c>
      <c r="F213" s="240" t="s">
        <v>343</v>
      </c>
      <c r="H213" s="238" t="s">
        <v>74</v>
      </c>
    </row>
    <row r="214" spans="2:8" x14ac:dyDescent="0.3">
      <c r="B214" s="283" t="s">
        <v>344</v>
      </c>
      <c r="D214" s="277">
        <v>367151000</v>
      </c>
      <c r="F214" s="240" t="s">
        <v>205</v>
      </c>
      <c r="H214" s="238" t="s">
        <v>345</v>
      </c>
    </row>
    <row r="215" spans="2:8" x14ac:dyDescent="0.3">
      <c r="B215" s="283" t="s">
        <v>346</v>
      </c>
      <c r="D215" s="277">
        <v>39982695</v>
      </c>
      <c r="E215" s="245"/>
      <c r="F215" s="240"/>
      <c r="H215" s="238" t="s">
        <v>2623</v>
      </c>
    </row>
    <row r="216" spans="2:8" ht="31.2" x14ac:dyDescent="0.3">
      <c r="B216" s="271" t="s">
        <v>347</v>
      </c>
      <c r="D216" s="240" t="s">
        <v>77</v>
      </c>
      <c r="F216" s="240" t="s">
        <v>348</v>
      </c>
      <c r="H216" s="238" t="s">
        <v>74</v>
      </c>
    </row>
    <row r="217" spans="2:8" x14ac:dyDescent="0.3">
      <c r="B217" s="283" t="s">
        <v>349</v>
      </c>
      <c r="D217" s="277">
        <v>367220000</v>
      </c>
      <c r="F217" s="240" t="s">
        <v>205</v>
      </c>
      <c r="H217" s="238"/>
    </row>
    <row r="218" spans="2:8" x14ac:dyDescent="0.3">
      <c r="B218" s="283" t="s">
        <v>350</v>
      </c>
      <c r="D218" s="277">
        <v>39982695</v>
      </c>
      <c r="E218" s="245"/>
      <c r="F218" s="240" t="s">
        <v>205</v>
      </c>
      <c r="H218" s="238"/>
    </row>
    <row r="219" spans="2:8" x14ac:dyDescent="0.3">
      <c r="B219" s="271"/>
      <c r="D219" s="240"/>
      <c r="F219" s="284"/>
      <c r="H219" s="238"/>
    </row>
    <row r="220" spans="2:8" x14ac:dyDescent="0.3">
      <c r="B220" s="283"/>
      <c r="D220" s="277"/>
      <c r="F220" s="240"/>
      <c r="H220" s="238"/>
    </row>
    <row r="221" spans="2:8" x14ac:dyDescent="0.3">
      <c r="B221" s="283"/>
      <c r="D221" s="277"/>
      <c r="F221" s="240"/>
      <c r="H221" s="238"/>
    </row>
    <row r="222" spans="2:8" x14ac:dyDescent="0.3">
      <c r="B222" s="271"/>
      <c r="D222" s="240"/>
      <c r="F222" s="240"/>
      <c r="H222" s="238"/>
    </row>
    <row r="223" spans="2:8" x14ac:dyDescent="0.3">
      <c r="B223" s="283"/>
      <c r="D223" s="285"/>
      <c r="F223" s="240"/>
      <c r="H223" s="238"/>
    </row>
    <row r="224" spans="2:8" x14ac:dyDescent="0.3">
      <c r="B224" s="283"/>
      <c r="D224" s="285"/>
      <c r="F224" s="240"/>
      <c r="H224" s="238"/>
    </row>
    <row r="225" spans="2:10" x14ac:dyDescent="0.3">
      <c r="B225" s="271"/>
      <c r="D225" s="240"/>
      <c r="F225" s="240"/>
      <c r="H225" s="238"/>
    </row>
    <row r="226" spans="2:10" x14ac:dyDescent="0.3">
      <c r="B226" s="283"/>
      <c r="D226" s="277"/>
      <c r="F226" s="240"/>
      <c r="H226" s="238"/>
    </row>
    <row r="227" spans="2:10" x14ac:dyDescent="0.3">
      <c r="B227" s="281"/>
      <c r="D227" s="240"/>
      <c r="F227" s="240"/>
      <c r="H227" s="243"/>
    </row>
    <row r="228" spans="2:10" x14ac:dyDescent="0.3">
      <c r="B228" s="229"/>
      <c r="D228" s="230"/>
      <c r="F228" s="279"/>
    </row>
    <row r="229" spans="2:10" x14ac:dyDescent="0.3">
      <c r="B229" s="233" t="s">
        <v>351</v>
      </c>
      <c r="D229" s="267"/>
      <c r="F229" s="267"/>
      <c r="H229" s="235"/>
    </row>
    <row r="230" spans="2:10" ht="78" x14ac:dyDescent="0.3">
      <c r="B230" s="271" t="s">
        <v>352</v>
      </c>
      <c r="D230" s="240" t="s">
        <v>130</v>
      </c>
      <c r="F230" s="240" t="s">
        <v>353</v>
      </c>
      <c r="H230" s="238" t="s">
        <v>354</v>
      </c>
    </row>
    <row r="231" spans="2:10" ht="140.4" x14ac:dyDescent="0.3">
      <c r="B231" s="281" t="s">
        <v>355</v>
      </c>
      <c r="D231" s="285">
        <v>526200000.00000006</v>
      </c>
      <c r="F231" s="242" t="s">
        <v>205</v>
      </c>
      <c r="H231" s="243" t="s">
        <v>356</v>
      </c>
    </row>
    <row r="232" spans="2:10" x14ac:dyDescent="0.3">
      <c r="B232" s="229"/>
      <c r="D232" s="230"/>
      <c r="F232" s="279"/>
    </row>
    <row r="233" spans="2:10" x14ac:dyDescent="0.3">
      <c r="B233" s="233" t="s">
        <v>357</v>
      </c>
      <c r="D233" s="286"/>
      <c r="F233" s="287"/>
      <c r="H233" s="235"/>
    </row>
    <row r="234" spans="2:10" ht="156" x14ac:dyDescent="0.3">
      <c r="B234" s="288" t="s">
        <v>358</v>
      </c>
      <c r="D234" s="240" t="s">
        <v>130</v>
      </c>
      <c r="F234" s="240" t="s">
        <v>359</v>
      </c>
      <c r="H234" s="289" t="s">
        <v>360</v>
      </c>
      <c r="J234" s="290"/>
    </row>
    <row r="235" spans="2:10" ht="31.2" x14ac:dyDescent="0.3">
      <c r="B235" s="271" t="s">
        <v>361</v>
      </c>
      <c r="D235" s="240"/>
      <c r="F235" s="240"/>
      <c r="H235" s="238"/>
      <c r="J235" s="290"/>
    </row>
    <row r="236" spans="2:10" ht="16.2" thickBot="1" x14ac:dyDescent="0.35">
      <c r="B236" s="259" t="s">
        <v>362</v>
      </c>
      <c r="D236" s="315"/>
      <c r="E236" s="273"/>
      <c r="F236" s="316"/>
      <c r="H236" s="238"/>
      <c r="J236" s="290"/>
    </row>
    <row r="237" spans="2:10" ht="16.2" thickBot="1" x14ac:dyDescent="0.35">
      <c r="B237" s="236" t="s">
        <v>363</v>
      </c>
      <c r="D237" s="379">
        <v>432300000000</v>
      </c>
      <c r="F237" s="380" t="s">
        <v>92</v>
      </c>
      <c r="H237" s="238" t="s">
        <v>364</v>
      </c>
      <c r="J237" s="290"/>
    </row>
    <row r="238" spans="2:10" ht="16.2" thickBot="1" x14ac:dyDescent="0.35">
      <c r="B238" s="236" t="s">
        <v>365</v>
      </c>
      <c r="D238" s="590">
        <f>8.24*1000000000000</f>
        <v>8240000000000</v>
      </c>
      <c r="F238" s="380" t="s">
        <v>92</v>
      </c>
      <c r="H238" s="238" t="s">
        <v>165</v>
      </c>
      <c r="J238" s="290"/>
    </row>
    <row r="239" spans="2:10" ht="16.2" thickBot="1" x14ac:dyDescent="0.35">
      <c r="B239" s="236" t="s">
        <v>366</v>
      </c>
      <c r="D239" s="381">
        <v>9300000000000</v>
      </c>
      <c r="F239" s="380" t="s">
        <v>92</v>
      </c>
      <c r="H239" s="238" t="s">
        <v>367</v>
      </c>
      <c r="J239" s="290"/>
    </row>
    <row r="240" spans="2:10" ht="16.2" thickBot="1" x14ac:dyDescent="0.35">
      <c r="B240" s="236" t="s">
        <v>368</v>
      </c>
      <c r="D240" s="381">
        <v>26490000000</v>
      </c>
      <c r="F240" s="380" t="s">
        <v>205</v>
      </c>
      <c r="H240" s="238" t="s">
        <v>369</v>
      </c>
      <c r="J240" s="290"/>
    </row>
    <row r="241" spans="1:10" ht="16.2" thickBot="1" x14ac:dyDescent="0.35">
      <c r="B241" s="236" t="s">
        <v>370</v>
      </c>
      <c r="D241" s="381">
        <v>35130000000</v>
      </c>
      <c r="F241" s="380" t="s">
        <v>205</v>
      </c>
      <c r="H241" s="238" t="s">
        <v>369</v>
      </c>
      <c r="J241" s="290"/>
    </row>
    <row r="242" spans="1:10" ht="16.2" thickBot="1" x14ac:dyDescent="0.35">
      <c r="B242" s="236" t="s">
        <v>371</v>
      </c>
      <c r="D242" s="381">
        <v>35554</v>
      </c>
      <c r="F242" s="380" t="s">
        <v>372</v>
      </c>
      <c r="H242" s="238" t="s">
        <v>372</v>
      </c>
      <c r="J242" s="290"/>
    </row>
    <row r="243" spans="1:10" ht="16.2" thickBot="1" x14ac:dyDescent="0.35">
      <c r="B243" s="236" t="s">
        <v>373</v>
      </c>
      <c r="D243" s="381">
        <v>7690</v>
      </c>
      <c r="F243" s="380" t="s">
        <v>372</v>
      </c>
      <c r="H243" s="238" t="s">
        <v>372</v>
      </c>
      <c r="J243" s="290"/>
    </row>
    <row r="244" spans="1:10" ht="16.2" thickBot="1" x14ac:dyDescent="0.35">
      <c r="B244" s="236" t="s">
        <v>374</v>
      </c>
      <c r="D244" s="381">
        <v>43244</v>
      </c>
      <c r="F244" s="380" t="s">
        <v>372</v>
      </c>
      <c r="H244" s="238" t="s">
        <v>372</v>
      </c>
      <c r="J244" s="290"/>
    </row>
    <row r="245" spans="1:10" ht="16.2" thickBot="1" x14ac:dyDescent="0.35">
      <c r="B245" s="236" t="s">
        <v>375</v>
      </c>
      <c r="D245" s="424">
        <v>105015356</v>
      </c>
      <c r="F245" s="380" t="s">
        <v>372</v>
      </c>
      <c r="H245" s="238" t="s">
        <v>2622</v>
      </c>
      <c r="J245" s="290"/>
    </row>
    <row r="246" spans="1:10" ht="16.2" thickBot="1" x14ac:dyDescent="0.35">
      <c r="B246" s="236" t="s">
        <v>376</v>
      </c>
      <c r="D246" s="382">
        <v>53510000</v>
      </c>
      <c r="F246" s="380" t="s">
        <v>205</v>
      </c>
      <c r="H246" s="238" t="s">
        <v>205</v>
      </c>
      <c r="J246" s="290"/>
    </row>
    <row r="247" spans="1:10" x14ac:dyDescent="0.3">
      <c r="B247" s="255" t="s">
        <v>377</v>
      </c>
      <c r="D247" s="383">
        <v>9680490000</v>
      </c>
      <c r="E247" s="275"/>
      <c r="F247" s="384" t="s">
        <v>205</v>
      </c>
      <c r="H247" s="238" t="s">
        <v>205</v>
      </c>
      <c r="J247" s="290"/>
    </row>
    <row r="248" spans="1:10" x14ac:dyDescent="0.3">
      <c r="B248" s="314"/>
      <c r="D248" s="385"/>
      <c r="F248" s="280"/>
      <c r="H248" s="309"/>
      <c r="J248" s="290"/>
    </row>
    <row r="249" spans="1:10" x14ac:dyDescent="0.3">
      <c r="B249" s="314"/>
      <c r="D249" s="385"/>
      <c r="F249" s="280"/>
      <c r="H249" s="309"/>
      <c r="J249" s="290"/>
    </row>
    <row r="250" spans="1:10" x14ac:dyDescent="0.3">
      <c r="B250" s="279"/>
      <c r="D250" s="291"/>
      <c r="F250" s="279"/>
    </row>
    <row r="251" spans="1:10" x14ac:dyDescent="0.3">
      <c r="B251" s="233" t="s">
        <v>378</v>
      </c>
      <c r="D251" s="234"/>
      <c r="F251" s="234"/>
      <c r="H251" s="235"/>
    </row>
    <row r="252" spans="1:10" x14ac:dyDescent="0.3">
      <c r="B252" s="236" t="s">
        <v>128</v>
      </c>
      <c r="D252" s="237"/>
      <c r="F252" s="237"/>
      <c r="H252" s="238"/>
    </row>
    <row r="253" spans="1:10" ht="249.6" x14ac:dyDescent="0.3">
      <c r="B253" s="260" t="s">
        <v>379</v>
      </c>
      <c r="D253" s="240" t="s">
        <v>130</v>
      </c>
      <c r="F253" s="240" t="s">
        <v>380</v>
      </c>
      <c r="H253" s="543" t="s">
        <v>381</v>
      </c>
    </row>
    <row r="254" spans="1:10" ht="31.2" x14ac:dyDescent="0.3">
      <c r="A254" s="245"/>
      <c r="B254" s="292" t="s">
        <v>382</v>
      </c>
      <c r="C254" s="247"/>
      <c r="D254" s="240" t="s">
        <v>130</v>
      </c>
      <c r="F254" s="401" t="s">
        <v>383</v>
      </c>
      <c r="H254" s="542"/>
    </row>
    <row r="255" spans="1:10" ht="46.8" x14ac:dyDescent="0.3">
      <c r="B255" s="261" t="s">
        <v>384</v>
      </c>
      <c r="C255" s="247"/>
      <c r="D255" s="242" t="s">
        <v>130</v>
      </c>
      <c r="F255" s="242" t="s">
        <v>385</v>
      </c>
      <c r="H255" s="544"/>
    </row>
    <row r="256" spans="1:10" ht="16.2" thickBot="1" x14ac:dyDescent="0.35">
      <c r="B256" s="293"/>
      <c r="C256" s="294"/>
      <c r="D256" s="295"/>
      <c r="E256" s="294"/>
      <c r="F256" s="293"/>
      <c r="G256" s="294"/>
      <c r="H256" s="296"/>
    </row>
    <row r="257" spans="2:8" x14ac:dyDescent="0.3">
      <c r="B257" s="279"/>
      <c r="D257" s="291"/>
      <c r="F257" s="279"/>
    </row>
    <row r="258" spans="2:8" ht="16.2" thickBot="1" x14ac:dyDescent="0.35">
      <c r="B258" s="297" t="s">
        <v>386</v>
      </c>
      <c r="C258" s="298"/>
      <c r="D258" s="298"/>
      <c r="E258" s="298"/>
      <c r="F258" s="298"/>
      <c r="G258" s="298"/>
      <c r="H258" s="298"/>
    </row>
    <row r="259" spans="2:8" x14ac:dyDescent="0.3">
      <c r="B259" s="299" t="s">
        <v>387</v>
      </c>
      <c r="C259" s="300"/>
      <c r="D259" s="300"/>
      <c r="E259" s="300"/>
      <c r="F259" s="300"/>
      <c r="G259" s="300"/>
      <c r="H259" s="300"/>
    </row>
    <row r="260" spans="2:8" ht="16.2" thickBot="1" x14ac:dyDescent="0.35">
      <c r="B260" s="301"/>
      <c r="C260" s="301"/>
      <c r="D260" s="301"/>
      <c r="E260" s="301"/>
      <c r="F260" s="301"/>
      <c r="G260" s="301"/>
      <c r="H260" s="301"/>
    </row>
    <row r="261" spans="2:8" x14ac:dyDescent="0.3">
      <c r="B261" s="302" t="s">
        <v>35</v>
      </c>
      <c r="C261" s="302"/>
      <c r="D261" s="302"/>
      <c r="E261" s="302"/>
      <c r="F261" s="302"/>
      <c r="G261" s="302"/>
      <c r="H261" s="302"/>
    </row>
    <row r="262" spans="2:8" ht="31.2" x14ac:dyDescent="0.3">
      <c r="B262" s="303" t="s">
        <v>388</v>
      </c>
      <c r="C262" s="303"/>
      <c r="D262" s="303"/>
      <c r="E262" s="303"/>
      <c r="F262" s="303"/>
      <c r="G262" s="303"/>
      <c r="H262" s="303"/>
    </row>
    <row r="263" spans="2:8" x14ac:dyDescent="0.3">
      <c r="B263" s="302" t="s">
        <v>389</v>
      </c>
      <c r="C263" s="302"/>
      <c r="D263" s="302"/>
      <c r="E263" s="302"/>
      <c r="F263" s="302"/>
      <c r="G263" s="302"/>
      <c r="H263" s="302"/>
    </row>
    <row r="264" spans="2:8" x14ac:dyDescent="0.3">
      <c r="B264" s="279"/>
      <c r="D264" s="291"/>
      <c r="F264" s="279"/>
    </row>
    <row r="265" spans="2:8" x14ac:dyDescent="0.3">
      <c r="B265" s="279"/>
      <c r="D265" s="291"/>
      <c r="F265" s="279"/>
    </row>
    <row r="266" spans="2:8" x14ac:dyDescent="0.3">
      <c r="B266" s="279"/>
      <c r="D266" s="291"/>
      <c r="F266" s="279"/>
    </row>
  </sheetData>
  <mergeCells count="2">
    <mergeCell ref="H195:H196"/>
    <mergeCell ref="H253:H255"/>
  </mergeCells>
  <dataValidations xWindow="526" yWindow="638" count="1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63:D168 D161"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67 F62 F163 F64 F66 F68 F70 F72 F74 F76 F78 F80 F82 F84 F88 F144 F146 F148 F15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225 D19:D22 D26:D30 D39:D43 D46:D47 D159 D56 D34:D36 D234 D154:D155 D219 D172 D176 D180 D184 D191:D196 D199 D60:D61 D208:D210 D213 D222 D230 D51:D53 D252:D255 D203 D216 F36 F43 D136:D137 D139"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69" xr:uid="{00000000-0002-0000-0200-000003000000}">
      <formula1>0</formula1>
    </dataValidation>
    <dataValidation type="textLength" allowBlank="1" showInputMessage="1" showErrorMessage="1" errorTitle="Please do not edit these cells" error="Please do not edit these cells" sqref="B187:B188 B190 B175:B177 B264:B266 B158 B171:B173 B179:B181 B183:B185 B153:B154 B15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236" xr:uid="{00000000-0002-0000-0200-00000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73 D226:D227 D181 D177 D200 D185 D217:D218 D223:D224 D204:D205 D220:D221" xr:uid="{00000000-0002-0000-0200-00000A000000}">
      <formula1>0</formula1>
    </dataValidation>
    <dataValidation type="list" operator="equal" showInputMessage="1" showErrorMessage="1" errorTitle="Invalid entry" error="Invalid entry" promptTitle="Please input unit" prompt="Please input currency according to 3-letter ISO currency code." sqref="F173 F220:F221 F185 F226:F227 F231 F223:F224 F217:F218 F214:F215 F204:F205" xr:uid="{00000000-0002-0000-0200-00000D000000}">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67 B66 B68 B62 B64 B165 B163 B88 B84 B82 B80 B78 B76 B74 B72 B70 B161 B148 B150 B144 B146 B86 B90 B92 B94 B96" xr:uid="{00000000-0002-0000-0200-000010000000}">
      <formula1>Commodities_list</formula1>
    </dataValidation>
    <dataValidation type="whole" allowBlank="1" showInputMessage="1" showErrorMessage="1" errorTitle="Please do not edit these cells" error="Please do not edit these cells" sqref="B202:B205 B191:B196 B198:B200 B251:B255 B207:B210 B229:B231 B212:B224" xr:uid="{00000000-0002-0000-0200-000011000000}">
      <formula1>10000</formula1>
      <formula2>50000</formula2>
    </dataValidation>
    <dataValidation type="whole" allowBlank="1" showInputMessage="1" showErrorMessage="1" errorTitle="Please do not edit these cells" error="Please do not edit these cells" sqref="B256:H257 B233:B249" xr:uid="{00000000-0002-0000-0200-000012000000}">
      <formula1>4</formula1>
      <formula2>5</formula2>
    </dataValidation>
    <dataValidation allowBlank="1" showInputMessage="1" showErrorMessage="1" promptTitle="Name of the registry" prompt="Please input the name of the Beneficial Ownership Registry" sqref="D48" xr:uid="{00000000-0002-0000-0200-000013000000}"/>
    <dataValidation allowBlank="1" showInputMessage="1" showErrorMessage="1" promptTitle="Additional relevant files" prompt="If several files relevant to the report exist, please indicate as such here. If several, please copy this into several rows." sqref="D48" xr:uid="{00000000-0002-0000-0200-000014000000}"/>
    <dataValidation allowBlank="1" showInputMessage="1" showErrorMessage="1" errorTitle="Please do not edit these cells" error="Please do not edit these cells" sqref="B225:B227" xr:uid="{00000000-0002-0000-0200-000016000000}"/>
    <dataValidation type="whole" allowBlank="1" showInputMessage="1" showErrorMessage="1" errorTitle="Do not edit these cells" error="Please do not edit these cells" sqref="B260" xr:uid="{00000000-0002-0000-0200-000017000000}">
      <formula1>10000</formula1>
      <formula2>50000</formula2>
    </dataValidation>
    <dataValidation type="whole" showInputMessage="1" showErrorMessage="1" sqref="A67:C67 A65:C65 A66 A68 F211:F212 B228:C228 D228:D229 F228:F229 B232:C232 D232:D233 F23:F25 D23:D25 F32:F33 D32:D33 F37:F38 D37:D38 F44:F45 D44:D45 F49:F50 D49:D50 F54:F55 D54:D55 B63 D134:D135 F134:F135 B152:C152 D152:D153 F152:F153 B157:C157 B97:B137 F156:F158 B160:G160 F232:F233 B170:C170 D170:D171 F170:F171 B174:C174 D174:D175 F174:F175 B178:C178 D178:D179 F178:F179 B182:C182 D182:D183 F182:F183 B186:C186 B189:C189 B197:C197 D197:D198 F197:F198 B201:C201 D201:D202 F201:F202 B206:C206 D206:D207 F206:F207 B211:C211 D211:D212 C66 C68 C153:C156 C158:C159 H174 C171:C173 C175:C177 C179:C181 C183:C185 C187:C188 C190:C196 C198:C200 C207:C210 C212:C227 C229:C231 D17:D18 F17:F18 B168:B169 D186:D190 F186:F190 C163:C169 H201 H197 H189 H186 H182 H178 H152 H157 H170 I1:I16 C1:H1 H23 H134 A1:A64 D57:D59 C12:H16 H232 H228 H211 H206 H57 H54 H49 H44 H37 H32 A251:A255 C251:C255 F250:F251 D250:D251 C233:C249 B250:C250 H250 B159 B164 B166 C10:H10 B1:B10 B12:B57 B11:F11 B87 C82 A83:C83 A82 A80 C80 A81:C81 A79:C79 A78 C78 A76 C76 A77:C77 A75:C75 A74 C74 A72 C72 A73:C73 A71:C71 A70 C70 A69:C69 B60:B61 B162:F162 C202:C205 C17:C64 F58:F59 C161 E161 C139:C151 A139:A151 B145 B147 B149 B151 G139:G159 E139:E159 E163:E255 G161:G255 E17:E137 G17:G137 B85 A84:A137 C84:C137 B89 B91 B93 B95 D157:D158" xr:uid="{00000000-0002-0000-0200-00001A000000}">
      <formula1>999999</formula1>
      <formula2>99999999</formula2>
    </dataValidation>
    <dataValidation showInputMessage="1" showErrorMessage="1" sqref="B58:B59" xr:uid="{00000000-0002-0000-0200-00001B000000}"/>
    <dataValidation type="textLength" allowBlank="1" showInputMessage="1" showErrorMessage="1" sqref="H17:H22 H24:H31 H38:H43 H45:H48 H190:H191 H50:H53 H207:H210 H153:H156 H202:H205 H175:H177 H171:H173 H187:H188 H158:H169 H139:H151 H212:H227 H183:H185 H179:H181 H198:H200 H229:H231 H55:H56 H233:H249 F35 H33:H36 H135:H137 H251:H253 H58:H133" xr:uid="{00000000-0002-0000-0200-00001C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D000000}">
      <formula1>0</formula1>
    </dataValidation>
  </dataValidations>
  <hyperlinks>
    <hyperlink ref="B17" location="r2-1" display="EITI Requirement 2.1" xr:uid="{00000000-0004-0000-0200-000000000000}"/>
    <hyperlink ref="B24" location="r2-2" display="EITI Requirement 2.2" xr:uid="{00000000-0004-0000-0200-000001000000}"/>
    <hyperlink ref="B38" location="r2-4" display="EITI Requirement 2.4" xr:uid="{00000000-0004-0000-0200-000002000000}"/>
    <hyperlink ref="B45" location="r2-5" display="EITI Requirement 2.5" xr:uid="{00000000-0004-0000-0200-000003000000}"/>
    <hyperlink ref="B50" location="r2-6" display="EITI Requirement 2.6" xr:uid="{00000000-0004-0000-0200-000004000000}"/>
    <hyperlink ref="B55" location="r3-1" display="EITI Requirement 3.1" xr:uid="{00000000-0004-0000-0200-000005000000}"/>
    <hyperlink ref="B59" display="(Harmonised System Codes)" xr:uid="{00000000-0004-0000-0200-000006000000}"/>
    <hyperlink ref="B175" location="r4-4" display="EITI Requirement 4.4" xr:uid="{00000000-0004-0000-0200-00000B000000}"/>
    <hyperlink ref="B179" location="r4-5" display="EITI Requirement 4.5" xr:uid="{00000000-0004-0000-0200-00000C000000}"/>
    <hyperlink ref="B183" location="r4-6" display="EITI Requirement 4.6" xr:uid="{00000000-0004-0000-0200-00000D000000}"/>
    <hyperlink ref="B187" location="r4-8" display="EITI Requirement 4.8" xr:uid="{00000000-0004-0000-0200-00000E000000}"/>
    <hyperlink ref="B190" location="r4-9" display="EITI Requirement 4.9" xr:uid="{00000000-0004-0000-0200-00000F000000}"/>
    <hyperlink ref="B198" location="r5-1" display="EITI Requirement 5.1" xr:uid="{00000000-0004-0000-0200-000010000000}"/>
    <hyperlink ref="B202" location="r5-2" display="EITI Requirement 5.2" xr:uid="{00000000-0004-0000-0200-000011000000}"/>
    <hyperlink ref="B207" location="r5-3" display="EITI Requirement 5.3" xr:uid="{00000000-0004-0000-0200-000012000000}"/>
    <hyperlink ref="B229" location="r6-2" display="EITI Requirement 6.2" xr:uid="{00000000-0004-0000-0200-000013000000}"/>
    <hyperlink ref="B233" location="r6-3" display="EITI Requirement 6.3" xr:uid="{00000000-0004-0000-0200-000014000000}"/>
    <hyperlink ref="B212" location="r6-1" display="EITI Requirement 6.1" xr:uid="{00000000-0004-0000-0200-000015000000}"/>
    <hyperlink ref="B33" location="r2-3" display="EITI Requirement 2.3: Register of licenses" xr:uid="{00000000-0004-0000-0200-000016000000}"/>
    <hyperlink ref="B259:F259" display="Give us your feedback or report a conflict in the data! Write to us at  data@eiti.org" xr:uid="{00000000-0004-0000-0200-000018000000}"/>
    <hyperlink ref="B258:F258" display="For the latest version of Summary data templates, see  https://eiti.org/summary-data-template" xr:uid="{00000000-0004-0000-0200-000019000000}"/>
    <hyperlink ref="B58" location="r3-2" display="EITI Requirement 3.2" xr:uid="{00000000-0004-0000-0200-00001A000000}"/>
    <hyperlink ref="B251" location="r6-4" display="EITI Requirement 6.4: Environmental impact" xr:uid="{00000000-0004-0000-0200-00001B000000}"/>
    <hyperlink ref="B235" display="Gross Domestic Product - SNA 2008 C. Mining and quarrying, including oil and gas" xr:uid="{00000000-0004-0000-0200-00001C000000}"/>
    <hyperlink ref="F27" display="https://www.minesandsteel.gov.ng/wp-content/uploads/2016/10/Guidelines-for-Mineral-Title-Applications.pdf; " xr:uid="{00000000-0004-0000-0200-00001F000000}"/>
    <hyperlink ref="F28" display="https://www.minesandsteel.gov.ng/wp-content/uploads/2016/10/Guidelines-for-Mineral-Title-Applications.pdf; " xr:uid="{00000000-0004-0000-0200-000020000000}"/>
    <hyperlink ref="F29" display="https://www.minesandsteel.gov.ng/wp-content/uploads/2016/10/Guidelines-for-Mineral-Title-Applications.pdf; " xr:uid="{00000000-0004-0000-0200-000021000000}"/>
    <hyperlink ref="F56" display="http://www.nsrmea.gov.ng/" xr:uid="{00000000-0004-0000-0200-000022000000}"/>
    <hyperlink ref="F34" r:id="rId1" xr:uid="{D77B5466-CAB8-4D78-8A6D-7FEBCBD09E31}"/>
    <hyperlink ref="F41" r:id="rId2" xr:uid="{7CC7DCEB-CC67-4E99-B084-64B776DAFBD2}"/>
    <hyperlink ref="H48" display="https://bo.neiti.gov.ng/" xr:uid="{7C97623B-7CCB-4F01-80E4-DBB97C4FAB87}"/>
    <hyperlink ref="F51" r:id="rId3" xr:uid="{16EC91F3-D582-45D6-B8B3-D280837B6096}"/>
    <hyperlink ref="F47" r:id="rId4" xr:uid="{A62A14A3-6FE6-40F8-9D1C-B4477F23D660}"/>
    <hyperlink ref="F48" display="https://bor.cac.gov.ng" xr:uid="{FFA3DCB8-ADCA-4AB0-A9A5-4C61076B2A28}"/>
    <hyperlink ref="F52" display="https://www.nnpcgroup.com/pages/afs.aspx" xr:uid="{C58936F1-1DE7-4F39-BA48-4A8C30195E38}"/>
    <hyperlink ref="F53" display="https://www.nnpcgroup.com/pages/afs.aspx" xr:uid="{4BCD2CD0-572E-4ACD-A442-683AF4E1E029}"/>
    <hyperlink ref="B171" location="r4-3" display="EITI Requirement 4.3" xr:uid="{00000000-0004-0000-0200-00000A000000}"/>
    <hyperlink ref="B158" location="r4-2" display="EITI Requirement 4.2" xr:uid="{00000000-0004-0000-0200-000009000000}"/>
    <hyperlink ref="B153" location="r4-1" display="EITI Requirement 4.1" xr:uid="{00000000-0004-0000-0200-000008000000}"/>
    <hyperlink ref="B135" location="r3-3" display="EITI Requirement 3.3" xr:uid="{00000000-0004-0000-0200-000007000000}"/>
    <hyperlink ref="H234" display="https://www.neiti.gov.ng/index.php/neiti-audits/oil-and-gas/category/203-oga-2018-report" xr:uid="{00000000-0004-0000-0200-00001D000000}"/>
    <hyperlink ref="F40" r:id="rId5" xr:uid="{4D5B0BD3-24FF-8C49-8F15-B417BA2066BE}"/>
    <hyperlink ref="F42" r:id="rId6" xr:uid="{AB320418-44C7-B04C-886D-85A2557D6A33}"/>
    <hyperlink ref="F254" r:id="rId7" xr:uid="{5F0E516B-16A2-9549-839A-4E50F8410EE0}"/>
    <hyperlink ref="F35" r:id="rId8" xr:uid="{28449206-7BD8-431A-A754-0F54394718B1}"/>
  </hyperlinks>
  <pageMargins left="0.25" right="0.25" top="0.75" bottom="0.75" header="0.3" footer="0.3"/>
  <pageSetup paperSize="8" fitToHeight="0" orientation="landscape" horizontalDpi="2400" verticalDpi="2400" r:id="rId9"/>
  <legacyDrawing r:id="rId10"/>
  <extLst>
    <ext xmlns:x14="http://schemas.microsoft.com/office/spreadsheetml/2009/9/main" uri="{CCE6A557-97BC-4b89-ADB6-D9C93CAAB3DF}">
      <x14:dataValidations xmlns:xm="http://schemas.microsoft.com/office/excel/2006/main" xWindow="526" yWindow="638" count="2">
        <x14:dataValidation type="list" allowBlank="1" showInputMessage="1" showErrorMessage="1" xr:uid="{00000000-0002-0000-0200-00001F000000}">
          <x14:formula1>
            <xm:f>Lists!$K$3:$K$7</xm:f>
          </x14:formula1>
          <xm:sqref>D264:D266</xm:sqref>
        </x14:dataValidation>
        <x14:dataValidation type="list" operator="equal" showInputMessage="1" showErrorMessage="1" errorTitle="Invalid entry" error="Invalid entry" promptTitle="Please input unit" prompt="Please input currency according to 3-letter ISO currency code." xr:uid="{00000000-0002-0000-0200-000020000000}">
          <x14:formula1>
            <xm:f>Lists!$I$11:$I$168</xm:f>
          </x14:formula1>
          <xm:sqref>F166 F63 F168:F169 F65 F67 F69 F71 F73 F75 F77 F79 F81 F83 F85:F87 F89:F133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73"/>
  <sheetViews>
    <sheetView showGridLines="0" zoomScale="84" zoomScaleNormal="84" zoomScaleSheetLayoutView="90" workbookViewId="0">
      <selection activeCell="C21" sqref="C21"/>
    </sheetView>
  </sheetViews>
  <sheetFormatPr defaultColWidth="4" defaultRowHeight="24" customHeight="1" x14ac:dyDescent="0.3"/>
  <cols>
    <col min="1" max="1" width="18.33203125" style="126" customWidth="1"/>
    <col min="2" max="2" width="63.44140625" style="126" customWidth="1"/>
    <col min="3" max="3" width="34.44140625" style="132" customWidth="1"/>
    <col min="4" max="4" width="37.6640625" style="126" customWidth="1"/>
    <col min="5" max="5" width="36.33203125" style="126" customWidth="1"/>
    <col min="6" max="6" width="35.44140625" style="126" customWidth="1"/>
    <col min="7" max="7" width="44.44140625" style="126" customWidth="1"/>
    <col min="8" max="8" width="26.44140625" style="126" bestFit="1" customWidth="1"/>
    <col min="9" max="10" width="26.44140625" style="126" customWidth="1"/>
    <col min="11" max="11" width="4" style="126" customWidth="1"/>
    <col min="12" max="33" width="4" style="126"/>
    <col min="34" max="34" width="12.33203125" style="126" bestFit="1" customWidth="1"/>
    <col min="35" max="16384" width="4" style="126"/>
  </cols>
  <sheetData>
    <row r="1" spans="1:12" ht="15.6" x14ac:dyDescent="0.3">
      <c r="A1" s="181"/>
      <c r="B1" s="181"/>
      <c r="C1" s="182"/>
      <c r="D1" s="181"/>
      <c r="E1" s="181"/>
      <c r="F1" s="181"/>
      <c r="G1" s="181"/>
      <c r="H1" s="181"/>
      <c r="I1" s="181"/>
      <c r="J1" s="181"/>
    </row>
    <row r="2" spans="1:12" ht="15.6" x14ac:dyDescent="0.3">
      <c r="A2" s="181"/>
      <c r="B2" s="567" t="s">
        <v>390</v>
      </c>
      <c r="C2" s="567"/>
      <c r="D2" s="567"/>
      <c r="E2" s="567"/>
      <c r="F2" s="567"/>
      <c r="G2" s="567"/>
      <c r="H2" s="567"/>
      <c r="I2" s="567"/>
      <c r="J2" s="567"/>
    </row>
    <row r="3" spans="1:12" ht="15.6" x14ac:dyDescent="0.3">
      <c r="A3" s="181"/>
      <c r="B3" s="568" t="s">
        <v>40</v>
      </c>
      <c r="C3" s="568"/>
      <c r="D3" s="568"/>
      <c r="E3" s="568"/>
      <c r="F3" s="568"/>
      <c r="G3" s="568"/>
      <c r="H3" s="568"/>
      <c r="I3" s="568"/>
      <c r="J3" s="568"/>
    </row>
    <row r="4" spans="1:12" ht="15.6" x14ac:dyDescent="0.3">
      <c r="A4" s="181"/>
      <c r="B4" s="551" t="s">
        <v>391</v>
      </c>
      <c r="C4" s="551"/>
      <c r="D4" s="551"/>
      <c r="E4" s="551"/>
      <c r="F4" s="551"/>
      <c r="G4" s="551"/>
      <c r="H4" s="551"/>
      <c r="I4" s="551"/>
      <c r="J4" s="551"/>
    </row>
    <row r="5" spans="1:12" ht="15.6" x14ac:dyDescent="0.3">
      <c r="A5" s="181"/>
      <c r="B5" s="551" t="s">
        <v>392</v>
      </c>
      <c r="C5" s="551"/>
      <c r="D5" s="551"/>
      <c r="E5" s="551"/>
      <c r="F5" s="551"/>
      <c r="G5" s="551"/>
      <c r="H5" s="551"/>
      <c r="I5" s="551"/>
      <c r="J5" s="551"/>
    </row>
    <row r="6" spans="1:12" ht="15.6" x14ac:dyDescent="0.3">
      <c r="A6" s="181"/>
      <c r="B6" s="551" t="s">
        <v>393</v>
      </c>
      <c r="C6" s="551"/>
      <c r="D6" s="551"/>
      <c r="E6" s="551"/>
      <c r="F6" s="551"/>
      <c r="G6" s="551"/>
      <c r="H6" s="551"/>
      <c r="I6" s="551"/>
      <c r="J6" s="551"/>
    </row>
    <row r="7" spans="1:12" ht="15.45" customHeight="1" x14ac:dyDescent="0.3">
      <c r="A7" s="181"/>
      <c r="B7" s="551" t="s">
        <v>394</v>
      </c>
      <c r="C7" s="551"/>
      <c r="D7" s="551"/>
      <c r="E7" s="551"/>
      <c r="F7" s="551"/>
      <c r="G7" s="551"/>
      <c r="H7" s="551"/>
      <c r="I7" s="551"/>
      <c r="J7" s="551"/>
    </row>
    <row r="8" spans="1:12" ht="15.6" x14ac:dyDescent="0.3">
      <c r="A8" s="181"/>
      <c r="B8" s="552" t="s">
        <v>395</v>
      </c>
      <c r="C8" s="552"/>
      <c r="D8" s="552"/>
      <c r="E8" s="552"/>
      <c r="F8" s="552"/>
      <c r="G8" s="552"/>
      <c r="H8" s="552"/>
      <c r="I8" s="552"/>
      <c r="J8" s="552"/>
    </row>
    <row r="9" spans="1:12" ht="15.6" x14ac:dyDescent="0.3">
      <c r="A9" s="181"/>
      <c r="B9" s="181"/>
      <c r="C9" s="182"/>
      <c r="D9" s="181"/>
      <c r="E9" s="181"/>
      <c r="F9" s="181"/>
      <c r="G9" s="181"/>
      <c r="H9" s="181"/>
      <c r="I9" s="181"/>
      <c r="J9" s="181"/>
    </row>
    <row r="10" spans="1:12" ht="15.6" x14ac:dyDescent="0.3">
      <c r="A10" s="181"/>
      <c r="B10" s="553" t="s">
        <v>396</v>
      </c>
      <c r="C10" s="553"/>
      <c r="D10" s="553"/>
      <c r="E10" s="553"/>
      <c r="F10" s="553"/>
      <c r="G10" s="553"/>
      <c r="H10" s="553"/>
      <c r="I10" s="553"/>
      <c r="J10" s="553"/>
    </row>
    <row r="11" spans="1:12" s="111" customFormat="1" ht="25.5" customHeight="1" x14ac:dyDescent="0.3">
      <c r="A11" s="186"/>
      <c r="B11" s="554" t="s">
        <v>397</v>
      </c>
      <c r="C11" s="554"/>
      <c r="D11" s="554"/>
      <c r="E11" s="554"/>
      <c r="F11" s="554"/>
      <c r="G11" s="554"/>
      <c r="H11" s="554"/>
      <c r="I11" s="554"/>
      <c r="J11" s="554"/>
    </row>
    <row r="12" spans="1:12" s="28" customFormat="1" ht="15.6" x14ac:dyDescent="0.3">
      <c r="A12" s="187"/>
      <c r="B12" s="555"/>
      <c r="C12" s="555"/>
      <c r="D12" s="555"/>
      <c r="E12" s="555"/>
      <c r="F12" s="555"/>
      <c r="G12" s="555"/>
      <c r="H12" s="555"/>
      <c r="I12" s="555"/>
      <c r="J12" s="555"/>
    </row>
    <row r="13" spans="1:12" s="28" customFormat="1" ht="15.6" x14ac:dyDescent="0.3">
      <c r="A13" s="187"/>
      <c r="B13" s="561" t="s">
        <v>398</v>
      </c>
      <c r="C13" s="561"/>
      <c r="D13" s="561"/>
      <c r="E13" s="561"/>
      <c r="F13" s="561"/>
      <c r="G13" s="561"/>
      <c r="H13" s="561"/>
      <c r="I13" s="561"/>
      <c r="J13" s="561"/>
    </row>
    <row r="14" spans="1:12" s="28" customFormat="1" ht="15.6" x14ac:dyDescent="0.3">
      <c r="A14" s="187"/>
      <c r="B14" s="188" t="s">
        <v>399</v>
      </c>
      <c r="C14" s="189" t="s">
        <v>400</v>
      </c>
      <c r="D14" s="190" t="s">
        <v>401</v>
      </c>
      <c r="E14" s="191" t="s">
        <v>402</v>
      </c>
      <c r="F14" s="192"/>
      <c r="G14" s="193"/>
      <c r="H14" s="187"/>
      <c r="I14" s="187"/>
      <c r="J14" s="187"/>
    </row>
    <row r="15" spans="1:12" s="28" customFormat="1" ht="15.6" x14ac:dyDescent="0.3">
      <c r="A15" s="187"/>
      <c r="B15" s="449" t="s">
        <v>403</v>
      </c>
      <c r="C15" s="166" t="s">
        <v>404</v>
      </c>
      <c r="D15" s="165"/>
      <c r="E15" s="195">
        <f>SUMIF(Government_revenues_table[Government entity],Government_agencies[[#This Row],[Full name of agency]],Government_revenues_table[Revenue value])</f>
        <v>4669409002.6800003</v>
      </c>
      <c r="F15" s="193"/>
      <c r="G15" s="181"/>
      <c r="H15" s="187"/>
      <c r="I15" s="187"/>
      <c r="J15" s="192"/>
      <c r="K15" s="107"/>
      <c r="L15" s="107"/>
    </row>
    <row r="16" spans="1:12" s="28" customFormat="1" ht="15.6" x14ac:dyDescent="0.3">
      <c r="A16" s="187"/>
      <c r="B16" s="449" t="s">
        <v>406</v>
      </c>
      <c r="C16" s="166" t="s">
        <v>404</v>
      </c>
      <c r="D16" s="165"/>
      <c r="E16" s="195">
        <f>SUMIF(Government_revenues_table[Government entity],Government_agencies[[#This Row],[Full name of agency]],Government_revenues_table[Revenue value])</f>
        <v>253368510.88142294</v>
      </c>
      <c r="F16" s="193"/>
      <c r="G16" s="181"/>
      <c r="H16" s="187"/>
      <c r="I16" s="187"/>
      <c r="J16" s="193"/>
      <c r="K16" s="108"/>
      <c r="L16" s="108"/>
    </row>
    <row r="17" spans="1:12" s="28" customFormat="1" ht="15.6" x14ac:dyDescent="0.3">
      <c r="A17" s="187"/>
      <c r="B17" s="450" t="s">
        <v>407</v>
      </c>
      <c r="C17" s="196" t="s">
        <v>404</v>
      </c>
      <c r="D17" s="197"/>
      <c r="E17" s="198">
        <f>SUMIF(Government_revenues_table[Government entity],Government_agencies[[#This Row],[Full name of agency]],Government_revenues_table[Revenue value])</f>
        <v>7791796.1462450586</v>
      </c>
      <c r="F17" s="187"/>
      <c r="G17" s="187"/>
      <c r="H17" s="187"/>
      <c r="I17" s="187"/>
      <c r="J17" s="193"/>
      <c r="K17" s="108"/>
      <c r="L17" s="108"/>
    </row>
    <row r="18" spans="1:12" s="28" customFormat="1" ht="15.6" x14ac:dyDescent="0.3">
      <c r="A18" s="187"/>
      <c r="B18" s="449" t="s">
        <v>408</v>
      </c>
      <c r="C18" s="196" t="s">
        <v>404</v>
      </c>
      <c r="D18" s="165"/>
      <c r="E18" s="198">
        <f>SUMIF(Government_revenues_table[Government entity],Government_agencies[[#This Row],[Full name of agency]],Government_revenues_table[Revenue value])</f>
        <v>5811231000</v>
      </c>
      <c r="F18" s="187"/>
      <c r="G18" s="187"/>
      <c r="H18" s="187"/>
      <c r="I18" s="187"/>
      <c r="J18" s="193"/>
      <c r="K18" s="108"/>
      <c r="L18" s="108"/>
    </row>
    <row r="19" spans="1:12" s="28" customFormat="1" ht="15.6" x14ac:dyDescent="0.3">
      <c r="A19" s="416"/>
      <c r="B19" t="s">
        <v>2638</v>
      </c>
      <c r="C19" s="474" t="s">
        <v>1096</v>
      </c>
      <c r="D19" s="165"/>
      <c r="E19" s="475">
        <f>SUMIF(Government_revenues_table[Government entity],Government_agencies[[#This Row],[Full name of agency]],Government_revenues_table[Revenue value])</f>
        <v>721274844</v>
      </c>
      <c r="F19" s="416"/>
      <c r="G19" s="416"/>
      <c r="H19" s="416"/>
      <c r="I19" s="416"/>
      <c r="J19" s="193"/>
      <c r="K19" s="108"/>
      <c r="L19" s="108"/>
    </row>
    <row r="20" spans="1:12" s="28" customFormat="1" ht="15.6" x14ac:dyDescent="0.3">
      <c r="A20" s="416"/>
      <c r="B20" t="s">
        <v>2639</v>
      </c>
      <c r="C20" s="474" t="s">
        <v>1096</v>
      </c>
      <c r="D20" s="165"/>
      <c r="E20" s="475">
        <f>SUMIF(Government_revenues_table[Government entity],Government_agencies[[#This Row],[Full name of agency]],Government_revenues_table[Revenue value])</f>
        <v>94315228</v>
      </c>
      <c r="F20" s="416"/>
      <c r="G20" s="416"/>
      <c r="H20" s="416"/>
      <c r="I20" s="416"/>
      <c r="J20" s="193"/>
      <c r="K20" s="108"/>
      <c r="L20" s="108"/>
    </row>
    <row r="21" spans="1:12" s="28" customFormat="1" ht="15" customHeight="1" x14ac:dyDescent="0.3">
      <c r="A21" s="187"/>
      <c r="B21" s="450" t="s">
        <v>409</v>
      </c>
      <c r="C21" s="473" t="s">
        <v>1083</v>
      </c>
      <c r="D21" s="165"/>
      <c r="E21" s="198">
        <f>SUMIF(Government_revenues_table[Government entity],Government_agencies[[#This Row],[Full name of agency]],Government_revenues_table[Revenue value])</f>
        <v>11449383000</v>
      </c>
      <c r="F21" s="187"/>
      <c r="G21" s="187"/>
      <c r="H21" s="187"/>
      <c r="I21" s="187"/>
      <c r="J21" s="193"/>
      <c r="K21" s="108"/>
      <c r="L21" s="108"/>
    </row>
    <row r="22" spans="1:12" s="28" customFormat="1" ht="15.6" x14ac:dyDescent="0.3">
      <c r="A22" s="187"/>
      <c r="B22" s="201"/>
      <c r="C22" s="202"/>
      <c r="D22" s="181"/>
      <c r="E22" s="203"/>
      <c r="F22" s="187"/>
      <c r="G22" s="187"/>
      <c r="H22" s="187"/>
      <c r="I22" s="187"/>
      <c r="J22" s="187"/>
    </row>
    <row r="23" spans="1:12" s="28" customFormat="1" ht="15.6" x14ac:dyDescent="0.3">
      <c r="A23" s="187"/>
      <c r="B23" s="561" t="s">
        <v>410</v>
      </c>
      <c r="C23" s="561"/>
      <c r="D23" s="561"/>
      <c r="E23" s="561"/>
      <c r="F23" s="561"/>
      <c r="G23" s="561"/>
      <c r="H23" s="561"/>
      <c r="I23" s="561"/>
      <c r="J23" s="561"/>
    </row>
    <row r="24" spans="1:12" s="28" customFormat="1" ht="15.6" x14ac:dyDescent="0.3">
      <c r="A24" s="187"/>
      <c r="B24" s="562" t="s">
        <v>411</v>
      </c>
      <c r="C24" s="563"/>
      <c r="D24" s="564"/>
      <c r="E24" s="192"/>
      <c r="F24" s="187"/>
      <c r="G24" s="187"/>
      <c r="H24" s="187"/>
      <c r="I24" s="187"/>
      <c r="J24" s="187"/>
    </row>
    <row r="25" spans="1:12" s="28" customFormat="1" ht="15.6" x14ac:dyDescent="0.3">
      <c r="A25" s="187"/>
      <c r="B25" s="470" t="s">
        <v>2631</v>
      </c>
      <c r="C25" s="471" t="s">
        <v>2632</v>
      </c>
      <c r="D25" s="472"/>
      <c r="E25" s="187"/>
      <c r="F25" s="187"/>
      <c r="G25" s="187"/>
      <c r="H25" s="187"/>
      <c r="I25" s="187"/>
      <c r="J25" s="187"/>
    </row>
    <row r="26" spans="1:12" s="28" customFormat="1" ht="15.6" x14ac:dyDescent="0.3">
      <c r="A26" s="187"/>
      <c r="B26" s="187"/>
      <c r="C26" s="202"/>
      <c r="D26" s="187"/>
      <c r="E26" s="187"/>
      <c r="F26" s="187"/>
      <c r="G26" s="187"/>
      <c r="H26" s="187"/>
      <c r="I26" s="187"/>
      <c r="J26" s="187"/>
    </row>
    <row r="27" spans="1:12" s="131" customFormat="1" ht="31.2" x14ac:dyDescent="0.3">
      <c r="A27" s="204"/>
      <c r="B27" s="205" t="s">
        <v>412</v>
      </c>
      <c r="C27" s="206" t="s">
        <v>413</v>
      </c>
      <c r="D27" s="207" t="s">
        <v>414</v>
      </c>
      <c r="E27" s="207" t="s">
        <v>415</v>
      </c>
      <c r="F27" s="207" t="s">
        <v>416</v>
      </c>
      <c r="G27" s="207" t="s">
        <v>417</v>
      </c>
      <c r="H27" s="207" t="s">
        <v>418</v>
      </c>
      <c r="I27" s="204"/>
      <c r="J27" s="204"/>
    </row>
    <row r="28" spans="1:12" s="28" customFormat="1" ht="18" x14ac:dyDescent="0.3">
      <c r="A28" s="187"/>
      <c r="B28" s="476" t="s">
        <v>419</v>
      </c>
      <c r="C28" s="166" t="s">
        <v>420</v>
      </c>
      <c r="D28" s="165" t="s">
        <v>405</v>
      </c>
      <c r="E28" s="165" t="s">
        <v>421</v>
      </c>
      <c r="F28" s="168" t="s">
        <v>422</v>
      </c>
      <c r="G28" s="168" t="s">
        <v>423</v>
      </c>
      <c r="H28" s="209">
        <v>5123850.5999999996</v>
      </c>
      <c r="I28" s="187"/>
      <c r="J28" s="187"/>
    </row>
    <row r="29" spans="1:12" s="28" customFormat="1" ht="18" x14ac:dyDescent="0.3">
      <c r="A29" s="187"/>
      <c r="B29" s="476" t="s">
        <v>424</v>
      </c>
      <c r="C29" s="166" t="s">
        <v>425</v>
      </c>
      <c r="D29" s="165" t="s">
        <v>405</v>
      </c>
      <c r="E29" s="167" t="s">
        <v>426</v>
      </c>
      <c r="F29" s="168" t="s">
        <v>422</v>
      </c>
      <c r="G29" s="168" t="s">
        <v>423</v>
      </c>
      <c r="H29" s="209">
        <v>4322227</v>
      </c>
      <c r="I29" s="187"/>
      <c r="J29" s="187"/>
    </row>
    <row r="30" spans="1:12" s="28" customFormat="1" ht="18" x14ac:dyDescent="0.3">
      <c r="A30" s="187"/>
      <c r="B30" s="476" t="s">
        <v>427</v>
      </c>
      <c r="C30" s="166" t="s">
        <v>428</v>
      </c>
      <c r="D30" s="167" t="s">
        <v>405</v>
      </c>
      <c r="E30" s="167" t="s">
        <v>429</v>
      </c>
      <c r="F30" s="168" t="s">
        <v>422</v>
      </c>
      <c r="G30" s="168"/>
      <c r="H30" s="209">
        <v>3299075</v>
      </c>
      <c r="I30" s="187"/>
      <c r="J30" s="187"/>
    </row>
    <row r="31" spans="1:12" s="28" customFormat="1" ht="18" x14ac:dyDescent="0.3">
      <c r="A31" s="187"/>
      <c r="B31" s="476" t="s">
        <v>430</v>
      </c>
      <c r="C31" s="166" t="s">
        <v>431</v>
      </c>
      <c r="D31" s="167" t="s">
        <v>405</v>
      </c>
      <c r="E31" s="167" t="s">
        <v>426</v>
      </c>
      <c r="F31" s="168"/>
      <c r="G31" s="168"/>
      <c r="H31" s="209">
        <v>651942681.24000001</v>
      </c>
      <c r="I31" s="187"/>
      <c r="J31" s="187"/>
    </row>
    <row r="32" spans="1:12" s="28" customFormat="1" ht="18" x14ac:dyDescent="0.3">
      <c r="A32" s="187"/>
      <c r="B32" s="476" t="s">
        <v>432</v>
      </c>
      <c r="C32" s="166" t="s">
        <v>433</v>
      </c>
      <c r="D32" s="167" t="s">
        <v>405</v>
      </c>
      <c r="E32" s="167" t="s">
        <v>429</v>
      </c>
      <c r="F32" s="168" t="s">
        <v>422</v>
      </c>
      <c r="G32" s="168"/>
      <c r="H32" s="209">
        <v>37611795.980000004</v>
      </c>
      <c r="I32" s="187"/>
      <c r="J32" s="187"/>
    </row>
    <row r="33" spans="1:10" s="28" customFormat="1" ht="18" x14ac:dyDescent="0.3">
      <c r="A33" s="187"/>
      <c r="B33" s="476" t="s">
        <v>434</v>
      </c>
      <c r="C33" s="166" t="s">
        <v>435</v>
      </c>
      <c r="D33" s="167" t="s">
        <v>405</v>
      </c>
      <c r="E33" s="167" t="s">
        <v>421</v>
      </c>
      <c r="F33" s="168" t="s">
        <v>422</v>
      </c>
      <c r="G33" s="168"/>
      <c r="H33" s="209">
        <v>8027486.79</v>
      </c>
      <c r="I33" s="187"/>
      <c r="J33" s="187"/>
    </row>
    <row r="34" spans="1:10" s="28" customFormat="1" ht="18" x14ac:dyDescent="0.3">
      <c r="A34" s="187"/>
      <c r="B34" s="476" t="s">
        <v>436</v>
      </c>
      <c r="C34" s="166" t="s">
        <v>437</v>
      </c>
      <c r="D34" s="167" t="s">
        <v>405</v>
      </c>
      <c r="E34" s="167" t="s">
        <v>429</v>
      </c>
      <c r="F34" s="168" t="s">
        <v>422</v>
      </c>
      <c r="G34" s="168"/>
      <c r="H34" s="209">
        <v>9988682.379999999</v>
      </c>
      <c r="I34" s="187"/>
      <c r="J34" s="187"/>
    </row>
    <row r="35" spans="1:10" s="28" customFormat="1" ht="18" x14ac:dyDescent="0.3">
      <c r="A35" s="187"/>
      <c r="B35" s="476" t="s">
        <v>438</v>
      </c>
      <c r="C35" s="166" t="s">
        <v>439</v>
      </c>
      <c r="D35" s="167" t="s">
        <v>405</v>
      </c>
      <c r="E35" s="167" t="s">
        <v>440</v>
      </c>
      <c r="F35" s="168" t="s">
        <v>422</v>
      </c>
      <c r="G35" s="168"/>
      <c r="H35" s="209">
        <v>4528607853.46</v>
      </c>
      <c r="I35" s="187"/>
      <c r="J35" s="187"/>
    </row>
    <row r="36" spans="1:10" s="28" customFormat="1" ht="18" x14ac:dyDescent="0.3">
      <c r="A36" s="187"/>
      <c r="B36" s="476" t="s">
        <v>441</v>
      </c>
      <c r="C36" s="166" t="s">
        <v>442</v>
      </c>
      <c r="D36" s="167" t="s">
        <v>405</v>
      </c>
      <c r="E36" s="167" t="s">
        <v>443</v>
      </c>
      <c r="F36" s="168" t="s">
        <v>422</v>
      </c>
      <c r="G36" s="168"/>
      <c r="H36" s="209">
        <v>133669854.45999999</v>
      </c>
      <c r="I36" s="187"/>
      <c r="J36" s="187"/>
    </row>
    <row r="37" spans="1:10" s="28" customFormat="1" ht="18" x14ac:dyDescent="0.3">
      <c r="A37" s="187"/>
      <c r="B37" s="476" t="s">
        <v>444</v>
      </c>
      <c r="C37" s="166" t="s">
        <v>445</v>
      </c>
      <c r="D37" s="167" t="s">
        <v>405</v>
      </c>
      <c r="E37" s="210" t="s">
        <v>429</v>
      </c>
      <c r="F37" s="168" t="s">
        <v>422</v>
      </c>
      <c r="G37" s="168"/>
      <c r="H37" s="209">
        <v>258242679.38</v>
      </c>
      <c r="I37" s="187"/>
      <c r="J37" s="187"/>
    </row>
    <row r="38" spans="1:10" s="129" customFormat="1" ht="18" x14ac:dyDescent="0.3">
      <c r="A38" s="211"/>
      <c r="B38" s="476" t="s">
        <v>446</v>
      </c>
      <c r="C38" s="173" t="s">
        <v>447</v>
      </c>
      <c r="D38" s="210" t="s">
        <v>405</v>
      </c>
      <c r="E38" s="210" t="s">
        <v>448</v>
      </c>
      <c r="F38" s="168" t="s">
        <v>449</v>
      </c>
      <c r="G38" s="212"/>
      <c r="H38" s="213">
        <v>2665081194.3499999</v>
      </c>
      <c r="I38" s="211"/>
      <c r="J38" s="211"/>
    </row>
    <row r="39" spans="1:10" s="129" customFormat="1" ht="18" x14ac:dyDescent="0.3">
      <c r="A39" s="211"/>
      <c r="B39" s="476" t="s">
        <v>450</v>
      </c>
      <c r="C39" s="173" t="s">
        <v>451</v>
      </c>
      <c r="D39" s="210" t="s">
        <v>405</v>
      </c>
      <c r="E39" s="210" t="s">
        <v>426</v>
      </c>
      <c r="F39" s="168" t="s">
        <v>422</v>
      </c>
      <c r="G39" s="212"/>
      <c r="H39" s="213">
        <v>1695514219.1200001</v>
      </c>
      <c r="I39" s="211"/>
      <c r="J39" s="211"/>
    </row>
    <row r="40" spans="1:10" s="129" customFormat="1" ht="18" x14ac:dyDescent="0.3">
      <c r="A40" s="211"/>
      <c r="B40" s="476" t="s">
        <v>452</v>
      </c>
      <c r="C40" s="173" t="s">
        <v>453</v>
      </c>
      <c r="D40" s="210" t="s">
        <v>405</v>
      </c>
      <c r="E40" s="210" t="s">
        <v>454</v>
      </c>
      <c r="F40" s="168" t="s">
        <v>422</v>
      </c>
      <c r="G40" s="212"/>
      <c r="H40" s="213">
        <v>57508313.57</v>
      </c>
      <c r="I40" s="211"/>
      <c r="J40" s="211"/>
    </row>
    <row r="41" spans="1:10" s="129" customFormat="1" ht="18" x14ac:dyDescent="0.3">
      <c r="A41" s="211"/>
      <c r="B41" s="476" t="s">
        <v>455</v>
      </c>
      <c r="C41" s="173" t="s">
        <v>456</v>
      </c>
      <c r="D41" s="210" t="s">
        <v>405</v>
      </c>
      <c r="E41" s="210" t="s">
        <v>429</v>
      </c>
      <c r="F41" s="168" t="s">
        <v>422</v>
      </c>
      <c r="G41" s="212"/>
      <c r="H41" s="213">
        <v>15432891</v>
      </c>
      <c r="I41" s="211"/>
      <c r="J41" s="211"/>
    </row>
    <row r="42" spans="1:10" s="129" customFormat="1" ht="18" x14ac:dyDescent="0.3">
      <c r="A42" s="211"/>
      <c r="B42" s="476" t="s">
        <v>457</v>
      </c>
      <c r="C42" s="173" t="s">
        <v>458</v>
      </c>
      <c r="D42" s="210" t="s">
        <v>405</v>
      </c>
      <c r="E42" s="210" t="s">
        <v>421</v>
      </c>
      <c r="F42" s="212" t="s">
        <v>422</v>
      </c>
      <c r="G42" s="212"/>
      <c r="H42" s="213">
        <v>16727954.35</v>
      </c>
      <c r="I42" s="211"/>
      <c r="J42" s="211"/>
    </row>
    <row r="43" spans="1:10" s="28" customFormat="1" ht="18" x14ac:dyDescent="0.3">
      <c r="A43" s="187"/>
      <c r="B43" s="476" t="s">
        <v>459</v>
      </c>
      <c r="C43" s="166" t="s">
        <v>460</v>
      </c>
      <c r="D43" s="167" t="s">
        <v>405</v>
      </c>
      <c r="E43" s="167" t="s">
        <v>429</v>
      </c>
      <c r="F43" s="168" t="s">
        <v>422</v>
      </c>
      <c r="G43" s="168"/>
      <c r="H43" s="209">
        <v>14983863.25</v>
      </c>
      <c r="I43" s="187"/>
      <c r="J43" s="187"/>
    </row>
    <row r="44" spans="1:10" s="28" customFormat="1" ht="31.2" x14ac:dyDescent="0.3">
      <c r="A44" s="187"/>
      <c r="B44" s="476" t="s">
        <v>461</v>
      </c>
      <c r="C44" s="206" t="s">
        <v>462</v>
      </c>
      <c r="D44" s="167" t="s">
        <v>405</v>
      </c>
      <c r="E44" s="167" t="s">
        <v>463</v>
      </c>
      <c r="F44" s="168" t="s">
        <v>422</v>
      </c>
      <c r="G44" s="168"/>
      <c r="H44" s="209">
        <v>15349575.58</v>
      </c>
      <c r="I44" s="187"/>
      <c r="J44" s="187"/>
    </row>
    <row r="45" spans="1:10" s="28" customFormat="1" ht="18" x14ac:dyDescent="0.3">
      <c r="A45" s="187"/>
      <c r="B45" s="476" t="s">
        <v>464</v>
      </c>
      <c r="C45" s="166" t="s">
        <v>465</v>
      </c>
      <c r="D45" s="167" t="s">
        <v>405</v>
      </c>
      <c r="E45" s="167" t="s">
        <v>429</v>
      </c>
      <c r="F45" s="168" t="s">
        <v>449</v>
      </c>
      <c r="G45" s="168"/>
      <c r="H45" s="209">
        <v>30909398953.75</v>
      </c>
      <c r="I45" s="187"/>
      <c r="J45" s="187"/>
    </row>
    <row r="46" spans="1:10" s="28" customFormat="1" ht="18" x14ac:dyDescent="0.3">
      <c r="A46" s="187"/>
      <c r="B46" s="476" t="s">
        <v>466</v>
      </c>
      <c r="C46" s="166" t="s">
        <v>467</v>
      </c>
      <c r="D46" s="167" t="s">
        <v>405</v>
      </c>
      <c r="E46" s="167" t="s">
        <v>468</v>
      </c>
      <c r="F46" s="168" t="s">
        <v>422</v>
      </c>
      <c r="G46" s="168"/>
      <c r="H46" s="209">
        <v>635515563.95000005</v>
      </c>
      <c r="I46" s="187"/>
      <c r="J46" s="187"/>
    </row>
    <row r="47" spans="1:10" s="28" customFormat="1" ht="18" x14ac:dyDescent="0.3">
      <c r="A47" s="187"/>
      <c r="B47" s="476" t="s">
        <v>469</v>
      </c>
      <c r="C47" s="166" t="s">
        <v>470</v>
      </c>
      <c r="D47" s="167" t="s">
        <v>405</v>
      </c>
      <c r="E47" s="167" t="s">
        <v>471</v>
      </c>
      <c r="F47" s="168" t="s">
        <v>422</v>
      </c>
      <c r="G47" s="168"/>
      <c r="H47" s="209">
        <v>930940879.88999999</v>
      </c>
      <c r="I47" s="187"/>
      <c r="J47" s="187"/>
    </row>
    <row r="48" spans="1:10" s="28" customFormat="1" ht="18" x14ac:dyDescent="0.3">
      <c r="A48" s="187"/>
      <c r="B48" s="476" t="s">
        <v>472</v>
      </c>
      <c r="C48" s="166"/>
      <c r="D48" s="167" t="s">
        <v>405</v>
      </c>
      <c r="E48" s="167" t="s">
        <v>463</v>
      </c>
      <c r="F48" s="168" t="s">
        <v>422</v>
      </c>
      <c r="G48" s="168"/>
      <c r="H48" s="209">
        <v>120143427.88999999</v>
      </c>
      <c r="I48" s="187"/>
      <c r="J48" s="187"/>
    </row>
    <row r="49" spans="1:10" s="129" customFormat="1" ht="18" x14ac:dyDescent="0.3">
      <c r="A49" s="211"/>
      <c r="B49" s="476" t="s">
        <v>473</v>
      </c>
      <c r="C49" s="173" t="s">
        <v>474</v>
      </c>
      <c r="D49" s="210" t="s">
        <v>405</v>
      </c>
      <c r="E49" s="210" t="s">
        <v>429</v>
      </c>
      <c r="F49" s="168" t="s">
        <v>422</v>
      </c>
      <c r="G49" s="212"/>
      <c r="H49" s="213">
        <v>23605623.560000002</v>
      </c>
      <c r="I49" s="211"/>
      <c r="J49" s="211"/>
    </row>
    <row r="50" spans="1:10" s="129" customFormat="1" ht="18" x14ac:dyDescent="0.3">
      <c r="A50" s="211"/>
      <c r="B50" s="476" t="s">
        <v>475</v>
      </c>
      <c r="C50" s="173" t="s">
        <v>476</v>
      </c>
      <c r="D50" s="210" t="s">
        <v>405</v>
      </c>
      <c r="E50" s="210" t="s">
        <v>429</v>
      </c>
      <c r="F50" s="168" t="s">
        <v>422</v>
      </c>
      <c r="G50" s="212"/>
      <c r="H50" s="213">
        <v>31303780</v>
      </c>
      <c r="I50" s="211"/>
      <c r="J50" s="211"/>
    </row>
    <row r="51" spans="1:10" s="28" customFormat="1" ht="18" x14ac:dyDescent="0.3">
      <c r="A51" s="187"/>
      <c r="B51" s="476" t="s">
        <v>477</v>
      </c>
      <c r="C51" s="166" t="s">
        <v>478</v>
      </c>
      <c r="D51" s="167" t="s">
        <v>405</v>
      </c>
      <c r="E51" s="167" t="s">
        <v>479</v>
      </c>
      <c r="F51" s="168" t="s">
        <v>422</v>
      </c>
      <c r="G51" s="168"/>
      <c r="H51" s="209">
        <v>49788367.109999999</v>
      </c>
      <c r="I51" s="187"/>
      <c r="J51" s="187"/>
    </row>
    <row r="52" spans="1:10" s="129" customFormat="1" ht="18" x14ac:dyDescent="0.3">
      <c r="A52" s="211"/>
      <c r="B52" s="476" t="s">
        <v>480</v>
      </c>
      <c r="C52" s="173" t="s">
        <v>481</v>
      </c>
      <c r="D52" s="214" t="s">
        <v>405</v>
      </c>
      <c r="E52" s="210" t="s">
        <v>421</v>
      </c>
      <c r="F52" s="168" t="s">
        <v>422</v>
      </c>
      <c r="G52" s="212" t="s">
        <v>423</v>
      </c>
      <c r="H52" s="213">
        <v>65308047.229999997</v>
      </c>
      <c r="I52" s="211"/>
      <c r="J52" s="211"/>
    </row>
    <row r="53" spans="1:10" s="129" customFormat="1" ht="18" x14ac:dyDescent="0.3">
      <c r="A53" s="211"/>
      <c r="B53" s="476" t="s">
        <v>482</v>
      </c>
      <c r="C53" s="173" t="s">
        <v>483</v>
      </c>
      <c r="D53" s="214" t="s">
        <v>405</v>
      </c>
      <c r="E53" s="210" t="s">
        <v>421</v>
      </c>
      <c r="F53" s="168" t="s">
        <v>422</v>
      </c>
      <c r="G53" s="212" t="s">
        <v>423</v>
      </c>
      <c r="H53" s="213">
        <v>26871861.27</v>
      </c>
      <c r="I53" s="211"/>
      <c r="J53" s="211"/>
    </row>
    <row r="54" spans="1:10" s="129" customFormat="1" ht="18" x14ac:dyDescent="0.3">
      <c r="A54" s="211"/>
      <c r="B54" s="476" t="s">
        <v>484</v>
      </c>
      <c r="C54" s="173" t="s">
        <v>485</v>
      </c>
      <c r="D54" s="214" t="s">
        <v>405</v>
      </c>
      <c r="E54" s="210" t="s">
        <v>426</v>
      </c>
      <c r="F54" s="168" t="s">
        <v>422</v>
      </c>
      <c r="G54" s="212" t="s">
        <v>423</v>
      </c>
      <c r="H54" s="213">
        <v>672818437.87</v>
      </c>
      <c r="I54" s="211"/>
      <c r="J54" s="211"/>
    </row>
    <row r="55" spans="1:10" s="28" customFormat="1" ht="18" x14ac:dyDescent="0.3">
      <c r="A55" s="187"/>
      <c r="B55" s="476" t="s">
        <v>486</v>
      </c>
      <c r="C55" s="166"/>
      <c r="D55" s="167" t="s">
        <v>405</v>
      </c>
      <c r="E55" s="167" t="s">
        <v>429</v>
      </c>
      <c r="F55" s="168" t="s">
        <v>422</v>
      </c>
      <c r="G55" s="168"/>
      <c r="H55" s="209">
        <v>95349313.25999999</v>
      </c>
      <c r="I55" s="187"/>
      <c r="J55" s="187"/>
    </row>
    <row r="56" spans="1:10" s="129" customFormat="1" ht="18" x14ac:dyDescent="0.3">
      <c r="A56" s="211"/>
      <c r="B56" s="476" t="s">
        <v>487</v>
      </c>
      <c r="C56" s="173" t="s">
        <v>488</v>
      </c>
      <c r="D56" s="210" t="s">
        <v>405</v>
      </c>
      <c r="E56" s="210" t="s">
        <v>463</v>
      </c>
      <c r="F56" s="168" t="s">
        <v>422</v>
      </c>
      <c r="G56" s="212"/>
      <c r="H56" s="213">
        <v>406037590.61999995</v>
      </c>
      <c r="I56" s="211"/>
      <c r="J56" s="211"/>
    </row>
    <row r="57" spans="1:10" s="28" customFormat="1" ht="18" x14ac:dyDescent="0.3">
      <c r="A57" s="187"/>
      <c r="B57" s="476" t="s">
        <v>489</v>
      </c>
      <c r="C57" s="166" t="s">
        <v>490</v>
      </c>
      <c r="D57" s="167" t="s">
        <v>405</v>
      </c>
      <c r="E57" s="167" t="s">
        <v>429</v>
      </c>
      <c r="F57" s="168" t="s">
        <v>422</v>
      </c>
      <c r="G57" s="168"/>
      <c r="H57" s="209">
        <v>11283435.529999999</v>
      </c>
      <c r="I57" s="187"/>
      <c r="J57" s="187"/>
    </row>
    <row r="58" spans="1:10" s="28" customFormat="1" ht="18" x14ac:dyDescent="0.3">
      <c r="A58" s="187"/>
      <c r="B58" s="476" t="s">
        <v>491</v>
      </c>
      <c r="C58" s="166" t="s">
        <v>492</v>
      </c>
      <c r="D58" s="167" t="s">
        <v>405</v>
      </c>
      <c r="E58" s="167" t="s">
        <v>421</v>
      </c>
      <c r="F58" s="168" t="s">
        <v>449</v>
      </c>
      <c r="G58" s="168"/>
      <c r="H58" s="209">
        <v>4430000</v>
      </c>
      <c r="I58" s="187"/>
      <c r="J58" s="187"/>
    </row>
    <row r="59" spans="1:10" s="28" customFormat="1" ht="18" x14ac:dyDescent="0.3">
      <c r="A59" s="187"/>
      <c r="B59" s="476" t="s">
        <v>493</v>
      </c>
      <c r="C59" s="166" t="s">
        <v>494</v>
      </c>
      <c r="D59" s="167" t="s">
        <v>405</v>
      </c>
      <c r="E59" s="167" t="s">
        <v>495</v>
      </c>
      <c r="F59" s="168" t="s">
        <v>422</v>
      </c>
      <c r="G59" s="168"/>
      <c r="H59" s="209">
        <v>20412886.5</v>
      </c>
      <c r="I59" s="187"/>
      <c r="J59" s="187"/>
    </row>
    <row r="60" spans="1:10" s="129" customFormat="1" ht="18" x14ac:dyDescent="0.3">
      <c r="A60" s="211"/>
      <c r="B60" s="476" t="s">
        <v>496</v>
      </c>
      <c r="C60" s="173" t="s">
        <v>497</v>
      </c>
      <c r="D60" s="210" t="s">
        <v>405</v>
      </c>
      <c r="E60" s="210" t="s">
        <v>429</v>
      </c>
      <c r="F60" s="168" t="s">
        <v>422</v>
      </c>
      <c r="G60" s="212"/>
      <c r="H60" s="213">
        <v>17600106.98</v>
      </c>
      <c r="I60" s="211"/>
      <c r="J60" s="211"/>
    </row>
    <row r="61" spans="1:10" s="28" customFormat="1" ht="18" x14ac:dyDescent="0.3">
      <c r="A61" s="187"/>
      <c r="B61" s="476" t="s">
        <v>498</v>
      </c>
      <c r="C61" s="166" t="s">
        <v>499</v>
      </c>
      <c r="D61" s="167" t="s">
        <v>405</v>
      </c>
      <c r="E61" s="167" t="s">
        <v>429</v>
      </c>
      <c r="F61" s="168" t="s">
        <v>422</v>
      </c>
      <c r="G61" s="168"/>
      <c r="H61" s="209">
        <v>9736817648.2800007</v>
      </c>
      <c r="I61" s="187"/>
      <c r="J61" s="187"/>
    </row>
    <row r="62" spans="1:10" s="28" customFormat="1" ht="18" x14ac:dyDescent="0.3">
      <c r="A62" s="187"/>
      <c r="B62" s="476" t="s">
        <v>500</v>
      </c>
      <c r="C62" s="166" t="s">
        <v>501</v>
      </c>
      <c r="D62" s="167" t="s">
        <v>405</v>
      </c>
      <c r="E62" s="167" t="s">
        <v>502</v>
      </c>
      <c r="F62" s="168" t="s">
        <v>422</v>
      </c>
      <c r="G62" s="168"/>
      <c r="H62" s="209">
        <v>221392618.84</v>
      </c>
      <c r="I62" s="187"/>
      <c r="J62" s="187"/>
    </row>
    <row r="63" spans="1:10" s="28" customFormat="1" ht="18" x14ac:dyDescent="0.3">
      <c r="A63" s="187"/>
      <c r="B63" s="476" t="s">
        <v>503</v>
      </c>
      <c r="C63" s="166" t="s">
        <v>504</v>
      </c>
      <c r="D63" s="167" t="s">
        <v>405</v>
      </c>
      <c r="E63" s="167" t="s">
        <v>421</v>
      </c>
      <c r="F63" s="168" t="s">
        <v>422</v>
      </c>
      <c r="G63" s="168"/>
      <c r="H63" s="209">
        <v>13102700</v>
      </c>
      <c r="I63" s="187"/>
      <c r="J63" s="187"/>
    </row>
    <row r="64" spans="1:10" s="28" customFormat="1" ht="18" x14ac:dyDescent="0.3">
      <c r="A64" s="187"/>
      <c r="B64" s="476" t="s">
        <v>505</v>
      </c>
      <c r="C64" s="166" t="s">
        <v>506</v>
      </c>
      <c r="D64" s="167" t="s">
        <v>405</v>
      </c>
      <c r="E64" s="167" t="s">
        <v>429</v>
      </c>
      <c r="F64" s="168" t="s">
        <v>422</v>
      </c>
      <c r="G64" s="168"/>
      <c r="H64" s="209">
        <v>14860710757.52</v>
      </c>
      <c r="I64" s="187"/>
      <c r="J64" s="187"/>
    </row>
    <row r="65" spans="1:10" s="28" customFormat="1" ht="18" x14ac:dyDescent="0.3">
      <c r="A65" s="187"/>
      <c r="B65" s="476" t="s">
        <v>507</v>
      </c>
      <c r="C65" s="166" t="s">
        <v>508</v>
      </c>
      <c r="D65" s="167" t="s">
        <v>405</v>
      </c>
      <c r="E65" s="167" t="s">
        <v>509</v>
      </c>
      <c r="F65" s="168" t="s">
        <v>422</v>
      </c>
      <c r="G65" s="168"/>
      <c r="H65" s="209">
        <v>323322501.66000003</v>
      </c>
      <c r="I65" s="187"/>
      <c r="J65" s="187"/>
    </row>
    <row r="66" spans="1:10" s="28" customFormat="1" ht="18" x14ac:dyDescent="0.3">
      <c r="A66" s="187"/>
      <c r="B66" s="476" t="s">
        <v>510</v>
      </c>
      <c r="C66" s="166" t="s">
        <v>511</v>
      </c>
      <c r="D66" s="167" t="s">
        <v>405</v>
      </c>
      <c r="E66" s="167" t="s">
        <v>454</v>
      </c>
      <c r="F66" s="168" t="s">
        <v>422</v>
      </c>
      <c r="G66" s="168"/>
      <c r="H66" s="209">
        <v>50353203.850000001</v>
      </c>
      <c r="I66" s="187"/>
      <c r="J66" s="187"/>
    </row>
    <row r="67" spans="1:10" s="28" customFormat="1" ht="18" x14ac:dyDescent="0.3">
      <c r="A67" s="187"/>
      <c r="B67" s="476" t="s">
        <v>512</v>
      </c>
      <c r="C67" s="166" t="s">
        <v>513</v>
      </c>
      <c r="D67" s="167" t="s">
        <v>405</v>
      </c>
      <c r="E67" s="167" t="s">
        <v>426</v>
      </c>
      <c r="F67" s="168" t="s">
        <v>422</v>
      </c>
      <c r="G67" s="168"/>
      <c r="H67" s="209">
        <v>14844900</v>
      </c>
      <c r="I67" s="187"/>
      <c r="J67" s="187"/>
    </row>
    <row r="68" spans="1:10" s="28" customFormat="1" ht="18" x14ac:dyDescent="0.3">
      <c r="A68" s="187"/>
      <c r="B68" s="476" t="s">
        <v>514</v>
      </c>
      <c r="C68" s="166" t="s">
        <v>515</v>
      </c>
      <c r="D68" s="167" t="s">
        <v>405</v>
      </c>
      <c r="E68" s="167" t="s">
        <v>516</v>
      </c>
      <c r="F68" s="168" t="s">
        <v>422</v>
      </c>
      <c r="G68" s="168"/>
      <c r="H68" s="209">
        <v>12633849.640000001</v>
      </c>
      <c r="I68" s="187"/>
      <c r="J68" s="187"/>
    </row>
    <row r="69" spans="1:10" s="28" customFormat="1" ht="18" x14ac:dyDescent="0.3">
      <c r="A69" s="187"/>
      <c r="B69" s="476" t="s">
        <v>517</v>
      </c>
      <c r="C69" s="166" t="s">
        <v>518</v>
      </c>
      <c r="D69" s="167" t="s">
        <v>405</v>
      </c>
      <c r="E69" s="167" t="s">
        <v>429</v>
      </c>
      <c r="F69" s="168" t="s">
        <v>422</v>
      </c>
      <c r="G69" s="168"/>
      <c r="H69" s="209">
        <v>16363298</v>
      </c>
      <c r="I69" s="187"/>
      <c r="J69" s="187"/>
    </row>
    <row r="70" spans="1:10" s="28" customFormat="1" ht="18" x14ac:dyDescent="0.3">
      <c r="A70" s="187"/>
      <c r="B70" s="476" t="s">
        <v>519</v>
      </c>
      <c r="C70" s="166" t="s">
        <v>520</v>
      </c>
      <c r="D70" s="167" t="s">
        <v>405</v>
      </c>
      <c r="E70" s="167" t="s">
        <v>429</v>
      </c>
      <c r="F70" s="168" t="s">
        <v>422</v>
      </c>
      <c r="G70" s="168"/>
      <c r="H70" s="209">
        <v>23226737.719999999</v>
      </c>
      <c r="I70" s="187"/>
      <c r="J70" s="187"/>
    </row>
    <row r="71" spans="1:10" s="28" customFormat="1" ht="18" x14ac:dyDescent="0.3">
      <c r="A71" s="187"/>
      <c r="B71" s="476" t="s">
        <v>521</v>
      </c>
      <c r="C71" s="166" t="s">
        <v>522</v>
      </c>
      <c r="D71" s="167" t="s">
        <v>405</v>
      </c>
      <c r="E71" s="167" t="s">
        <v>429</v>
      </c>
      <c r="F71" s="168" t="s">
        <v>422</v>
      </c>
      <c r="G71" s="168"/>
      <c r="H71" s="209">
        <v>40298926.289999999</v>
      </c>
      <c r="I71" s="187"/>
      <c r="J71" s="187"/>
    </row>
    <row r="72" spans="1:10" s="28" customFormat="1" ht="18" x14ac:dyDescent="0.3">
      <c r="A72" s="187"/>
      <c r="B72" s="476" t="s">
        <v>523</v>
      </c>
      <c r="C72" s="166" t="s">
        <v>524</v>
      </c>
      <c r="D72" s="167" t="s">
        <v>405</v>
      </c>
      <c r="E72" s="167" t="s">
        <v>429</v>
      </c>
      <c r="F72" s="168" t="s">
        <v>422</v>
      </c>
      <c r="G72" s="168"/>
      <c r="H72" s="209">
        <v>2336893379.4200001</v>
      </c>
      <c r="I72" s="187"/>
      <c r="J72" s="187"/>
    </row>
    <row r="73" spans="1:10" s="28" customFormat="1" ht="18" x14ac:dyDescent="0.3">
      <c r="A73" s="187"/>
      <c r="B73" s="476" t="s">
        <v>525</v>
      </c>
      <c r="C73" s="166" t="s">
        <v>526</v>
      </c>
      <c r="D73" s="167" t="s">
        <v>405</v>
      </c>
      <c r="E73" s="167" t="s">
        <v>527</v>
      </c>
      <c r="F73" s="168" t="s">
        <v>422</v>
      </c>
      <c r="G73" s="168"/>
      <c r="H73" s="209">
        <v>30992032.399999999</v>
      </c>
      <c r="I73" s="187"/>
      <c r="J73" s="187"/>
    </row>
    <row r="74" spans="1:10" s="28" customFormat="1" ht="18" x14ac:dyDescent="0.3">
      <c r="A74" s="187"/>
      <c r="B74" s="476" t="s">
        <v>528</v>
      </c>
      <c r="C74" s="166" t="s">
        <v>529</v>
      </c>
      <c r="D74" s="167" t="s">
        <v>405</v>
      </c>
      <c r="E74" s="167" t="s">
        <v>421</v>
      </c>
      <c r="F74" s="168" t="s">
        <v>422</v>
      </c>
      <c r="G74" s="168"/>
      <c r="H74" s="209">
        <v>16807083.740000002</v>
      </c>
      <c r="I74" s="187"/>
      <c r="J74" s="187"/>
    </row>
    <row r="75" spans="1:10" s="28" customFormat="1" ht="18" x14ac:dyDescent="0.3">
      <c r="A75" s="187"/>
      <c r="B75" s="476" t="s">
        <v>530</v>
      </c>
      <c r="C75" s="166"/>
      <c r="D75" s="167" t="s">
        <v>405</v>
      </c>
      <c r="E75" s="167" t="s">
        <v>531</v>
      </c>
      <c r="F75" s="168" t="s">
        <v>422</v>
      </c>
      <c r="G75" s="168"/>
      <c r="H75" s="209">
        <v>578811263.38999999</v>
      </c>
      <c r="I75" s="187"/>
      <c r="J75" s="187"/>
    </row>
    <row r="76" spans="1:10" s="28" customFormat="1" ht="18" x14ac:dyDescent="0.3">
      <c r="A76" s="187"/>
      <c r="B76" s="476" t="s">
        <v>532</v>
      </c>
      <c r="C76" s="166" t="s">
        <v>533</v>
      </c>
      <c r="D76" s="167" t="s">
        <v>405</v>
      </c>
      <c r="E76" s="167" t="s">
        <v>534</v>
      </c>
      <c r="F76" s="168" t="s">
        <v>422</v>
      </c>
      <c r="G76" s="168"/>
      <c r="H76" s="209">
        <v>17446700.600000001</v>
      </c>
      <c r="I76" s="187"/>
      <c r="J76" s="187"/>
    </row>
    <row r="77" spans="1:10" s="28" customFormat="1" ht="18" x14ac:dyDescent="0.3">
      <c r="A77" s="187"/>
      <c r="B77" s="476" t="s">
        <v>535</v>
      </c>
      <c r="C77" s="166" t="s">
        <v>536</v>
      </c>
      <c r="D77" s="167" t="s">
        <v>405</v>
      </c>
      <c r="E77" s="167" t="s">
        <v>421</v>
      </c>
      <c r="F77" s="168" t="s">
        <v>422</v>
      </c>
      <c r="G77" s="168"/>
      <c r="H77" s="209">
        <v>28657790</v>
      </c>
      <c r="I77" s="187"/>
      <c r="J77" s="187"/>
    </row>
    <row r="78" spans="1:10" s="28" customFormat="1" ht="18" x14ac:dyDescent="0.3">
      <c r="A78" s="187"/>
      <c r="B78" s="476" t="s">
        <v>537</v>
      </c>
      <c r="C78" s="166" t="s">
        <v>538</v>
      </c>
      <c r="D78" s="167" t="s">
        <v>405</v>
      </c>
      <c r="E78" s="167" t="s">
        <v>531</v>
      </c>
      <c r="F78" s="168" t="s">
        <v>422</v>
      </c>
      <c r="G78" s="168"/>
      <c r="H78" s="209">
        <v>6541468</v>
      </c>
      <c r="I78" s="187"/>
      <c r="J78" s="187"/>
    </row>
    <row r="79" spans="1:10" s="28" customFormat="1" ht="18" x14ac:dyDescent="0.3">
      <c r="A79" s="187"/>
      <c r="B79" s="476" t="s">
        <v>539</v>
      </c>
      <c r="C79" s="166"/>
      <c r="D79" s="167" t="s">
        <v>405</v>
      </c>
      <c r="E79" s="167" t="s">
        <v>531</v>
      </c>
      <c r="F79" s="168" t="s">
        <v>422</v>
      </c>
      <c r="G79" s="168"/>
      <c r="H79" s="209">
        <v>36972597.859999999</v>
      </c>
      <c r="I79" s="187"/>
      <c r="J79" s="187"/>
    </row>
    <row r="80" spans="1:10" s="28" customFormat="1" ht="18" x14ac:dyDescent="0.3">
      <c r="A80" s="187"/>
      <c r="B80" s="476" t="s">
        <v>540</v>
      </c>
      <c r="C80" s="166" t="s">
        <v>541</v>
      </c>
      <c r="D80" s="167" t="s">
        <v>405</v>
      </c>
      <c r="E80" s="167" t="s">
        <v>443</v>
      </c>
      <c r="F80" s="168" t="s">
        <v>422</v>
      </c>
      <c r="G80" s="168"/>
      <c r="H80" s="209">
        <v>7126027.7999999998</v>
      </c>
      <c r="I80" s="187"/>
      <c r="J80" s="187"/>
    </row>
    <row r="81" spans="1:10" s="28" customFormat="1" ht="18" x14ac:dyDescent="0.3">
      <c r="A81" s="187"/>
      <c r="B81" s="476" t="s">
        <v>542</v>
      </c>
      <c r="C81" s="166"/>
      <c r="D81" s="167" t="s">
        <v>405</v>
      </c>
      <c r="E81" s="167" t="s">
        <v>543</v>
      </c>
      <c r="F81" s="168" t="s">
        <v>422</v>
      </c>
      <c r="G81" s="168"/>
      <c r="H81" s="209">
        <v>143367179.99000001</v>
      </c>
      <c r="I81" s="187"/>
      <c r="J81" s="187"/>
    </row>
    <row r="82" spans="1:10" s="28" customFormat="1" ht="18" x14ac:dyDescent="0.3">
      <c r="A82" s="187"/>
      <c r="B82" s="476" t="s">
        <v>544</v>
      </c>
      <c r="C82" s="166"/>
      <c r="D82" s="167" t="s">
        <v>405</v>
      </c>
      <c r="E82" s="167" t="s">
        <v>545</v>
      </c>
      <c r="F82" s="168" t="s">
        <v>422</v>
      </c>
      <c r="G82" s="168"/>
      <c r="H82" s="209">
        <v>1296122411.2</v>
      </c>
      <c r="I82" s="187"/>
      <c r="J82" s="187"/>
    </row>
    <row r="83" spans="1:10" s="28" customFormat="1" ht="18" x14ac:dyDescent="0.3">
      <c r="A83" s="187"/>
      <c r="B83" s="476" t="s">
        <v>546</v>
      </c>
      <c r="C83" s="166" t="s">
        <v>547</v>
      </c>
      <c r="D83" s="167" t="s">
        <v>405</v>
      </c>
      <c r="E83" s="167" t="s">
        <v>548</v>
      </c>
      <c r="F83" s="168" t="s">
        <v>422</v>
      </c>
      <c r="G83" s="168"/>
      <c r="H83" s="209">
        <v>3549279.31</v>
      </c>
      <c r="I83" s="187"/>
      <c r="J83" s="187"/>
    </row>
    <row r="84" spans="1:10" s="28" customFormat="1" ht="18" x14ac:dyDescent="0.3">
      <c r="A84" s="187"/>
      <c r="B84" s="476" t="s">
        <v>549</v>
      </c>
      <c r="C84" s="166" t="s">
        <v>550</v>
      </c>
      <c r="D84" s="167" t="s">
        <v>405</v>
      </c>
      <c r="E84" s="167" t="s">
        <v>421</v>
      </c>
      <c r="F84" s="168" t="s">
        <v>422</v>
      </c>
      <c r="G84" s="168"/>
      <c r="H84" s="209">
        <v>11530626.300000001</v>
      </c>
      <c r="I84" s="187"/>
      <c r="J84" s="187"/>
    </row>
    <row r="85" spans="1:10" s="28" customFormat="1" ht="18" x14ac:dyDescent="0.3">
      <c r="A85" s="187"/>
      <c r="B85" s="476" t="s">
        <v>551</v>
      </c>
      <c r="C85" s="166" t="s">
        <v>552</v>
      </c>
      <c r="D85" s="167" t="s">
        <v>405</v>
      </c>
      <c r="E85" s="167" t="s">
        <v>531</v>
      </c>
      <c r="F85" s="168" t="s">
        <v>422</v>
      </c>
      <c r="G85" s="168"/>
      <c r="H85" s="209">
        <v>6491467.5</v>
      </c>
      <c r="I85" s="187"/>
      <c r="J85" s="187"/>
    </row>
    <row r="86" spans="1:10" s="28" customFormat="1" ht="18" x14ac:dyDescent="0.3">
      <c r="A86" s="187"/>
      <c r="B86" s="476" t="s">
        <v>553</v>
      </c>
      <c r="C86" s="166" t="s">
        <v>554</v>
      </c>
      <c r="D86" s="167" t="s">
        <v>405</v>
      </c>
      <c r="E86" s="167" t="s">
        <v>454</v>
      </c>
      <c r="F86" s="168" t="s">
        <v>422</v>
      </c>
      <c r="G86" s="168"/>
      <c r="H86" s="209">
        <v>3923867.46</v>
      </c>
      <c r="I86" s="187"/>
      <c r="J86" s="187"/>
    </row>
    <row r="87" spans="1:10" s="28" customFormat="1" ht="18" x14ac:dyDescent="0.3">
      <c r="A87" s="187"/>
      <c r="B87" s="476" t="s">
        <v>555</v>
      </c>
      <c r="C87" s="166" t="s">
        <v>556</v>
      </c>
      <c r="D87" s="167" t="s">
        <v>405</v>
      </c>
      <c r="E87" s="167" t="s">
        <v>531</v>
      </c>
      <c r="F87" s="168" t="s">
        <v>422</v>
      </c>
      <c r="G87" s="168"/>
      <c r="H87" s="209">
        <v>1052202677.47</v>
      </c>
      <c r="I87" s="187"/>
      <c r="J87" s="187"/>
    </row>
    <row r="88" spans="1:10" s="28" customFormat="1" ht="18" x14ac:dyDescent="0.3">
      <c r="A88" s="187"/>
      <c r="B88" s="476" t="s">
        <v>557</v>
      </c>
      <c r="C88" s="166" t="s">
        <v>558</v>
      </c>
      <c r="D88" s="167" t="s">
        <v>405</v>
      </c>
      <c r="E88" s="167" t="s">
        <v>531</v>
      </c>
      <c r="F88" s="168" t="s">
        <v>422</v>
      </c>
      <c r="G88" s="168"/>
      <c r="H88" s="209">
        <v>13088886</v>
      </c>
      <c r="I88" s="187"/>
      <c r="J88" s="187"/>
    </row>
    <row r="89" spans="1:10" s="28" customFormat="1" ht="18" x14ac:dyDescent="0.3">
      <c r="A89" s="187"/>
      <c r="B89" s="476" t="s">
        <v>559</v>
      </c>
      <c r="C89" s="166" t="s">
        <v>560</v>
      </c>
      <c r="D89" s="167" t="s">
        <v>405</v>
      </c>
      <c r="E89" s="167" t="s">
        <v>426</v>
      </c>
      <c r="F89" s="168" t="s">
        <v>422</v>
      </c>
      <c r="G89" s="168"/>
      <c r="H89" s="209">
        <v>1002835176.4099998</v>
      </c>
      <c r="I89" s="187"/>
      <c r="J89" s="187"/>
    </row>
    <row r="90" spans="1:10" s="28" customFormat="1" ht="18" x14ac:dyDescent="0.3">
      <c r="A90" s="187"/>
      <c r="B90" s="476" t="s">
        <v>561</v>
      </c>
      <c r="C90" s="166" t="s">
        <v>562</v>
      </c>
      <c r="D90" s="167" t="s">
        <v>405</v>
      </c>
      <c r="E90" s="167" t="s">
        <v>531</v>
      </c>
      <c r="F90" s="168" t="s">
        <v>422</v>
      </c>
      <c r="G90" s="168"/>
      <c r="H90" s="209">
        <v>6156966</v>
      </c>
      <c r="I90" s="187"/>
      <c r="J90" s="187"/>
    </row>
    <row r="91" spans="1:10" s="28" customFormat="1" ht="18" x14ac:dyDescent="0.3">
      <c r="A91" s="187"/>
      <c r="B91" s="476" t="s">
        <v>563</v>
      </c>
      <c r="C91" s="166" t="s">
        <v>564</v>
      </c>
      <c r="D91" s="167" t="s">
        <v>405</v>
      </c>
      <c r="E91" s="167" t="s">
        <v>495</v>
      </c>
      <c r="F91" s="168" t="s">
        <v>422</v>
      </c>
      <c r="G91" s="168"/>
      <c r="H91" s="209">
        <v>34720020</v>
      </c>
      <c r="I91" s="187"/>
      <c r="J91" s="187"/>
    </row>
    <row r="92" spans="1:10" s="28" customFormat="1" ht="18" x14ac:dyDescent="0.3">
      <c r="A92" s="187"/>
      <c r="B92" s="476" t="s">
        <v>565</v>
      </c>
      <c r="C92" s="166" t="s">
        <v>566</v>
      </c>
      <c r="D92" s="167" t="s">
        <v>405</v>
      </c>
      <c r="E92" s="167" t="s">
        <v>545</v>
      </c>
      <c r="F92" s="168" t="s">
        <v>422</v>
      </c>
      <c r="G92" s="168"/>
      <c r="H92" s="209">
        <v>990971379.70000005</v>
      </c>
      <c r="I92" s="187"/>
      <c r="J92" s="187"/>
    </row>
    <row r="93" spans="1:10" s="28" customFormat="1" ht="18" x14ac:dyDescent="0.3">
      <c r="A93" s="187"/>
      <c r="B93" s="476" t="s">
        <v>567</v>
      </c>
      <c r="C93" s="215" t="s">
        <v>568</v>
      </c>
      <c r="D93" s="167" t="s">
        <v>405</v>
      </c>
      <c r="E93" s="167" t="s">
        <v>421</v>
      </c>
      <c r="F93" s="168" t="s">
        <v>422</v>
      </c>
      <c r="G93" s="168"/>
      <c r="H93" s="209">
        <v>14173250</v>
      </c>
      <c r="I93" s="187"/>
      <c r="J93" s="187"/>
    </row>
    <row r="94" spans="1:10" s="28" customFormat="1" ht="18" x14ac:dyDescent="0.3">
      <c r="A94" s="187"/>
      <c r="B94" s="476" t="s">
        <v>569</v>
      </c>
      <c r="C94" s="215" t="s">
        <v>570</v>
      </c>
      <c r="D94" s="167" t="s">
        <v>405</v>
      </c>
      <c r="E94" s="167" t="s">
        <v>531</v>
      </c>
      <c r="F94" s="168" t="s">
        <v>422</v>
      </c>
      <c r="G94" s="168"/>
      <c r="H94" s="209">
        <v>34995814</v>
      </c>
      <c r="I94" s="187"/>
      <c r="J94" s="187"/>
    </row>
    <row r="95" spans="1:10" s="28" customFormat="1" ht="18" x14ac:dyDescent="0.3">
      <c r="A95" s="187"/>
      <c r="B95" s="476" t="s">
        <v>571</v>
      </c>
      <c r="C95" s="215" t="s">
        <v>572</v>
      </c>
      <c r="D95" s="167" t="s">
        <v>405</v>
      </c>
      <c r="E95" s="167" t="s">
        <v>531</v>
      </c>
      <c r="F95" s="168" t="s">
        <v>422</v>
      </c>
      <c r="G95" s="168"/>
      <c r="H95" s="209">
        <v>11516346.99</v>
      </c>
      <c r="I95" s="187"/>
      <c r="J95" s="187"/>
    </row>
    <row r="96" spans="1:10" s="28" customFormat="1" ht="18" x14ac:dyDescent="0.3">
      <c r="A96" s="187"/>
      <c r="B96" s="476" t="s">
        <v>573</v>
      </c>
      <c r="C96" s="215" t="s">
        <v>574</v>
      </c>
      <c r="D96" s="167" t="s">
        <v>405</v>
      </c>
      <c r="E96" s="167" t="s">
        <v>531</v>
      </c>
      <c r="F96" s="168" t="s">
        <v>422</v>
      </c>
      <c r="G96" s="168"/>
      <c r="H96" s="209">
        <v>7619823.5199999996</v>
      </c>
      <c r="I96" s="187"/>
      <c r="J96" s="187"/>
    </row>
    <row r="97" spans="1:10" s="28" customFormat="1" ht="18" x14ac:dyDescent="0.3">
      <c r="A97" s="187"/>
      <c r="B97" s="476" t="s">
        <v>575</v>
      </c>
      <c r="C97" s="215" t="s">
        <v>576</v>
      </c>
      <c r="D97" s="167" t="s">
        <v>405</v>
      </c>
      <c r="E97" s="167" t="s">
        <v>531</v>
      </c>
      <c r="F97" s="168" t="s">
        <v>422</v>
      </c>
      <c r="G97" s="168"/>
      <c r="H97" s="209">
        <v>36212372</v>
      </c>
      <c r="I97" s="187"/>
      <c r="J97" s="187"/>
    </row>
    <row r="98" spans="1:10" s="28" customFormat="1" ht="18" x14ac:dyDescent="0.3">
      <c r="A98" s="187"/>
      <c r="B98" s="476" t="s">
        <v>577</v>
      </c>
      <c r="C98" s="215" t="s">
        <v>578</v>
      </c>
      <c r="D98" s="167" t="s">
        <v>405</v>
      </c>
      <c r="E98" s="167" t="s">
        <v>421</v>
      </c>
      <c r="F98" s="168" t="s">
        <v>422</v>
      </c>
      <c r="G98" s="168"/>
      <c r="H98" s="209">
        <v>250204594.05000001</v>
      </c>
      <c r="I98" s="187"/>
      <c r="J98" s="187"/>
    </row>
    <row r="99" spans="1:10" s="28" customFormat="1" ht="18" x14ac:dyDescent="0.3">
      <c r="A99" s="187"/>
      <c r="B99" s="476" t="s">
        <v>579</v>
      </c>
      <c r="C99" s="215" t="s">
        <v>580</v>
      </c>
      <c r="D99" s="167" t="s">
        <v>405</v>
      </c>
      <c r="E99" s="167" t="s">
        <v>421</v>
      </c>
      <c r="F99" s="168" t="s">
        <v>422</v>
      </c>
      <c r="G99" s="168"/>
      <c r="H99" s="209">
        <v>15330082</v>
      </c>
      <c r="I99" s="187"/>
      <c r="J99" s="187"/>
    </row>
    <row r="100" spans="1:10" s="28" customFormat="1" ht="18" x14ac:dyDescent="0.3">
      <c r="A100" s="187"/>
      <c r="B100" s="476" t="s">
        <v>581</v>
      </c>
      <c r="C100" s="215" t="s">
        <v>582</v>
      </c>
      <c r="D100" s="167" t="s">
        <v>405</v>
      </c>
      <c r="E100" s="167" t="s">
        <v>421</v>
      </c>
      <c r="F100" s="168" t="s">
        <v>422</v>
      </c>
      <c r="G100" s="168"/>
      <c r="H100" s="209">
        <v>9603020.6999999993</v>
      </c>
      <c r="I100" s="187"/>
      <c r="J100" s="187"/>
    </row>
    <row r="101" spans="1:10" ht="24" customHeight="1" x14ac:dyDescent="0.3">
      <c r="B101" s="476" t="s">
        <v>733</v>
      </c>
    </row>
    <row r="106" spans="1:10" ht="24" customHeight="1" x14ac:dyDescent="0.3">
      <c r="B106" s="506" t="s">
        <v>734</v>
      </c>
      <c r="C106" s="506"/>
      <c r="D106" s="506"/>
      <c r="E106" s="506"/>
      <c r="F106" s="506"/>
      <c r="G106" s="506"/>
      <c r="H106" s="506"/>
    </row>
    <row r="107" spans="1:10" ht="24" customHeight="1" x14ac:dyDescent="0.35">
      <c r="B107" s="507" t="s">
        <v>735</v>
      </c>
      <c r="C107" s="508" t="s">
        <v>736</v>
      </c>
      <c r="D107" s="509" t="s">
        <v>737</v>
      </c>
      <c r="E107" s="509" t="s">
        <v>738</v>
      </c>
      <c r="F107" s="507" t="s">
        <v>739</v>
      </c>
      <c r="G107" s="507" t="s">
        <v>740</v>
      </c>
      <c r="H107" s="507" t="s">
        <v>741</v>
      </c>
    </row>
    <row r="108" spans="1:10" ht="24" customHeight="1" x14ac:dyDescent="0.35">
      <c r="B108" s="510"/>
      <c r="C108" s="511"/>
      <c r="D108" s="512"/>
      <c r="E108" s="512"/>
      <c r="F108" s="512"/>
      <c r="G108" s="513"/>
      <c r="H108" s="510"/>
    </row>
    <row r="109" spans="1:10" ht="24" customHeight="1" thickBot="1" x14ac:dyDescent="0.35">
      <c r="B109" s="514"/>
      <c r="C109" s="515"/>
      <c r="D109" s="516"/>
      <c r="E109" s="517"/>
      <c r="F109" s="518"/>
      <c r="G109" s="518"/>
      <c r="H109" s="518"/>
    </row>
    <row r="110" spans="1:10" ht="24" customHeight="1" x14ac:dyDescent="0.3">
      <c r="B110" s="519"/>
      <c r="C110" s="520"/>
      <c r="D110" s="519"/>
      <c r="E110" s="519"/>
      <c r="F110" s="521"/>
      <c r="G110" s="521"/>
      <c r="H110" s="521"/>
    </row>
    <row r="111" spans="1:10" ht="24" customHeight="1" thickBot="1" x14ac:dyDescent="0.35">
      <c r="B111" s="565" t="s">
        <v>2642</v>
      </c>
      <c r="C111" s="566"/>
      <c r="D111" s="566"/>
      <c r="E111" s="566"/>
      <c r="F111" s="566"/>
      <c r="G111" s="566"/>
      <c r="H111" s="566"/>
    </row>
    <row r="112" spans="1:10" ht="24" customHeight="1" x14ac:dyDescent="0.3">
      <c r="B112" s="545" t="s">
        <v>2643</v>
      </c>
      <c r="C112" s="546"/>
      <c r="D112" s="546"/>
      <c r="E112" s="546"/>
      <c r="F112" s="546"/>
      <c r="G112" s="546"/>
      <c r="H112" s="546"/>
    </row>
    <row r="113" spans="2:8" ht="24" customHeight="1" thickBot="1" x14ac:dyDescent="0.35">
      <c r="B113" s="519"/>
      <c r="C113" s="520"/>
      <c r="D113" s="519"/>
      <c r="E113" s="519"/>
      <c r="F113" s="521"/>
      <c r="G113" s="521"/>
      <c r="H113" s="521"/>
    </row>
    <row r="114" spans="2:8" ht="24" customHeight="1" x14ac:dyDescent="0.3">
      <c r="B114" s="547" t="s">
        <v>35</v>
      </c>
      <c r="C114" s="547"/>
      <c r="D114" s="547"/>
      <c r="E114" s="547"/>
      <c r="F114" s="547"/>
      <c r="G114" s="547"/>
      <c r="H114" s="547"/>
    </row>
    <row r="115" spans="2:8" ht="24" customHeight="1" x14ac:dyDescent="0.3">
      <c r="B115" s="548" t="s">
        <v>2644</v>
      </c>
      <c r="C115" s="548"/>
      <c r="D115" s="548"/>
      <c r="E115" s="548"/>
      <c r="F115" s="548"/>
      <c r="G115" s="548"/>
      <c r="H115" s="548"/>
    </row>
    <row r="116" spans="2:8" ht="24" customHeight="1" x14ac:dyDescent="0.3">
      <c r="B116" s="549" t="s">
        <v>2645</v>
      </c>
      <c r="C116" s="549"/>
      <c r="D116" s="549"/>
      <c r="E116" s="549"/>
      <c r="F116" s="549"/>
      <c r="G116" s="549"/>
      <c r="H116" s="549"/>
    </row>
    <row r="220" spans="2:10" s="28" customFormat="1" ht="15" x14ac:dyDescent="0.3">
      <c r="B220" s="154"/>
      <c r="C220" s="140"/>
      <c r="D220" s="139"/>
      <c r="E220" s="139"/>
      <c r="F220" s="141"/>
      <c r="G220" s="141"/>
      <c r="H220" s="142"/>
    </row>
    <row r="221" spans="2:10" s="28" customFormat="1" ht="15" x14ac:dyDescent="0.3">
      <c r="B221" s="139"/>
      <c r="C221" s="140"/>
      <c r="D221" s="139"/>
      <c r="E221" s="139"/>
      <c r="F221" s="141"/>
      <c r="G221" s="141"/>
      <c r="H221" s="142"/>
    </row>
    <row r="222" spans="2:10" s="28" customFormat="1" ht="15" x14ac:dyDescent="0.3">
      <c r="B222" s="126"/>
      <c r="C222" s="132"/>
      <c r="F222" s="110"/>
      <c r="G222" s="110"/>
      <c r="H222" s="109"/>
    </row>
    <row r="223" spans="2:10" s="28" customFormat="1" ht="15" x14ac:dyDescent="0.3">
      <c r="C223" s="132"/>
      <c r="F223" s="110"/>
      <c r="G223" s="110"/>
    </row>
    <row r="224" spans="2:10" s="28" customFormat="1" ht="15" x14ac:dyDescent="0.3">
      <c r="B224" s="556" t="s">
        <v>734</v>
      </c>
      <c r="C224" s="556"/>
      <c r="D224" s="556"/>
      <c r="E224" s="556"/>
      <c r="F224" s="556"/>
      <c r="G224" s="556"/>
      <c r="H224" s="556"/>
      <c r="I224" s="556"/>
      <c r="J224" s="556"/>
    </row>
    <row r="225" spans="2:10" s="28" customFormat="1" ht="15" x14ac:dyDescent="0.35">
      <c r="B225" s="106" t="s">
        <v>735</v>
      </c>
      <c r="C225" s="147" t="s">
        <v>736</v>
      </c>
      <c r="D225" s="128" t="s">
        <v>737</v>
      </c>
      <c r="E225" s="128" t="s">
        <v>738</v>
      </c>
      <c r="F225" s="126" t="s">
        <v>739</v>
      </c>
      <c r="G225" s="126" t="s">
        <v>740</v>
      </c>
      <c r="H225" s="126" t="s">
        <v>741</v>
      </c>
      <c r="I225" s="126" t="s">
        <v>742</v>
      </c>
      <c r="J225" s="126" t="s">
        <v>743</v>
      </c>
    </row>
    <row r="226" spans="2:10" ht="15" x14ac:dyDescent="0.35">
      <c r="B226" s="28" t="s">
        <v>744</v>
      </c>
      <c r="C226" s="147"/>
      <c r="D226" s="128"/>
      <c r="E226" s="128"/>
      <c r="F226" s="128"/>
      <c r="H226" s="28" t="s">
        <v>745</v>
      </c>
      <c r="J226" s="28" t="s">
        <v>746</v>
      </c>
    </row>
    <row r="227" spans="2:10" s="28" customFormat="1" ht="15.6" thickBot="1" x14ac:dyDescent="0.35">
      <c r="B227" s="91"/>
      <c r="C227" s="133"/>
      <c r="D227" s="68"/>
      <c r="E227" s="67"/>
      <c r="F227" s="78"/>
      <c r="G227" s="78"/>
      <c r="H227" s="78"/>
      <c r="I227" s="78"/>
      <c r="J227" s="78"/>
    </row>
    <row r="228" spans="2:10" ht="15" x14ac:dyDescent="0.3">
      <c r="B228" s="22"/>
      <c r="C228" s="134"/>
      <c r="D228" s="22"/>
      <c r="E228" s="22"/>
    </row>
    <row r="229" spans="2:10" s="28" customFormat="1" ht="15.6" thickBot="1" x14ac:dyDescent="0.35">
      <c r="B229" s="557" t="s">
        <v>33</v>
      </c>
      <c r="C229" s="558"/>
      <c r="D229" s="558"/>
      <c r="E229" s="558"/>
      <c r="F229" s="558"/>
      <c r="G229" s="558"/>
      <c r="H229" s="558"/>
      <c r="I229" s="558"/>
      <c r="J229" s="558"/>
    </row>
    <row r="230" spans="2:10" s="28" customFormat="1" ht="15" x14ac:dyDescent="0.3">
      <c r="B230" s="559" t="s">
        <v>34</v>
      </c>
      <c r="C230" s="560"/>
      <c r="D230" s="560"/>
      <c r="E230" s="560"/>
      <c r="F230" s="560"/>
      <c r="G230" s="560"/>
      <c r="H230" s="560"/>
      <c r="I230" s="560"/>
      <c r="J230" s="560"/>
    </row>
    <row r="231" spans="2:10" ht="15.6" thickBot="1" x14ac:dyDescent="0.35">
      <c r="B231" s="22"/>
      <c r="C231" s="134"/>
      <c r="D231" s="22"/>
      <c r="E231" s="22"/>
    </row>
    <row r="232" spans="2:10" ht="15" x14ac:dyDescent="0.3">
      <c r="B232" s="538" t="s">
        <v>35</v>
      </c>
      <c r="C232" s="538"/>
      <c r="D232" s="538"/>
      <c r="E232" s="538"/>
      <c r="F232" s="538"/>
      <c r="G232" s="538"/>
      <c r="H232" s="538"/>
      <c r="I232" s="538"/>
      <c r="J232" s="538"/>
    </row>
    <row r="233" spans="2:10" ht="16.5" customHeight="1" x14ac:dyDescent="0.3">
      <c r="B233" s="522" t="s">
        <v>747</v>
      </c>
      <c r="C233" s="522"/>
      <c r="D233" s="522"/>
      <c r="E233" s="522"/>
      <c r="F233" s="522"/>
      <c r="G233" s="522"/>
      <c r="H233" s="522"/>
      <c r="I233" s="522"/>
      <c r="J233" s="522"/>
    </row>
    <row r="234" spans="2:10" ht="15" x14ac:dyDescent="0.3">
      <c r="B234" s="531" t="s">
        <v>748</v>
      </c>
      <c r="C234" s="531"/>
      <c r="D234" s="531"/>
      <c r="E234" s="531"/>
      <c r="F234" s="531"/>
      <c r="G234" s="531"/>
      <c r="H234" s="531"/>
      <c r="I234" s="531"/>
      <c r="J234" s="531"/>
    </row>
    <row r="235" spans="2:10" ht="15" x14ac:dyDescent="0.3">
      <c r="B235" s="550"/>
      <c r="C235" s="550"/>
      <c r="D235" s="550"/>
      <c r="E235" s="550"/>
      <c r="F235" s="550"/>
      <c r="G235" s="550"/>
      <c r="H235" s="550"/>
      <c r="I235" s="550"/>
      <c r="J235" s="550"/>
    </row>
    <row r="236" spans="2:10" ht="15" x14ac:dyDescent="0.3"/>
    <row r="237" spans="2:10" ht="15" x14ac:dyDescent="0.3"/>
    <row r="238" spans="2:10" ht="15" x14ac:dyDescent="0.3"/>
    <row r="239" spans="2:10" ht="15" x14ac:dyDescent="0.3"/>
    <row r="240" spans="2:10" s="28" customFormat="1" ht="15" x14ac:dyDescent="0.3">
      <c r="B240" s="126"/>
      <c r="C240" s="132"/>
      <c r="D240" s="126"/>
      <c r="E240" s="126"/>
    </row>
    <row r="241" ht="15" x14ac:dyDescent="0.3"/>
    <row r="242" ht="15" x14ac:dyDescent="0.3"/>
    <row r="243" ht="15" x14ac:dyDescent="0.3"/>
    <row r="244" ht="15" x14ac:dyDescent="0.3"/>
    <row r="245" ht="15" x14ac:dyDescent="0.3"/>
    <row r="246" ht="15" x14ac:dyDescent="0.3"/>
    <row r="247" ht="15" x14ac:dyDescent="0.3"/>
    <row r="248" ht="15" customHeight="1" x14ac:dyDescent="0.3"/>
    <row r="249" ht="15" customHeight="1" x14ac:dyDescent="0.3"/>
    <row r="250" ht="15" x14ac:dyDescent="0.3"/>
    <row r="251" ht="15" x14ac:dyDescent="0.3"/>
    <row r="252" ht="18.75" customHeight="1" x14ac:dyDescent="0.3"/>
    <row r="253" ht="15" x14ac:dyDescent="0.3"/>
    <row r="254" ht="15" x14ac:dyDescent="0.3"/>
    <row r="255" ht="15" x14ac:dyDescent="0.3"/>
    <row r="256" ht="15" x14ac:dyDescent="0.3"/>
    <row r="257" ht="15" x14ac:dyDescent="0.3"/>
    <row r="258" ht="15" x14ac:dyDescent="0.3"/>
    <row r="259" ht="15" x14ac:dyDescent="0.3"/>
    <row r="260" ht="15" x14ac:dyDescent="0.3"/>
    <row r="261" ht="15" x14ac:dyDescent="0.3"/>
    <row r="262" ht="15" x14ac:dyDescent="0.3"/>
    <row r="263" ht="15" x14ac:dyDescent="0.3"/>
    <row r="264" ht="15" x14ac:dyDescent="0.3"/>
    <row r="265" ht="15" x14ac:dyDescent="0.3"/>
    <row r="266" ht="15" x14ac:dyDescent="0.3"/>
    <row r="267" ht="15" x14ac:dyDescent="0.3"/>
    <row r="268" ht="15" x14ac:dyDescent="0.3"/>
    <row r="269" ht="15" x14ac:dyDescent="0.3"/>
    <row r="270" ht="15" x14ac:dyDescent="0.3"/>
    <row r="271" ht="15" x14ac:dyDescent="0.3"/>
    <row r="272" ht="15" x14ac:dyDescent="0.3"/>
    <row r="273" ht="15" x14ac:dyDescent="0.3"/>
  </sheetData>
  <protectedRanges>
    <protectedRange algorithmName="SHA-512" hashValue="19r0bVvPR7yZA0UiYij7Tv1CBk3noIABvFePbLhCJ4nk3L6A+Fy+RdPPS3STf+a52x4pG2PQK4FAkXK9epnlIA==" saltValue="gQC4yrLvnbJqxYZ0KSEoZA==" spinCount="100000" sqref="B101" name="Government revenues_1"/>
  </protectedRanges>
  <mergeCells count="25">
    <mergeCell ref="B2:J2"/>
    <mergeCell ref="B3:J3"/>
    <mergeCell ref="B4:J4"/>
    <mergeCell ref="B5:J5"/>
    <mergeCell ref="B6:J6"/>
    <mergeCell ref="B235:J235"/>
    <mergeCell ref="B7:J7"/>
    <mergeCell ref="B8:J8"/>
    <mergeCell ref="B10:J10"/>
    <mergeCell ref="B11:J11"/>
    <mergeCell ref="B12:J12"/>
    <mergeCell ref="B224:J224"/>
    <mergeCell ref="B229:J229"/>
    <mergeCell ref="B230:J230"/>
    <mergeCell ref="B13:J13"/>
    <mergeCell ref="B23:J23"/>
    <mergeCell ref="B24:D24"/>
    <mergeCell ref="B232:J232"/>
    <mergeCell ref="B233:J233"/>
    <mergeCell ref="B111:H111"/>
    <mergeCell ref="B112:H112"/>
    <mergeCell ref="B114:H114"/>
    <mergeCell ref="B115:H115"/>
    <mergeCell ref="B116:H116"/>
    <mergeCell ref="B234:J234"/>
  </mergeCells>
  <dataValidations count="22">
    <dataValidation type="textLength" allowBlank="1" showInputMessage="1" showErrorMessage="1" errorTitle="Please do not edit these cells" error="Please do not edit these cells" sqref="C24:D24" xr:uid="{00000000-0002-0000-0300-000003000000}">
      <formula1>10000</formula1>
      <formula2>50000</formula2>
    </dataValidation>
    <dataValidation type="textLength" allowBlank="1" showInputMessage="1" showErrorMessage="1" sqref="A1:K13 E25:K26 A26:D26 B223:J224 K224 A225:K225 A27:J27 A14:E14 J223:K223 B227:B235 C227:J231 K226:K235 A226:A235 F14:K21 B23:E24 F22:L24 A22:A25 A28:A100 A220:A224 I28:J100 I220:J222" xr:uid="{00000000-0002-0000-0300-000004000000}">
      <formula1>9999999</formula1>
      <formula2>99999999</formula2>
    </dataValidation>
    <dataValidation allowBlank="1" showInputMessage="1" showErrorMessage="1" promptTitle="Project name" prompt="Input project name here._x000a__x000a_Please refrain from using acronyms, and input complete name." sqref="B226" xr:uid="{00000000-0002-0000-0300-000005000000}"/>
    <dataValidation allowBlank="1" showInputMessage="1" showErrorMessage="1" promptTitle="Affiliated Companies" prompt="Please insert the relevant companies affiliated to the project here, separated by commas." sqref="D226" xr:uid="{00000000-0002-0000-0300-000006000000}"/>
    <dataValidation allowBlank="1" showInputMessage="1" showErrorMessage="1" promptTitle="Reference number" prompt="Please input the reference number of the legal agreement: contract, licence, lease, concession..." sqref="C226" xr:uid="{00000000-0002-0000-0300-000007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226" xr:uid="{00000000-0002-0000-0300-000008000000}">
      <formula1>"&lt;Select unit&gt;,Sm3,Sm3 o.e.,Barrels,Tonnes,oz,carats,Scf"</formula1>
    </dataValidation>
    <dataValidation type="list" allowBlank="1" showInputMessage="1" showErrorMessage="1" sqref="F226" xr:uid="{00000000-0002-0000-0300-000009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226" xr:uid="{00000000-0002-0000-0300-00000A000000}">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226" xr:uid="{00000000-0002-0000-0300-00000B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226" xr:uid="{00000000-0002-0000-0300-00000C000000}">
      <formula1>0</formula1>
      <formula2>1000000000000000</formula2>
    </dataValidation>
    <dataValidation allowBlank="1" showInputMessage="1" showErrorMessage="1" promptTitle="Receiving government agency" prompt="Input the name of the government recipient here._x000a__x000a_Please refrain from using acronyms, and input complete name." sqref="B15:B18 B21" xr:uid="{00000000-0002-0000-0300-00000F000000}"/>
    <dataValidation allowBlank="1" showInputMessage="1" showErrorMessage="1" promptTitle="Company name" prompt="Input company name here._x000a__x000a_Please refrain from using acronyms, and input complete name." sqref="B221:B222 B28:B100" xr:uid="{00000000-0002-0000-0300-000013000000}"/>
    <dataValidation allowBlank="1" showInputMessage="1" showErrorMessage="1" promptTitle="Identification" prompt="Please input identification number for the reporting government entity, if applicable." sqref="D15:D22" xr:uid="{00000000-0002-0000-0300-00000D000000}"/>
    <dataValidation type="list" allowBlank="1" showInputMessage="1" showErrorMessage="1" promptTitle="Government agency type" prompt="Choose type of government agency from the drop-down list._x000a_Please refrain from using custom types if possible." sqref="C15:C20 C22" xr:uid="{00000000-0002-0000-0300-00000E000000}">
      <formula1>Agency_type</formula1>
    </dataValidation>
    <dataValidation type="textLength" allowBlank="1" showInputMessage="1" showErrorMessage="1" errorTitle="Do not edit - based on Part 4" error="These cells will be filled automatically" promptTitle="Do not edit - based on Part 4" prompt=" " sqref="E15:E22" xr:uid="{00000000-0002-0000-0300-000010000000}">
      <formula1>999999</formula1>
      <formula2>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B22" xr:uid="{00000000-0002-0000-0300-000011000000}"/>
    <dataValidation type="list" allowBlank="1" showInputMessage="1" showErrorMessage="1" promptTitle="Please select Sector" prompt="Please select the relevant sector of the company from the list" sqref="D28:D100 D220:D222" xr:uid="{00000000-0002-0000-0300-000014000000}">
      <formula1>Sector_list</formula1>
    </dataValidation>
    <dataValidation allowBlank="1" showInputMessage="1" showErrorMessage="1" promptTitle="Identification #" prompt="Please input unique identification number, such as TIN, organisational number or similar" sqref="C28:C100 C220:C222" xr:uid="{00000000-0002-0000-0300-000015000000}"/>
    <dataValidation allowBlank="1" showInputMessage="1" showErrorMessage="1" promptTitle="Please insert commodities" prompt="Please insert the relevant commodities of the company here, separated by commas." sqref="E28:E100 E220:E222" xr:uid="{00000000-0002-0000-0300-000016000000}"/>
    <dataValidation errorStyle="warning" allowBlank="1" showInputMessage="1" showErrorMessage="1" errorTitle="URL " error="Please input a link in these cells" sqref="F28:G100 F220:G222" xr:uid="{00000000-0002-0000-0300-000017000000}"/>
    <dataValidation type="whole" allowBlank="1" showInputMessage="1" showErrorMessage="1" errorTitle="Do not edit - based on part 5" error="These cells will be filled automatically" promptTitle="Do not edit - based on part 5" prompt=" " sqref="H28:H100 H220:H222" xr:uid="{00000000-0002-0000-0300-000018000000}">
      <formula1>1</formula1>
      <formula2>2</formula2>
    </dataValidation>
    <dataValidation type="list" showInputMessage="1" showErrorMessage="1" sqref="B101" xr:uid="{96BE1F03-508B-405C-B710-F5564DD83EB1}">
      <formula1>Companies_list</formula1>
    </dataValidation>
  </dataValidations>
  <hyperlinks>
    <hyperlink ref="B8" display="If you have any questions, please contact data@eiti.org" xr:uid="{00000000-0004-0000-0300-000000000000}"/>
    <hyperlink ref="B230:F230" display="Give us your feedback or report a conflict in the data! Write to us at  data@eiti.org" xr:uid="{00000000-0004-0000-0300-000001000000}"/>
    <hyperlink ref="B229:F229" display="For the latest version of Summary data templates, see  https://eiti.org/summary-data-template" xr:uid="{00000000-0004-0000-0300-000002000000}"/>
    <hyperlink ref="B111" r:id="rId1" display="https://eiti.org/summary-data-template" xr:uid="{898F8775-68D7-424B-A258-567FB42DDAA2}"/>
    <hyperlink ref="B112" r:id="rId2" display="mailto:data@eiti.org" xr:uid="{4D6CB5BD-8411-4E12-8252-0F2918E175F2}"/>
  </hyperlinks>
  <pageMargins left="0.25" right="0.25" top="0.75" bottom="0.75" header="0.3" footer="0.3"/>
  <pageSetup paperSize="8" fitToHeight="0" orientation="landscape" horizontalDpi="2400" verticalDpi="2400" r:id="rId3"/>
  <tableParts count="2">
    <tablePart r:id="rId4"/>
    <tablePart r:id="rId5"/>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00000000-0002-0000-0300-000019000000}">
          <x14:formula1>
            <xm:f>Lists!$I$11:$I$168</xm:f>
          </x14:formula1>
          <xm:sqref>J226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N101"/>
  <sheetViews>
    <sheetView showGridLines="0" topLeftCell="A7" zoomScaleNormal="100" workbookViewId="0">
      <selection activeCell="G88" sqref="G88"/>
    </sheetView>
  </sheetViews>
  <sheetFormatPr defaultColWidth="8.6640625" defaultRowHeight="15.6" x14ac:dyDescent="0.3"/>
  <cols>
    <col min="1" max="1" width="2.6640625" style="319" customWidth="1"/>
    <col min="2" max="5" width="8.6640625" style="319" hidden="1" customWidth="1"/>
    <col min="6" max="6" width="72.6640625" style="319" customWidth="1"/>
    <col min="7" max="7" width="13" style="319" customWidth="1"/>
    <col min="8" max="8" width="40.6640625" style="201" customWidth="1"/>
    <col min="9" max="9" width="35.44140625" style="319" customWidth="1"/>
    <col min="10" max="10" width="40.44140625" style="319" customWidth="1"/>
    <col min="11" max="11" width="7.6640625" style="319" customWidth="1"/>
    <col min="12" max="12" width="2.6640625" style="319" customWidth="1"/>
    <col min="13" max="13" width="19.44140625" style="319" bestFit="1" customWidth="1"/>
    <col min="14" max="14" width="73.44140625" style="319" bestFit="1" customWidth="1"/>
    <col min="15" max="15" width="4" style="319" customWidth="1"/>
    <col min="16" max="16384" width="8.6640625" style="319"/>
  </cols>
  <sheetData>
    <row r="1" spans="6:14" s="181" customFormat="1" ht="15.75" hidden="1" customHeight="1" x14ac:dyDescent="0.3">
      <c r="H1" s="317"/>
    </row>
    <row r="2" spans="6:14" s="181" customFormat="1" hidden="1" x14ac:dyDescent="0.3">
      <c r="H2" s="317"/>
    </row>
    <row r="3" spans="6:14" s="181" customFormat="1" hidden="1" x14ac:dyDescent="0.3">
      <c r="H3" s="317"/>
      <c r="N3" s="182" t="s">
        <v>749</v>
      </c>
    </row>
    <row r="4" spans="6:14" s="181" customFormat="1" hidden="1" x14ac:dyDescent="0.3">
      <c r="H4" s="317"/>
      <c r="N4" s="182" t="str">
        <f>Introduction!G4</f>
        <v>YYYY-MM-DD</v>
      </c>
    </row>
    <row r="5" spans="6:14" s="181" customFormat="1" hidden="1" x14ac:dyDescent="0.3">
      <c r="H5" s="317"/>
    </row>
    <row r="6" spans="6:14" s="181" customFormat="1" hidden="1" x14ac:dyDescent="0.3">
      <c r="H6" s="317"/>
    </row>
    <row r="7" spans="6:14" s="181" customFormat="1" x14ac:dyDescent="0.3">
      <c r="H7" s="317"/>
    </row>
    <row r="8" spans="6:14" s="181" customFormat="1" x14ac:dyDescent="0.3">
      <c r="F8" s="567" t="s">
        <v>750</v>
      </c>
      <c r="G8" s="567"/>
      <c r="H8" s="567"/>
      <c r="I8" s="567"/>
      <c r="J8" s="567"/>
      <c r="K8" s="567"/>
      <c r="L8" s="567"/>
      <c r="M8" s="567"/>
      <c r="N8" s="567"/>
    </row>
    <row r="9" spans="6:14" s="181" customFormat="1" x14ac:dyDescent="0.3">
      <c r="F9" s="573" t="s">
        <v>40</v>
      </c>
      <c r="G9" s="573"/>
      <c r="H9" s="573"/>
      <c r="I9" s="573"/>
      <c r="J9" s="573"/>
      <c r="K9" s="573"/>
      <c r="L9" s="573"/>
      <c r="M9" s="573"/>
      <c r="N9" s="573"/>
    </row>
    <row r="10" spans="6:14" s="181" customFormat="1" x14ac:dyDescent="0.3">
      <c r="F10" s="579" t="s">
        <v>751</v>
      </c>
      <c r="G10" s="579"/>
      <c r="H10" s="579"/>
      <c r="I10" s="579"/>
      <c r="J10" s="579"/>
      <c r="K10" s="579"/>
      <c r="L10" s="579"/>
      <c r="M10" s="579"/>
      <c r="N10" s="579"/>
    </row>
    <row r="11" spans="6:14" s="181" customFormat="1" x14ac:dyDescent="0.3">
      <c r="F11" s="580" t="s">
        <v>752</v>
      </c>
      <c r="G11" s="580"/>
      <c r="H11" s="580"/>
      <c r="I11" s="580"/>
      <c r="J11" s="580"/>
      <c r="K11" s="580"/>
      <c r="L11" s="580"/>
      <c r="M11" s="580"/>
      <c r="N11" s="580"/>
    </row>
    <row r="12" spans="6:14" s="181" customFormat="1" x14ac:dyDescent="0.3">
      <c r="F12" s="580" t="s">
        <v>753</v>
      </c>
      <c r="G12" s="580"/>
      <c r="H12" s="580"/>
      <c r="I12" s="580"/>
      <c r="J12" s="580"/>
      <c r="K12" s="580"/>
      <c r="L12" s="580"/>
      <c r="M12" s="580"/>
      <c r="N12" s="580"/>
    </row>
    <row r="13" spans="6:14" s="181" customFormat="1" x14ac:dyDescent="0.3">
      <c r="F13" s="575" t="s">
        <v>754</v>
      </c>
      <c r="G13" s="575"/>
      <c r="H13" s="575"/>
      <c r="I13" s="575"/>
      <c r="J13" s="575"/>
      <c r="K13" s="575"/>
      <c r="L13" s="575"/>
      <c r="M13" s="575"/>
      <c r="N13" s="575"/>
    </row>
    <row r="14" spans="6:14" s="181" customFormat="1" x14ac:dyDescent="0.3">
      <c r="F14" s="576" t="s">
        <v>755</v>
      </c>
      <c r="G14" s="576"/>
      <c r="H14" s="576"/>
      <c r="I14" s="576"/>
      <c r="J14" s="576"/>
      <c r="K14" s="576"/>
      <c r="L14" s="576"/>
      <c r="M14" s="576"/>
      <c r="N14" s="576"/>
    </row>
    <row r="15" spans="6:14" s="181" customFormat="1" x14ac:dyDescent="0.3">
      <c r="F15" s="577" t="s">
        <v>756</v>
      </c>
      <c r="G15" s="577"/>
      <c r="H15" s="577"/>
      <c r="I15" s="577"/>
      <c r="J15" s="577"/>
      <c r="K15" s="577"/>
      <c r="L15" s="577"/>
      <c r="M15" s="577"/>
      <c r="N15" s="577"/>
    </row>
    <row r="16" spans="6:14" s="181" customFormat="1" x14ac:dyDescent="0.3">
      <c r="F16" s="571" t="s">
        <v>395</v>
      </c>
      <c r="G16" s="571"/>
      <c r="H16" s="571"/>
      <c r="I16" s="571"/>
      <c r="J16" s="571"/>
      <c r="K16" s="571"/>
      <c r="L16" s="571"/>
      <c r="M16" s="571"/>
      <c r="N16" s="571"/>
    </row>
    <row r="17" spans="2:14" s="181" customFormat="1" x14ac:dyDescent="0.3">
      <c r="H17" s="317"/>
    </row>
    <row r="18" spans="2:14" s="181" customFormat="1" x14ac:dyDescent="0.3">
      <c r="F18" s="553" t="s">
        <v>757</v>
      </c>
      <c r="G18" s="553"/>
      <c r="H18" s="553"/>
      <c r="I18" s="553"/>
      <c r="J18" s="553"/>
      <c r="K18" s="553"/>
      <c r="M18" s="578" t="s">
        <v>758</v>
      </c>
      <c r="N18" s="578"/>
    </row>
    <row r="19" spans="2:14" s="181" customFormat="1" ht="15.45" customHeight="1" x14ac:dyDescent="0.3">
      <c r="H19" s="317"/>
      <c r="M19" s="572" t="s">
        <v>759</v>
      </c>
      <c r="N19" s="572"/>
    </row>
    <row r="20" spans="2:14" x14ac:dyDescent="0.3">
      <c r="F20" s="569" t="s">
        <v>760</v>
      </c>
      <c r="G20" s="569"/>
      <c r="H20" s="569"/>
      <c r="I20" s="569"/>
      <c r="J20" s="569"/>
      <c r="K20" s="570"/>
      <c r="M20" s="181"/>
      <c r="N20" s="181"/>
    </row>
    <row r="21" spans="2:14" x14ac:dyDescent="0.3">
      <c r="B21" s="320" t="s">
        <v>761</v>
      </c>
      <c r="C21" s="320" t="s">
        <v>762</v>
      </c>
      <c r="D21" s="320" t="s">
        <v>763</v>
      </c>
      <c r="E21" s="320" t="s">
        <v>764</v>
      </c>
      <c r="F21" s="319" t="s">
        <v>765</v>
      </c>
      <c r="G21" s="319" t="s">
        <v>414</v>
      </c>
      <c r="H21" s="201" t="s">
        <v>766</v>
      </c>
      <c r="I21" s="319" t="s">
        <v>767</v>
      </c>
      <c r="J21" s="319" t="s">
        <v>768</v>
      </c>
      <c r="K21" s="181" t="s">
        <v>743</v>
      </c>
      <c r="M21" s="573" t="s">
        <v>769</v>
      </c>
      <c r="N21" s="573"/>
    </row>
    <row r="22" spans="2:14" ht="15.75" customHeight="1" x14ac:dyDescent="0.3">
      <c r="B22" s="320" t="str">
        <f>IFERROR(VLOOKUP(Government_revenues_table[[#This Row],[GFS Classification]],Table6_GFS_codes_classification[],COLUMNS($F:F)+3,FALSE),"Do not enter data")</f>
        <v>Taxes (11E)</v>
      </c>
      <c r="C22" s="320" t="str">
        <f>IFERROR(VLOOKUP(Government_revenues_table[[#This Row],[GFS Classification]],Table6_GFS_codes_classification[],COLUMNS($F:G)+3,FALSE),"Do not enter data")</f>
        <v>Taxes on goods and services (114E)</v>
      </c>
      <c r="D22" s="320" t="str">
        <f>IFERROR(VLOOKUP(Government_revenues_table[[#This Row],[GFS Classification]],Table6_GFS_codes_classification[],COLUMNS($F:H)+3,FALSE),"Do not enter data")</f>
        <v>General taxes on goods and services (VAT, sales tax, turnover tax) (1141E)</v>
      </c>
      <c r="E22" s="320" t="str">
        <f>IFERROR(VLOOKUP(Government_revenues_table[[#This Row],[GFS Classification]],Table6_GFS_codes_classification[],COLUMNS($F:I)+3,FALSE),"Do not enter data")</f>
        <v>General taxes on goods and services (VAT, sales tax, turnover tax) (1141E)</v>
      </c>
      <c r="F22" s="319" t="s">
        <v>770</v>
      </c>
      <c r="G22" s="181" t="s">
        <v>642</v>
      </c>
      <c r="H22" s="321" t="s">
        <v>771</v>
      </c>
      <c r="I22" s="200" t="s">
        <v>403</v>
      </c>
      <c r="J22" s="427">
        <v>3273564000</v>
      </c>
      <c r="K22" s="319" t="s">
        <v>205</v>
      </c>
      <c r="M22" s="574" t="s">
        <v>773</v>
      </c>
      <c r="N22" s="574"/>
    </row>
    <row r="23" spans="2:14" ht="15.75" customHeight="1" x14ac:dyDescent="0.3">
      <c r="B23" s="323" t="str">
        <f>IFERROR(VLOOKUP(Government_revenues_table[[#This Row],[GFS Classification]],Table6_GFS_codes_classification[],COLUMNS($F:F)+3,FALSE),"Do not enter data")</f>
        <v>Taxes (11E)</v>
      </c>
      <c r="C23" s="323" t="str">
        <f>IFERROR(VLOOKUP(Government_revenues_table[[#This Row],[GFS Classification]],Table6_GFS_codes_classification[],COLUMNS($F:G)+3,FALSE),"Do not enter data")</f>
        <v>Taxes on goods and services (114E)</v>
      </c>
      <c r="D23" s="323" t="str">
        <f>IFERROR(VLOOKUP(Government_revenues_table[[#This Row],[GFS Classification]],Table6_GFS_codes_classification[],COLUMNS($F:H)+3,FALSE),"Do not enter data")</f>
        <v>General taxes on goods and services (VAT, sales tax, turnover tax) (1141E)</v>
      </c>
      <c r="E23" s="323" t="str">
        <f>IFERROR(VLOOKUP(Government_revenues_table[[#This Row],[GFS Classification]],Table6_GFS_codes_classification[],COLUMNS($F:I)+3,FALSE),"Do not enter data")</f>
        <v>General taxes on goods and services (VAT, sales tax, turnover tax) (1141E)</v>
      </c>
      <c r="F23" s="319" t="s">
        <v>770</v>
      </c>
      <c r="G23" s="181" t="s">
        <v>642</v>
      </c>
      <c r="H23" s="321" t="s">
        <v>2633</v>
      </c>
      <c r="I23" s="200" t="s">
        <v>403</v>
      </c>
      <c r="J23" s="431">
        <v>9706002.6799999997</v>
      </c>
      <c r="K23" s="319" t="s">
        <v>205</v>
      </c>
      <c r="M23" s="574"/>
      <c r="N23" s="574"/>
    </row>
    <row r="24" spans="2:14" ht="15.75" customHeight="1" x14ac:dyDescent="0.3">
      <c r="B24" s="323" t="str">
        <f>IFERROR(VLOOKUP(Government_revenues_table[[#This Row],[GFS Classification]],Table6_GFS_codes_classification[],COLUMNS($F:F)+3,FALSE),"Do not enter data")</f>
        <v>Other revenue (14E)</v>
      </c>
      <c r="C24" s="323" t="str">
        <f>IFERROR(VLOOKUP(Government_revenues_table[[#This Row],[GFS Classification]],Table6_GFS_codes_classification[],COLUMNS($F:G)+3,FALSE),"Do not enter data")</f>
        <v>Property income (141E)</v>
      </c>
      <c r="D24" s="323" t="str">
        <f>IFERROR(VLOOKUP(Government_revenues_table[[#This Row],[GFS Classification]],Table6_GFS_codes_classification[],COLUMNS($F:H)+3,FALSE),"Do not enter data")</f>
        <v>Rent (1415E)</v>
      </c>
      <c r="E24" s="323" t="str">
        <f>IFERROR(VLOOKUP(Government_revenues_table[[#This Row],[GFS Classification]],Table6_GFS_codes_classification[],COLUMNS($F:I)+3,FALSE),"Do not enter data")</f>
        <v>Compulsory transfers to government (infrastructure and other) (1415E4)</v>
      </c>
      <c r="F24" s="319" t="s">
        <v>1298</v>
      </c>
      <c r="G24" s="181" t="s">
        <v>642</v>
      </c>
      <c r="H24" s="429" t="s">
        <v>2634</v>
      </c>
      <c r="I24" t="s">
        <v>2638</v>
      </c>
      <c r="J24" s="431">
        <v>721274844</v>
      </c>
      <c r="K24" s="319" t="s">
        <v>205</v>
      </c>
      <c r="M24" s="574"/>
      <c r="N24" s="574"/>
    </row>
    <row r="25" spans="2:14" ht="15.75" customHeight="1" x14ac:dyDescent="0.3">
      <c r="B25" s="323" t="str">
        <f>IFERROR(VLOOKUP(Government_revenues_table[[#This Row],[GFS Classification]],Table6_GFS_codes_classification[],COLUMNS($F:F)+3,FALSE),"Do not enter data")</f>
        <v>Other revenue (14E)</v>
      </c>
      <c r="C25" s="323" t="str">
        <f>IFERROR(VLOOKUP(Government_revenues_table[[#This Row],[GFS Classification]],Table6_GFS_codes_classification[],COLUMNS($F:G)+3,FALSE),"Do not enter data")</f>
        <v>Property income (141E)</v>
      </c>
      <c r="D25" s="323" t="str">
        <f>IFERROR(VLOOKUP(Government_revenues_table[[#This Row],[GFS Classification]],Table6_GFS_codes_classification[],COLUMNS($F:H)+3,FALSE),"Do not enter data")</f>
        <v>Rent (1415E)</v>
      </c>
      <c r="E25" s="323" t="str">
        <f>IFERROR(VLOOKUP(Government_revenues_table[[#This Row],[GFS Classification]],Table6_GFS_codes_classification[],COLUMNS($F:I)+3,FALSE),"Do not enter data")</f>
        <v>Compulsory transfers to government (infrastructure and other) (1415E4)</v>
      </c>
      <c r="F25" s="319" t="s">
        <v>1298</v>
      </c>
      <c r="G25" s="181" t="s">
        <v>642</v>
      </c>
      <c r="H25" s="429" t="s">
        <v>2635</v>
      </c>
      <c r="I25" t="s">
        <v>2639</v>
      </c>
      <c r="J25" s="431">
        <v>94315228</v>
      </c>
      <c r="K25" s="319" t="s">
        <v>205</v>
      </c>
      <c r="M25" s="574"/>
      <c r="N25" s="574"/>
    </row>
    <row r="26" spans="2:14" ht="15.75" customHeight="1" x14ac:dyDescent="0.3">
      <c r="B26" s="320" t="str">
        <f>IFERROR(VLOOKUP(Government_revenues_table[[#This Row],[GFS Classification]],Table6_GFS_codes_classification[],COLUMNS($F:F)+3,FALSE),"Do not enter data")</f>
        <v>Taxes (11E)</v>
      </c>
      <c r="C26" s="320" t="str">
        <f>IFERROR(VLOOKUP(Government_revenues_table[[#This Row],[GFS Classification]],Table6_GFS_codes_classification[],COLUMNS($F:G)+3,FALSE),"Do not enter data")</f>
        <v>Taxes on income, profits and capital gains (111E)</v>
      </c>
      <c r="D26" s="320" t="str">
        <f>IFERROR(VLOOKUP(Government_revenues_table[[#This Row],[GFS Classification]],Table6_GFS_codes_classification[],COLUMNS($F:H)+3,FALSE),"Do not enter data")</f>
        <v>Ordinary taxes on income, profits and capital gains (1112E1)</v>
      </c>
      <c r="E26" s="320" t="str">
        <f>IFERROR(VLOOKUP(Government_revenues_table[[#This Row],[GFS Classification]],Table6_GFS_codes_classification[],COLUMNS($F:I)+3,FALSE),"Do not enter data")</f>
        <v>Ordinary taxes on income, profits and capital gains (1112E1)</v>
      </c>
      <c r="F26" s="319" t="s">
        <v>774</v>
      </c>
      <c r="G26" s="181" t="s">
        <v>642</v>
      </c>
      <c r="H26" s="321" t="s">
        <v>775</v>
      </c>
      <c r="I26" s="200" t="s">
        <v>403</v>
      </c>
      <c r="J26" s="427">
        <v>491581000</v>
      </c>
      <c r="K26" s="319" t="s">
        <v>205</v>
      </c>
      <c r="M26" s="574"/>
      <c r="N26" s="574"/>
    </row>
    <row r="27" spans="2:14" ht="15.75" customHeight="1" x14ac:dyDescent="0.3">
      <c r="B27" s="323" t="str">
        <f>IFERROR(VLOOKUP(Government_revenues_table[[#This Row],[GFS Classification]],Table6_GFS_codes_classification[],COLUMNS($F:F)+3,FALSE),"Do not enter data")</f>
        <v>Taxes (11E)</v>
      </c>
      <c r="C27" s="323" t="str">
        <f>IFERROR(VLOOKUP(Government_revenues_table[[#This Row],[GFS Classification]],Table6_GFS_codes_classification[],COLUMNS($F:G)+3,FALSE),"Do not enter data")</f>
        <v>Other taxes payable by natural resource companies (116E)</v>
      </c>
      <c r="D27" s="323" t="str">
        <f>IFERROR(VLOOKUP(Government_revenues_table[[#This Row],[GFS Classification]],Table6_GFS_codes_classification[],COLUMNS($F:H)+3,FALSE),"Do not enter data")</f>
        <v>Other taxes payable by natural resource companies (116E)</v>
      </c>
      <c r="E27" s="323" t="str">
        <f>IFERROR(VLOOKUP(Government_revenues_table[[#This Row],[GFS Classification]],Table6_GFS_codes_classification[],COLUMNS($F:I)+3,FALSE),"Do not enter data")</f>
        <v>Other taxes payable by natural resource companies (116E)</v>
      </c>
      <c r="F27" s="319" t="s">
        <v>776</v>
      </c>
      <c r="G27" s="181" t="s">
        <v>642</v>
      </c>
      <c r="H27" s="429" t="s">
        <v>2627</v>
      </c>
      <c r="I27" s="391" t="s">
        <v>408</v>
      </c>
      <c r="J27" s="431">
        <v>293687000</v>
      </c>
      <c r="K27" s="319" t="s">
        <v>205</v>
      </c>
      <c r="M27" s="574"/>
      <c r="N27" s="574"/>
    </row>
    <row r="28" spans="2:14" ht="15.75" customHeight="1" x14ac:dyDescent="0.3">
      <c r="B28" s="320" t="str">
        <f>IFERROR(VLOOKUP(Government_revenues_table[[#This Row],[GFS Classification]],Table6_GFS_codes_classification[],COLUMNS($F:F)+3,FALSE),"Do not enter data")</f>
        <v>Taxes (11E)</v>
      </c>
      <c r="C28" s="320" t="str">
        <f>IFERROR(VLOOKUP(Government_revenues_table[[#This Row],[GFS Classification]],Table6_GFS_codes_classification[],COLUMNS($F:G)+3,FALSE),"Do not enter data")</f>
        <v>Other taxes payable by natural resource companies (116E)</v>
      </c>
      <c r="D28" s="320" t="str">
        <f>IFERROR(VLOOKUP(Government_revenues_table[[#This Row],[GFS Classification]],Table6_GFS_codes_classification[],COLUMNS($F:H)+3,FALSE),"Do not enter data")</f>
        <v>Other taxes payable by natural resource companies (116E)</v>
      </c>
      <c r="E28" s="320" t="str">
        <f>IFERROR(VLOOKUP(Government_revenues_table[[#This Row],[GFS Classification]],Table6_GFS_codes_classification[],COLUMNS($F:I)+3,FALSE),"Do not enter data")</f>
        <v>Other taxes payable by natural resource companies (116E)</v>
      </c>
      <c r="F28" s="319" t="s">
        <v>776</v>
      </c>
      <c r="G28" s="181" t="s">
        <v>642</v>
      </c>
      <c r="H28" s="321" t="s">
        <v>777</v>
      </c>
      <c r="I28" t="s">
        <v>408</v>
      </c>
      <c r="J28" s="427">
        <v>4639138000</v>
      </c>
      <c r="K28" s="319" t="s">
        <v>205</v>
      </c>
      <c r="M28" s="574"/>
      <c r="N28" s="574"/>
    </row>
    <row r="29" spans="2:14" ht="15.75" customHeight="1" x14ac:dyDescent="0.3">
      <c r="B29" s="320" t="str">
        <f>IFERROR(VLOOKUP(Government_revenues_table[[#This Row],[GFS Classification]],Table6_GFS_codes_classification[],COLUMNS($F:F)+3,FALSE),"Do not enter data")</f>
        <v>Taxes (11E)</v>
      </c>
      <c r="C29" s="320" t="str">
        <f>IFERROR(VLOOKUP(Government_revenues_table[[#This Row],[GFS Classification]],Table6_GFS_codes_classification[],COLUMNS($F:G)+3,FALSE),"Do not enter data")</f>
        <v>Other taxes payable by natural resource companies (116E)</v>
      </c>
      <c r="D29" s="320" t="str">
        <f>IFERROR(VLOOKUP(Government_revenues_table[[#This Row],[GFS Classification]],Table6_GFS_codes_classification[],COLUMNS($F:H)+3,FALSE),"Do not enter data")</f>
        <v>Other taxes payable by natural resource companies (116E)</v>
      </c>
      <c r="E29" s="320" t="str">
        <f>IFERROR(VLOOKUP(Government_revenues_table[[#This Row],[GFS Classification]],Table6_GFS_codes_classification[],COLUMNS($F:I)+3,FALSE),"Do not enter data")</f>
        <v>Other taxes payable by natural resource companies (116E)</v>
      </c>
      <c r="F29" s="319" t="s">
        <v>776</v>
      </c>
      <c r="G29" s="181" t="s">
        <v>642</v>
      </c>
      <c r="H29" s="321" t="s">
        <v>778</v>
      </c>
      <c r="I29" t="s">
        <v>408</v>
      </c>
      <c r="J29" s="427">
        <v>9873000</v>
      </c>
      <c r="K29" s="319" t="s">
        <v>205</v>
      </c>
      <c r="M29" s="574"/>
      <c r="N29" s="574"/>
    </row>
    <row r="30" spans="2:14" ht="15.75" customHeight="1" x14ac:dyDescent="0.3">
      <c r="B30" s="320" t="str">
        <f>IFERROR(VLOOKUP(Government_revenues_table[[#This Row],[GFS Classification]],Table6_GFS_codes_classification[],COLUMNS($F:F)+3,FALSE),"Do not enter data")</f>
        <v>Taxes (11E)</v>
      </c>
      <c r="C30" s="320" t="str">
        <f>IFERROR(VLOOKUP(Government_revenues_table[[#This Row],[GFS Classification]],Table6_GFS_codes_classification[],COLUMNS($F:G)+3,FALSE),"Do not enter data")</f>
        <v>Taxes on payroll and workforce (112E)</v>
      </c>
      <c r="D30" s="320" t="str">
        <f>IFERROR(VLOOKUP(Government_revenues_table[[#This Row],[GFS Classification]],Table6_GFS_codes_classification[],COLUMNS($F:H)+3,FALSE),"Do not enter data")</f>
        <v>Taxes on payroll and workforce (112E)</v>
      </c>
      <c r="E30" s="320" t="str">
        <f>IFERROR(VLOOKUP(Government_revenues_table[[#This Row],[GFS Classification]],Table6_GFS_codes_classification[],COLUMNS($F:I)+3,FALSE),"Do not enter data")</f>
        <v>Taxes on payroll and workforce (112E)</v>
      </c>
      <c r="F30" s="319" t="s">
        <v>779</v>
      </c>
      <c r="G30" s="181" t="s">
        <v>642</v>
      </c>
      <c r="H30" s="321" t="s">
        <v>780</v>
      </c>
      <c r="I30" t="s">
        <v>408</v>
      </c>
      <c r="J30" s="427">
        <v>277690000</v>
      </c>
      <c r="K30" s="319" t="s">
        <v>205</v>
      </c>
      <c r="M30" s="574"/>
      <c r="N30" s="574"/>
    </row>
    <row r="31" spans="2:14" ht="15.75" customHeight="1" x14ac:dyDescent="0.3">
      <c r="B31" s="323" t="str">
        <f>IFERROR(VLOOKUP(Government_revenues_table[[#This Row],[GFS Classification]],Table6_GFS_codes_classification[],COLUMNS($F:F)+3,FALSE),"Do not enter data")</f>
        <v>Taxes (11E)</v>
      </c>
      <c r="C31" s="323" t="str">
        <f>IFERROR(VLOOKUP(Government_revenues_table[[#This Row],[GFS Classification]],Table6_GFS_codes_classification[],COLUMNS($F:G)+3,FALSE),"Do not enter data")</f>
        <v>Taxes on income, profits and capital gains (111E)</v>
      </c>
      <c r="D31" s="323" t="str">
        <f>IFERROR(VLOOKUP(Government_revenues_table[[#This Row],[GFS Classification]],Table6_GFS_codes_classification[],COLUMNS($F:H)+3,FALSE),"Do not enter data")</f>
        <v>Extraordinary taxes on income, profits and capital gains (1112E2)</v>
      </c>
      <c r="E31" s="323" t="str">
        <f>IFERROR(VLOOKUP(Government_revenues_table[[#This Row],[GFS Classification]],Table6_GFS_codes_classification[],COLUMNS($F:I)+3,FALSE),"Do not enter data")</f>
        <v>Extraordinary taxes on income, profits and capital gains (1112E2)</v>
      </c>
      <c r="F31" s="319" t="s">
        <v>781</v>
      </c>
      <c r="G31" s="181" t="s">
        <v>642</v>
      </c>
      <c r="H31" s="321" t="s">
        <v>2625</v>
      </c>
      <c r="I31" t="s">
        <v>408</v>
      </c>
      <c r="J31" s="427">
        <v>256985000</v>
      </c>
      <c r="K31" s="319" t="s">
        <v>205</v>
      </c>
      <c r="M31" s="322"/>
      <c r="N31" s="322"/>
    </row>
    <row r="32" spans="2:14" ht="15.75" customHeight="1" x14ac:dyDescent="0.3">
      <c r="B32" s="323" t="str">
        <f>IFERROR(VLOOKUP(Government_revenues_table[[#This Row],[GFS Classification]],Table6_GFS_codes_classification[],COLUMNS($F:F)+3,FALSE),"Do not enter data")</f>
        <v>Taxes (11E)</v>
      </c>
      <c r="C32" s="323" t="str">
        <f>IFERROR(VLOOKUP(Government_revenues_table[[#This Row],[GFS Classification]],Table6_GFS_codes_classification[],COLUMNS($F:G)+3,FALSE),"Do not enter data")</f>
        <v>Taxes on income, profits and capital gains (111E)</v>
      </c>
      <c r="D32" s="323" t="str">
        <f>IFERROR(VLOOKUP(Government_revenues_table[[#This Row],[GFS Classification]],Table6_GFS_codes_classification[],COLUMNS($F:H)+3,FALSE),"Do not enter data")</f>
        <v>Extraordinary taxes on income, profits and capital gains (1112E2)</v>
      </c>
      <c r="E32" s="323" t="str">
        <f>IFERROR(VLOOKUP(Government_revenues_table[[#This Row],[GFS Classification]],Table6_GFS_codes_classification[],COLUMNS($F:I)+3,FALSE),"Do not enter data")</f>
        <v>Extraordinary taxes on income, profits and capital gains (1112E2)</v>
      </c>
      <c r="F32" s="319" t="s">
        <v>781</v>
      </c>
      <c r="G32" s="181" t="s">
        <v>642</v>
      </c>
      <c r="H32" s="321" t="s">
        <v>782</v>
      </c>
      <c r="I32" t="s">
        <v>408</v>
      </c>
      <c r="J32" s="427">
        <v>333858000</v>
      </c>
      <c r="K32" s="319" t="s">
        <v>205</v>
      </c>
      <c r="M32" s="322"/>
      <c r="N32" s="322"/>
    </row>
    <row r="33" spans="2:14" ht="15.75" customHeight="1" x14ac:dyDescent="0.3">
      <c r="B33" s="323" t="str">
        <f>IFERROR(VLOOKUP(Government_revenues_table[[#This Row],[GFS Classification]],Table6_GFS_codes_classification[],COLUMNS($F:F)+3,FALSE),"Do not enter data")</f>
        <v>Taxes (11E)</v>
      </c>
      <c r="C33" s="323" t="str">
        <f>IFERROR(VLOOKUP(Government_revenues_table[[#This Row],[GFS Classification]],Table6_GFS_codes_classification[],COLUMNS($F:G)+3,FALSE),"Do not enter data")</f>
        <v>Taxes on income, profits and capital gains (111E)</v>
      </c>
      <c r="D33" s="323" t="str">
        <f>IFERROR(VLOOKUP(Government_revenues_table[[#This Row],[GFS Classification]],Table6_GFS_codes_classification[],COLUMNS($F:H)+3,FALSE),"Do not enter data")</f>
        <v>Extraordinary taxes on income, profits and capital gains (1112E2)</v>
      </c>
      <c r="E33" s="323" t="str">
        <f>IFERROR(VLOOKUP(Government_revenues_table[[#This Row],[GFS Classification]],Table6_GFS_codes_classification[],COLUMNS($F:I)+3,FALSE),"Do not enter data")</f>
        <v>Extraordinary taxes on income, profits and capital gains (1112E2)</v>
      </c>
      <c r="F33" s="319" t="s">
        <v>781</v>
      </c>
      <c r="G33" s="181" t="s">
        <v>642</v>
      </c>
      <c r="H33" s="321" t="s">
        <v>783</v>
      </c>
      <c r="I33" s="200" t="s">
        <v>403</v>
      </c>
      <c r="J33" s="427">
        <v>54413000</v>
      </c>
      <c r="K33" s="319" t="s">
        <v>205</v>
      </c>
      <c r="M33" s="322"/>
      <c r="N33" s="322"/>
    </row>
    <row r="34" spans="2:14" ht="15.75" customHeight="1" x14ac:dyDescent="0.3">
      <c r="B34" s="323" t="str">
        <f>IFERROR(VLOOKUP(Government_revenues_table[[#This Row],[GFS Classification]],Table6_GFS_codes_classification[],COLUMNS($F:F)+3,FALSE),"Do not enter data")</f>
        <v>Taxes (11E)</v>
      </c>
      <c r="C34" s="323" t="str">
        <f>IFERROR(VLOOKUP(Government_revenues_table[[#This Row],[GFS Classification]],Table6_GFS_codes_classification[],COLUMNS($F:G)+3,FALSE),"Do not enter data")</f>
        <v>Other taxes payable by natural resource companies (116E)</v>
      </c>
      <c r="D34" s="323" t="str">
        <f>IFERROR(VLOOKUP(Government_revenues_table[[#This Row],[GFS Classification]],Table6_GFS_codes_classification[],COLUMNS($F:H)+3,FALSE),"Do not enter data")</f>
        <v>Other taxes payable by natural resource companies (116E)</v>
      </c>
      <c r="E34" s="323" t="str">
        <f>IFERROR(VLOOKUP(Government_revenues_table[[#This Row],[GFS Classification]],Table6_GFS_codes_classification[],COLUMNS($F:I)+3,FALSE),"Do not enter data")</f>
        <v>Other taxes payable by natural resource companies (116E)</v>
      </c>
      <c r="F34" s="319" t="s">
        <v>776</v>
      </c>
      <c r="G34" s="181" t="s">
        <v>642</v>
      </c>
      <c r="H34" s="321" t="s">
        <v>784</v>
      </c>
      <c r="I34" s="200" t="s">
        <v>403</v>
      </c>
      <c r="J34" s="428">
        <v>404011000</v>
      </c>
      <c r="K34" s="319" t="s">
        <v>205</v>
      </c>
      <c r="M34" s="322"/>
      <c r="N34" s="322"/>
    </row>
    <row r="35" spans="2:14" ht="15.75" customHeight="1" x14ac:dyDescent="0.3">
      <c r="B35" s="323" t="str">
        <f>IFERROR(VLOOKUP(Government_revenues_table[[#This Row],[GFS Classification]],Table6_GFS_codes_classification[],COLUMNS($F:F)+3,FALSE),"Do not enter data")</f>
        <v>Other revenue (14E)</v>
      </c>
      <c r="C35" s="323" t="str">
        <f>IFERROR(VLOOKUP(Government_revenues_table[[#This Row],[GFS Classification]],Table6_GFS_codes_classification[],COLUMNS($F:G)+3,FALSE),"Do not enter data")</f>
        <v>Sales of goods and services (142E)</v>
      </c>
      <c r="D35" s="323" t="str">
        <f>IFERROR(VLOOKUP(Government_revenues_table[[#This Row],[GFS Classification]],Table6_GFS_codes_classification[],COLUMNS($F:H)+3,FALSE),"Do not enter data")</f>
        <v>Administrative fees for government services (1422E)</v>
      </c>
      <c r="E35" s="323" t="str">
        <f>IFERROR(VLOOKUP(Government_revenues_table[[#This Row],[GFS Classification]],Table6_GFS_codes_classification[],COLUMNS($F:I)+3,FALSE),"Do not enter data")</f>
        <v>Administrative fees for government services (1422E)</v>
      </c>
      <c r="F35" s="319" t="s">
        <v>785</v>
      </c>
      <c r="G35" s="181" t="s">
        <v>642</v>
      </c>
      <c r="H35" s="321" t="s">
        <v>786</v>
      </c>
      <c r="I35" s="200" t="s">
        <v>403</v>
      </c>
      <c r="J35" s="428">
        <v>436134000</v>
      </c>
      <c r="K35" s="319" t="s">
        <v>205</v>
      </c>
      <c r="M35" s="322"/>
      <c r="N35" s="322"/>
    </row>
    <row r="36" spans="2:14" ht="15.75" customHeight="1" x14ac:dyDescent="0.3">
      <c r="B36" s="323" t="str">
        <f>IFERROR(VLOOKUP(Government_revenues_table[[#This Row],[GFS Classification]],Table6_GFS_codes_classification[],COLUMNS($F:F)+3,FALSE),"Do not enter data")</f>
        <v>Other revenue (14E)</v>
      </c>
      <c r="C36" s="323" t="str">
        <f>IFERROR(VLOOKUP(Government_revenues_table[[#This Row],[GFS Classification]],Table6_GFS_codes_classification[],COLUMNS($F:G)+3,FALSE),"Do not enter data")</f>
        <v>Sales of goods and services (142E)</v>
      </c>
      <c r="D36" s="323" t="str">
        <f>IFERROR(VLOOKUP(Government_revenues_table[[#This Row],[GFS Classification]],Table6_GFS_codes_classification[],COLUMNS($F:H)+3,FALSE),"Do not enter data")</f>
        <v>Administrative fees for government services (1422E)</v>
      </c>
      <c r="E36" s="323" t="str">
        <f>IFERROR(VLOOKUP(Government_revenues_table[[#This Row],[GFS Classification]],Table6_GFS_codes_classification[],COLUMNS($F:I)+3,FALSE),"Do not enter data")</f>
        <v>Administrative fees for government services (1422E)</v>
      </c>
      <c r="F36" s="319" t="s">
        <v>785</v>
      </c>
      <c r="G36" s="181" t="s">
        <v>642</v>
      </c>
      <c r="H36" s="321" t="s">
        <v>787</v>
      </c>
      <c r="I36" s="450" t="s">
        <v>409</v>
      </c>
      <c r="J36" s="428">
        <v>545133000</v>
      </c>
      <c r="K36" s="319" t="s">
        <v>205</v>
      </c>
      <c r="M36" s="322"/>
      <c r="N36" s="322"/>
    </row>
    <row r="37" spans="2:14" ht="15.75" customHeight="1" x14ac:dyDescent="0.3">
      <c r="B37" s="323" t="str">
        <f>IFERROR(VLOOKUP(Government_revenues_table[[#This Row],[GFS Classification]],Table6_GFS_codes_classification[],COLUMNS($F:F)+3,FALSE),"Do not enter data")</f>
        <v>Other revenue (14E)</v>
      </c>
      <c r="C37" s="323" t="str">
        <f>IFERROR(VLOOKUP(Government_revenues_table[[#This Row],[GFS Classification]],Table6_GFS_codes_classification[],COLUMNS($F:G)+3,FALSE),"Do not enter data")</f>
        <v>Property income (141E)</v>
      </c>
      <c r="D37" s="323" t="str">
        <f>IFERROR(VLOOKUP(Government_revenues_table[[#This Row],[GFS Classification]],Table6_GFS_codes_classification[],COLUMNS($F:H)+3,FALSE),"Do not enter data")</f>
        <v>Rent (1415E)</v>
      </c>
      <c r="E37" s="323" t="str">
        <f>IFERROR(VLOOKUP(Government_revenues_table[[#This Row],[GFS Classification]],Table6_GFS_codes_classification[],COLUMNS($F:I)+3,FALSE),"Do not enter data")</f>
        <v>Compulsory transfers to government (infrastructure and other) (1415E4)</v>
      </c>
      <c r="F37" s="319" t="s">
        <v>1298</v>
      </c>
      <c r="G37" s="181" t="s">
        <v>642</v>
      </c>
      <c r="H37" s="429" t="s">
        <v>2636</v>
      </c>
      <c r="I37" s="450" t="s">
        <v>409</v>
      </c>
      <c r="J37" s="430">
        <v>121178000</v>
      </c>
      <c r="K37" s="319" t="s">
        <v>205</v>
      </c>
      <c r="M37" s="417"/>
      <c r="N37" s="417"/>
    </row>
    <row r="38" spans="2:14" ht="15.75" customHeight="1" x14ac:dyDescent="0.3">
      <c r="B38" s="323" t="str">
        <f>IFERROR(VLOOKUP(Government_revenues_table[[#This Row],[GFS Classification]],Table6_GFS_codes_classification[],COLUMNS($F:F)+3,FALSE),"Do not enter data")</f>
        <v>Taxes (11E)</v>
      </c>
      <c r="C38" s="323" t="str">
        <f>IFERROR(VLOOKUP(Government_revenues_table[[#This Row],[GFS Classification]],Table6_GFS_codes_classification[],COLUMNS($F:G)+3,FALSE),"Do not enter data")</f>
        <v>Other taxes payable by natural resource companies (116E)</v>
      </c>
      <c r="D38" s="323" t="str">
        <f>IFERROR(VLOOKUP(Government_revenues_table[[#This Row],[GFS Classification]],Table6_GFS_codes_classification[],COLUMNS($F:H)+3,FALSE),"Do not enter data")</f>
        <v>Other taxes payable by natural resource companies (116E)</v>
      </c>
      <c r="E38" s="323" t="str">
        <f>IFERROR(VLOOKUP(Government_revenues_table[[#This Row],[GFS Classification]],Table6_GFS_codes_classification[],COLUMNS($F:I)+3,FALSE),"Do not enter data")</f>
        <v>Other taxes payable by natural resource companies (116E)</v>
      </c>
      <c r="F38" s="319" t="s">
        <v>776</v>
      </c>
      <c r="G38" s="181" t="s">
        <v>642</v>
      </c>
      <c r="H38" s="392" t="s">
        <v>934</v>
      </c>
      <c r="I38" s="450" t="s">
        <v>409</v>
      </c>
      <c r="J38" s="430">
        <v>4373676000</v>
      </c>
      <c r="K38" s="319" t="s">
        <v>205</v>
      </c>
      <c r="M38" s="415"/>
      <c r="N38" s="415"/>
    </row>
    <row r="39" spans="2:14" ht="15.75" customHeight="1" x14ac:dyDescent="0.3">
      <c r="B39" s="323" t="str">
        <f>IFERROR(VLOOKUP(Government_revenues_table[[#This Row],[GFS Classification]],Table6_GFS_codes_classification[],COLUMNS($F:F)+3,FALSE),"Do not enter data")</f>
        <v>Taxes (11E)</v>
      </c>
      <c r="C39" s="323" t="str">
        <f>IFERROR(VLOOKUP(Government_revenues_table[[#This Row],[GFS Classification]],Table6_GFS_codes_classification[],COLUMNS($F:G)+3,FALSE),"Do not enter data")</f>
        <v>Other taxes payable by natural resource companies (116E)</v>
      </c>
      <c r="D39" s="323" t="str">
        <f>IFERROR(VLOOKUP(Government_revenues_table[[#This Row],[GFS Classification]],Table6_GFS_codes_classification[],COLUMNS($F:H)+3,FALSE),"Do not enter data")</f>
        <v>Other taxes payable by natural resource companies (116E)</v>
      </c>
      <c r="E39" s="323" t="str">
        <f>IFERROR(VLOOKUP(Government_revenues_table[[#This Row],[GFS Classification]],Table6_GFS_codes_classification[],COLUMNS($F:I)+3,FALSE),"Do not enter data")</f>
        <v>Other taxes payable by natural resource companies (116E)</v>
      </c>
      <c r="F39" s="319" t="s">
        <v>776</v>
      </c>
      <c r="G39" s="181" t="s">
        <v>642</v>
      </c>
      <c r="H39" s="392" t="s">
        <v>934</v>
      </c>
      <c r="I39" s="450" t="s">
        <v>409</v>
      </c>
      <c r="J39" s="428">
        <v>5026027000</v>
      </c>
      <c r="K39" s="319" t="s">
        <v>205</v>
      </c>
      <c r="M39" s="322"/>
      <c r="N39" s="322"/>
    </row>
    <row r="40" spans="2:14" ht="15.75" customHeight="1" x14ac:dyDescent="0.3">
      <c r="B40" s="323" t="str">
        <f>IFERROR(VLOOKUP(Government_revenues_table[[#This Row],[GFS Classification]],Table6_GFS_codes_classification[],COLUMNS($F:F)+3,FALSE),"Do not enter data")</f>
        <v>Other revenue (14E)</v>
      </c>
      <c r="C40" s="323" t="str">
        <f>IFERROR(VLOOKUP(Government_revenues_table[[#This Row],[GFS Classification]],Table6_GFS_codes_classification[],COLUMNS($F:G)+3,FALSE),"Do not enter data")</f>
        <v>Sales of goods and services (142E)</v>
      </c>
      <c r="D40" s="323" t="str">
        <f>IFERROR(VLOOKUP(Government_revenues_table[[#This Row],[GFS Classification]],Table6_GFS_codes_classification[],COLUMNS($F:H)+3,FALSE),"Do not enter data")</f>
        <v>Administrative fees for government services (1422E)</v>
      </c>
      <c r="E40" s="323" t="str">
        <f>IFERROR(VLOOKUP(Government_revenues_table[[#This Row],[GFS Classification]],Table6_GFS_codes_classification[],COLUMNS($F:I)+3,FALSE),"Do not enter data")</f>
        <v>Administrative fees for government services (1422E)</v>
      </c>
      <c r="F40" s="319" t="s">
        <v>785</v>
      </c>
      <c r="G40" s="181" t="s">
        <v>642</v>
      </c>
      <c r="H40" s="392" t="s">
        <v>934</v>
      </c>
      <c r="I40" s="450" t="s">
        <v>409</v>
      </c>
      <c r="J40" s="428">
        <v>161061000</v>
      </c>
      <c r="K40" s="319" t="s">
        <v>205</v>
      </c>
      <c r="M40" s="322"/>
      <c r="N40" s="322"/>
    </row>
    <row r="41" spans="2:14" ht="15.75" customHeight="1" x14ac:dyDescent="0.3">
      <c r="B41" s="323" t="str">
        <f>IFERROR(VLOOKUP(Government_revenues_table[[#This Row],[GFS Classification]],Table6_GFS_codes_classification[],COLUMNS($F:F)+3,FALSE),"Do not enter data")</f>
        <v>Other revenue (14E)</v>
      </c>
      <c r="C41" s="323" t="str">
        <f>IFERROR(VLOOKUP(Government_revenues_table[[#This Row],[GFS Classification]],Table6_GFS_codes_classification[],COLUMNS($F:G)+3,FALSE),"Do not enter data")</f>
        <v>Sales of goods and services (142E)</v>
      </c>
      <c r="D41" s="323" t="str">
        <f>IFERROR(VLOOKUP(Government_revenues_table[[#This Row],[GFS Classification]],Table6_GFS_codes_classification[],COLUMNS($F:H)+3,FALSE),"Do not enter data")</f>
        <v>Administrative fees for government services (1422E)</v>
      </c>
      <c r="E41" s="323" t="str">
        <f>IFERROR(VLOOKUP(Government_revenues_table[[#This Row],[GFS Classification]],Table6_GFS_codes_classification[],COLUMNS($F:I)+3,FALSE),"Do not enter data")</f>
        <v>Administrative fees for government services (1422E)</v>
      </c>
      <c r="F41" s="319" t="s">
        <v>785</v>
      </c>
      <c r="G41" s="181" t="s">
        <v>642</v>
      </c>
      <c r="H41" s="392" t="s">
        <v>934</v>
      </c>
      <c r="I41" s="450" t="s">
        <v>409</v>
      </c>
      <c r="J41" s="428">
        <v>713391000</v>
      </c>
      <c r="K41" s="319" t="s">
        <v>205</v>
      </c>
      <c r="M41" s="322"/>
      <c r="N41" s="322"/>
    </row>
    <row r="42" spans="2:14" ht="15.75" customHeight="1" x14ac:dyDescent="0.3">
      <c r="B42" s="323" t="str">
        <f>IFERROR(VLOOKUP(Government_revenues_table[[#This Row],[GFS Classification]],Table6_GFS_codes_classification[],COLUMNS($F:F)+3,FALSE),"Do not enter data")</f>
        <v>Other revenue (14E)</v>
      </c>
      <c r="C42" s="323" t="str">
        <f>IFERROR(VLOOKUP(Government_revenues_table[[#This Row],[GFS Classification]],Table6_GFS_codes_classification[],COLUMNS($F:G)+3,FALSE),"Do not enter data")</f>
        <v>Sales of goods and services (142E)</v>
      </c>
      <c r="D42" s="323" t="str">
        <f>IFERROR(VLOOKUP(Government_revenues_table[[#This Row],[GFS Classification]],Table6_GFS_codes_classification[],COLUMNS($F:H)+3,FALSE),"Do not enter data")</f>
        <v>Administrative fees for government services (1422E)</v>
      </c>
      <c r="E42" s="323" t="str">
        <f>IFERROR(VLOOKUP(Government_revenues_table[[#This Row],[GFS Classification]],Table6_GFS_codes_classification[],COLUMNS($F:I)+3,FALSE),"Do not enter data")</f>
        <v>Administrative fees for government services (1422E)</v>
      </c>
      <c r="F42" s="319" t="s">
        <v>785</v>
      </c>
      <c r="G42" s="181" t="s">
        <v>642</v>
      </c>
      <c r="H42" s="392" t="s">
        <v>934</v>
      </c>
      <c r="I42" s="450" t="s">
        <v>409</v>
      </c>
      <c r="J42" s="428">
        <v>508917000</v>
      </c>
      <c r="K42" s="319" t="s">
        <v>205</v>
      </c>
      <c r="M42" s="322"/>
      <c r="N42" s="322"/>
    </row>
    <row r="43" spans="2:14" ht="15.75" customHeight="1" x14ac:dyDescent="0.3">
      <c r="B43" s="323" t="str">
        <f>IFERROR(VLOOKUP(Government_revenues_table[[#This Row],[GFS Classification]],Table6_GFS_codes_classification[],COLUMNS($F:F)+3,FALSE),"Do not enter data")</f>
        <v>Other revenue (14E)</v>
      </c>
      <c r="C43" s="323" t="str">
        <f>IFERROR(VLOOKUP(Government_revenues_table[[#This Row],[GFS Classification]],Table6_GFS_codes_classification[],COLUMNS($F:G)+3,FALSE),"Do not enter data")</f>
        <v>Sales of goods and services (142E)</v>
      </c>
      <c r="D43" s="323" t="str">
        <f>IFERROR(VLOOKUP(Government_revenues_table[[#This Row],[GFS Classification]],Table6_GFS_codes_classification[],COLUMNS($F:H)+3,FALSE),"Do not enter data")</f>
        <v>Administrative fees for government services (1422E)</v>
      </c>
      <c r="E43" s="323" t="str">
        <f>IFERROR(VLOOKUP(Government_revenues_table[[#This Row],[GFS Classification]],Table6_GFS_codes_classification[],COLUMNS($F:I)+3,FALSE),"Do not enter data")</f>
        <v>Administrative fees for government services (1422E)</v>
      </c>
      <c r="F43" s="319" t="s">
        <v>785</v>
      </c>
      <c r="G43" s="181" t="s">
        <v>405</v>
      </c>
      <c r="H43" s="325" t="s">
        <v>791</v>
      </c>
      <c r="I43" s="200" t="s">
        <v>407</v>
      </c>
      <c r="J43" s="324">
        <v>6070935.4413702227</v>
      </c>
      <c r="K43" s="319" t="s">
        <v>205</v>
      </c>
      <c r="M43" s="322"/>
      <c r="N43" s="322"/>
    </row>
    <row r="44" spans="2:14" ht="15.75" customHeight="1" x14ac:dyDescent="0.3">
      <c r="B44" s="323" t="str">
        <f>IFERROR(VLOOKUP(Government_revenues_table[[#This Row],[GFS Classification]],Table6_GFS_codes_classification[],COLUMNS($F:F)+3,FALSE),"Do not enter data")</f>
        <v>Other revenue (14E)</v>
      </c>
      <c r="C44" s="323" t="str">
        <f>IFERROR(VLOOKUP(Government_revenues_table[[#This Row],[GFS Classification]],Table6_GFS_codes_classification[],COLUMNS($F:G)+3,FALSE),"Do not enter data")</f>
        <v>Sales of goods and services (142E)</v>
      </c>
      <c r="D44" s="323" t="str">
        <f>IFERROR(VLOOKUP(Government_revenues_table[[#This Row],[GFS Classification]],Table6_GFS_codes_classification[],COLUMNS($F:H)+3,FALSE),"Do not enter data")</f>
        <v>Administrative fees for government services (1422E)</v>
      </c>
      <c r="E44" s="323" t="str">
        <f>IFERROR(VLOOKUP(Government_revenues_table[[#This Row],[GFS Classification]],Table6_GFS_codes_classification[],COLUMNS($F:I)+3,FALSE),"Do not enter data")</f>
        <v>Administrative fees for government services (1422E)</v>
      </c>
      <c r="F44" s="319" t="s">
        <v>785</v>
      </c>
      <c r="G44" s="181" t="s">
        <v>405</v>
      </c>
      <c r="H44" s="361" t="s">
        <v>794</v>
      </c>
      <c r="I44" s="200" t="s">
        <v>407</v>
      </c>
      <c r="J44" s="362">
        <v>210.80368906455863</v>
      </c>
      <c r="K44" s="319" t="s">
        <v>205</v>
      </c>
      <c r="M44" s="322"/>
      <c r="N44" s="322"/>
    </row>
    <row r="45" spans="2:14" ht="15.75" customHeight="1" x14ac:dyDescent="0.3">
      <c r="B45" s="323" t="str">
        <f>IFERROR(VLOOKUP(Government_revenues_table[[#This Row],[GFS Classification]],Table6_GFS_codes_classification[],COLUMNS($F:F)+3,FALSE),"Do not enter data")</f>
        <v>Other revenue (14E)</v>
      </c>
      <c r="C45" s="323" t="str">
        <f>IFERROR(VLOOKUP(Government_revenues_table[[#This Row],[GFS Classification]],Table6_GFS_codes_classification[],COLUMNS($F:G)+3,FALSE),"Do not enter data")</f>
        <v>Sales of goods and services (142E)</v>
      </c>
      <c r="D45" s="323" t="str">
        <f>IFERROR(VLOOKUP(Government_revenues_table[[#This Row],[GFS Classification]],Table6_GFS_codes_classification[],COLUMNS($F:H)+3,FALSE),"Do not enter data")</f>
        <v>Administrative fees for government services (1422E)</v>
      </c>
      <c r="E45" s="323" t="str">
        <f>IFERROR(VLOOKUP(Government_revenues_table[[#This Row],[GFS Classification]],Table6_GFS_codes_classification[],COLUMNS($F:I)+3,FALSE),"Do not enter data")</f>
        <v>Administrative fees for government services (1422E)</v>
      </c>
      <c r="F45" s="319" t="s">
        <v>785</v>
      </c>
      <c r="G45" s="181" t="s">
        <v>405</v>
      </c>
      <c r="H45" s="361" t="s">
        <v>795</v>
      </c>
      <c r="I45" s="200" t="s">
        <v>407</v>
      </c>
      <c r="J45" s="362">
        <v>1475.6258234519105</v>
      </c>
      <c r="K45" s="319" t="s">
        <v>205</v>
      </c>
      <c r="M45" s="322"/>
      <c r="N45" s="322"/>
    </row>
    <row r="46" spans="2:14" ht="15.75" customHeight="1" x14ac:dyDescent="0.3">
      <c r="B46" s="323" t="str">
        <f>IFERROR(VLOOKUP(Government_revenues_table[[#This Row],[GFS Classification]],Table6_GFS_codes_classification[],COLUMNS($F:F)+3,FALSE),"Do not enter data")</f>
        <v>Taxes (11E)</v>
      </c>
      <c r="C46" s="323" t="str">
        <f>IFERROR(VLOOKUP(Government_revenues_table[[#This Row],[GFS Classification]],Table6_GFS_codes_classification[],COLUMNS($F:G)+3,FALSE),"Do not enter data")</f>
        <v>Other taxes payable by natural resource companies (116E)</v>
      </c>
      <c r="D46" s="323" t="str">
        <f>IFERROR(VLOOKUP(Government_revenues_table[[#This Row],[GFS Classification]],Table6_GFS_codes_classification[],COLUMNS($F:H)+3,FALSE),"Do not enter data")</f>
        <v>Other taxes payable by natural resource companies (116E)</v>
      </c>
      <c r="E46" s="323" t="str">
        <f>IFERROR(VLOOKUP(Government_revenues_table[[#This Row],[GFS Classification]],Table6_GFS_codes_classification[],COLUMNS($F:I)+3,FALSE),"Do not enter data")</f>
        <v>Other taxes payable by natural resource companies (116E)</v>
      </c>
      <c r="F46" s="319" t="s">
        <v>776</v>
      </c>
      <c r="G46" s="181" t="s">
        <v>405</v>
      </c>
      <c r="H46" s="333" t="s">
        <v>804</v>
      </c>
      <c r="I46" s="200" t="s">
        <v>406</v>
      </c>
      <c r="J46" s="362">
        <v>5138.339920948617</v>
      </c>
      <c r="K46" s="319" t="s">
        <v>205</v>
      </c>
      <c r="M46" s="322"/>
      <c r="N46" s="322"/>
    </row>
    <row r="47" spans="2:14" ht="15.75" customHeight="1" x14ac:dyDescent="0.3">
      <c r="B47" s="323" t="str">
        <f>IFERROR(VLOOKUP(Government_revenues_table[[#This Row],[GFS Classification]],Table6_GFS_codes_classification[],COLUMNS($F:F)+3,FALSE),"Do not enter data")</f>
        <v>Taxes (11E)</v>
      </c>
      <c r="C47" s="323" t="str">
        <f>IFERROR(VLOOKUP(Government_revenues_table[[#This Row],[GFS Classification]],Table6_GFS_codes_classification[],COLUMNS($F:G)+3,FALSE),"Do not enter data")</f>
        <v>Taxes on income, profits and capital gains (111E)</v>
      </c>
      <c r="D47" s="323" t="str">
        <f>IFERROR(VLOOKUP(Government_revenues_table[[#This Row],[GFS Classification]],Table6_GFS_codes_classification[],COLUMNS($F:H)+3,FALSE),"Do not enter data")</f>
        <v>Ordinary taxes on income, profits and capital gains (1112E1)</v>
      </c>
      <c r="E47" s="323" t="str">
        <f>IFERROR(VLOOKUP(Government_revenues_table[[#This Row],[GFS Classification]],Table6_GFS_codes_classification[],COLUMNS($F:I)+3,FALSE),"Do not enter data")</f>
        <v>Ordinary taxes on income, profits and capital gains (1112E1)</v>
      </c>
      <c r="F47" s="319" t="s">
        <v>774</v>
      </c>
      <c r="G47" s="181" t="s">
        <v>405</v>
      </c>
      <c r="H47" s="321" t="s">
        <v>783</v>
      </c>
      <c r="I47" s="200" t="s">
        <v>406</v>
      </c>
      <c r="J47" s="324">
        <v>1612648.2213438735</v>
      </c>
      <c r="K47" s="319" t="s">
        <v>205</v>
      </c>
      <c r="M47" s="322"/>
      <c r="N47" s="322"/>
    </row>
    <row r="48" spans="2:14" ht="15.75" customHeight="1" x14ac:dyDescent="0.3">
      <c r="B48" s="323" t="str">
        <f>IFERROR(VLOOKUP(Government_revenues_table[[#This Row],[GFS Classification]],Table6_GFS_codes_classification[],COLUMNS($F:F)+3,FALSE),"Do not enter data")</f>
        <v>Taxes (11E)</v>
      </c>
      <c r="C48" s="323" t="str">
        <f>IFERROR(VLOOKUP(Government_revenues_table[[#This Row],[GFS Classification]],Table6_GFS_codes_classification[],COLUMNS($F:G)+3,FALSE),"Do not enter data")</f>
        <v>Taxes on goods and services (114E)</v>
      </c>
      <c r="D48" s="323" t="str">
        <f>IFERROR(VLOOKUP(Government_revenues_table[[#This Row],[GFS Classification]],Table6_GFS_codes_classification[],COLUMNS($F:H)+3,FALSE),"Do not enter data")</f>
        <v>General taxes on goods and services (VAT, sales tax, turnover tax) (1141E)</v>
      </c>
      <c r="E48" s="323" t="str">
        <f>IFERROR(VLOOKUP(Government_revenues_table[[#This Row],[GFS Classification]],Table6_GFS_codes_classification[],COLUMNS($F:I)+3,FALSE),"Do not enter data")</f>
        <v>General taxes on goods and services (VAT, sales tax, turnover tax) (1141E)</v>
      </c>
      <c r="F48" s="319" t="s">
        <v>770</v>
      </c>
      <c r="G48" s="181" t="s">
        <v>405</v>
      </c>
      <c r="H48" s="321" t="s">
        <v>2633</v>
      </c>
      <c r="I48" s="200" t="s">
        <v>406</v>
      </c>
      <c r="J48" s="324">
        <v>44909090.909090906</v>
      </c>
      <c r="K48" s="319" t="s">
        <v>205</v>
      </c>
      <c r="M48" s="322"/>
      <c r="N48" s="322"/>
    </row>
    <row r="49" spans="2:14" ht="15.75" customHeight="1" x14ac:dyDescent="0.3">
      <c r="B49" s="323" t="str">
        <f>IFERROR(VLOOKUP(Government_revenues_table[[#This Row],[GFS Classification]],Table6_GFS_codes_classification[],COLUMNS($F:F)+3,FALSE),"Do not enter data")</f>
        <v>Taxes (11E)</v>
      </c>
      <c r="C49" s="323" t="str">
        <f>IFERROR(VLOOKUP(Government_revenues_table[[#This Row],[GFS Classification]],Table6_GFS_codes_classification[],COLUMNS($F:G)+3,FALSE),"Do not enter data")</f>
        <v>Other taxes payable by natural resource companies (116E)</v>
      </c>
      <c r="D49" s="323" t="str">
        <f>IFERROR(VLOOKUP(Government_revenues_table[[#This Row],[GFS Classification]],Table6_GFS_codes_classification[],COLUMNS($F:H)+3,FALSE),"Do not enter data")</f>
        <v>Other taxes payable by natural resource companies (116E)</v>
      </c>
      <c r="E49" s="323" t="str">
        <f>IFERROR(VLOOKUP(Government_revenues_table[[#This Row],[GFS Classification]],Table6_GFS_codes_classification[],COLUMNS($F:I)+3,FALSE),"Do not enter data")</f>
        <v>Other taxes payable by natural resource companies (116E)</v>
      </c>
      <c r="F49" s="319" t="s">
        <v>776</v>
      </c>
      <c r="G49" s="181" t="s">
        <v>405</v>
      </c>
      <c r="H49" s="321" t="s">
        <v>784</v>
      </c>
      <c r="I49" s="200" t="s">
        <v>406</v>
      </c>
      <c r="J49" s="324">
        <v>20893280.632411066</v>
      </c>
      <c r="K49" s="319" t="s">
        <v>205</v>
      </c>
      <c r="M49" s="322"/>
      <c r="N49" s="322"/>
    </row>
    <row r="50" spans="2:14" ht="15.75" customHeight="1" x14ac:dyDescent="0.3">
      <c r="B50" s="323" t="str">
        <f>IFERROR(VLOOKUP(Government_revenues_table[[#This Row],[GFS Classification]],Table6_GFS_codes_classification[],COLUMNS($F:F)+3,FALSE),"Do not enter data")</f>
        <v>Taxes (11E)</v>
      </c>
      <c r="C50" s="323" t="str">
        <f>IFERROR(VLOOKUP(Government_revenues_table[[#This Row],[GFS Classification]],Table6_GFS_codes_classification[],COLUMNS($F:G)+3,FALSE),"Do not enter data")</f>
        <v>Other taxes payable by natural resource companies (116E)</v>
      </c>
      <c r="D50" s="323" t="str">
        <f>IFERROR(VLOOKUP(Government_revenues_table[[#This Row],[GFS Classification]],Table6_GFS_codes_classification[],COLUMNS($F:H)+3,FALSE),"Do not enter data")</f>
        <v>Other taxes payable by natural resource companies (116E)</v>
      </c>
      <c r="E50" s="323" t="str">
        <f>IFERROR(VLOOKUP(Government_revenues_table[[#This Row],[GFS Classification]],Table6_GFS_codes_classification[],COLUMNS($F:I)+3,FALSE),"Do not enter data")</f>
        <v>Other taxes payable by natural resource companies (116E)</v>
      </c>
      <c r="F50" s="319" t="s">
        <v>776</v>
      </c>
      <c r="G50" s="181" t="s">
        <v>405</v>
      </c>
      <c r="H50" s="361" t="s">
        <v>799</v>
      </c>
      <c r="I50" s="200" t="s">
        <v>407</v>
      </c>
      <c r="J50" s="362">
        <f>300000/379.5</f>
        <v>790.51383399209487</v>
      </c>
      <c r="K50" s="319" t="s">
        <v>205</v>
      </c>
      <c r="M50" s="322"/>
      <c r="N50" s="322"/>
    </row>
    <row r="51" spans="2:14" ht="15.75" customHeight="1" x14ac:dyDescent="0.3">
      <c r="B51" s="327" t="str">
        <f>IFERROR(VLOOKUP(Government_revenues_table[[#This Row],[GFS Classification]],Table6_GFS_codes_classification[],COLUMNS($F:F)+3,FALSE),"Do not enter data")</f>
        <v>Taxes (11E)</v>
      </c>
      <c r="C51" s="327" t="str">
        <f>IFERROR(VLOOKUP(Government_revenues_table[[#This Row],[GFS Classification]],Table6_GFS_codes_classification[],COLUMNS($F:G)+3,FALSE),"Do not enter data")</f>
        <v>Taxes on goods and services (114E)</v>
      </c>
      <c r="D51" s="327" t="str">
        <f>IFERROR(VLOOKUP(Government_revenues_table[[#This Row],[GFS Classification]],Table6_GFS_codes_classification[],COLUMNS($F:H)+3,FALSE),"Do not enter data")</f>
        <v>Taxes on use of goods/permission to use goods or perform activities (1145E)</v>
      </c>
      <c r="E51" s="327" t="str">
        <f>IFERROR(VLOOKUP(Government_revenues_table[[#This Row],[GFS Classification]],Table6_GFS_codes_classification[],COLUMNS($F:I)+3,FALSE),"Do not enter data")</f>
        <v>Licence fees (114521E)</v>
      </c>
      <c r="F51" s="319" t="s">
        <v>789</v>
      </c>
      <c r="G51" s="181" t="s">
        <v>405</v>
      </c>
      <c r="H51" s="333" t="s">
        <v>808</v>
      </c>
      <c r="I51" s="329" t="s">
        <v>406</v>
      </c>
      <c r="J51" s="330">
        <v>36785.24374176548</v>
      </c>
      <c r="K51" s="319" t="s">
        <v>205</v>
      </c>
      <c r="M51" s="322"/>
      <c r="N51" s="322"/>
    </row>
    <row r="52" spans="2:14" ht="15.75" customHeight="1" x14ac:dyDescent="0.3">
      <c r="B52" s="323" t="str">
        <f>IFERROR(VLOOKUP(Government_revenues_table[[#This Row],[GFS Classification]],Table6_GFS_codes_classification[],COLUMNS($F:F)+3,FALSE),"Do not enter data")</f>
        <v>Other revenue (14E)</v>
      </c>
      <c r="C52" s="323" t="str">
        <f>IFERROR(VLOOKUP(Government_revenues_table[[#This Row],[GFS Classification]],Table6_GFS_codes_classification[],COLUMNS($F:G)+3,FALSE),"Do not enter data")</f>
        <v>Sales of goods and services (142E)</v>
      </c>
      <c r="D52" s="323" t="str">
        <f>IFERROR(VLOOKUP(Government_revenues_table[[#This Row],[GFS Classification]],Table6_GFS_codes_classification[],COLUMNS($F:H)+3,FALSE),"Do not enter data")</f>
        <v>Administrative fees for government services (1422E)</v>
      </c>
      <c r="E52" s="323" t="str">
        <f>IFERROR(VLOOKUP(Government_revenues_table[[#This Row],[GFS Classification]],Table6_GFS_codes_classification[],COLUMNS($F:I)+3,FALSE),"Do not enter data")</f>
        <v>Administrative fees for government services (1422E)</v>
      </c>
      <c r="F52" s="319" t="s">
        <v>785</v>
      </c>
      <c r="G52" s="181" t="s">
        <v>405</v>
      </c>
      <c r="H52" s="361" t="s">
        <v>796</v>
      </c>
      <c r="I52" s="200" t="s">
        <v>407</v>
      </c>
      <c r="J52" s="362">
        <v>15151.515151515152</v>
      </c>
      <c r="K52" s="319" t="s">
        <v>205</v>
      </c>
      <c r="M52" s="322"/>
      <c r="N52" s="322"/>
    </row>
    <row r="53" spans="2:14" ht="15.75" customHeight="1" x14ac:dyDescent="0.3">
      <c r="B53" s="323" t="str">
        <f>IFERROR(VLOOKUP(Government_revenues_table[[#This Row],[GFS Classification]],Table6_GFS_codes_classification[],COLUMNS($F:F)+3,FALSE),"Do not enter data")</f>
        <v>Taxes (11E)</v>
      </c>
      <c r="C53" s="323" t="str">
        <f>IFERROR(VLOOKUP(Government_revenues_table[[#This Row],[GFS Classification]],Table6_GFS_codes_classification[],COLUMNS($F:G)+3,FALSE),"Do not enter data")</f>
        <v>Taxes on goods and services (114E)</v>
      </c>
      <c r="D53" s="323" t="str">
        <f>IFERROR(VLOOKUP(Government_revenues_table[[#This Row],[GFS Classification]],Table6_GFS_codes_classification[],COLUMNS($F:H)+3,FALSE),"Do not enter data")</f>
        <v>Taxes on use of goods/permission to use goods or perform activities (1145E)</v>
      </c>
      <c r="E53" s="323" t="str">
        <f>IFERROR(VLOOKUP(Government_revenues_table[[#This Row],[GFS Classification]],Table6_GFS_codes_classification[],COLUMNS($F:I)+3,FALSE),"Do not enter data")</f>
        <v>Licence fees (114521E)</v>
      </c>
      <c r="F53" s="319" t="s">
        <v>789</v>
      </c>
      <c r="G53" s="181" t="s">
        <v>405</v>
      </c>
      <c r="H53" s="201" t="s">
        <v>809</v>
      </c>
      <c r="I53" s="200" t="s">
        <v>406</v>
      </c>
      <c r="J53" s="326">
        <v>527.00922266139662</v>
      </c>
      <c r="K53" s="319" t="s">
        <v>205</v>
      </c>
      <c r="M53" s="322"/>
      <c r="N53" s="322"/>
    </row>
    <row r="54" spans="2:14" ht="15.75" customHeight="1" x14ac:dyDescent="0.3">
      <c r="B54" s="323" t="str">
        <f>IFERROR(VLOOKUP(Government_revenues_table[[#This Row],[GFS Classification]],Table6_GFS_codes_classification[],COLUMNS($F:F)+3,FALSE),"Do not enter data")</f>
        <v>Taxes (11E)</v>
      </c>
      <c r="C54" s="323" t="str">
        <f>IFERROR(VLOOKUP(Government_revenues_table[[#This Row],[GFS Classification]],Table6_GFS_codes_classification[],COLUMNS($F:G)+3,FALSE),"Do not enter data")</f>
        <v>Other taxes payable by natural resource companies (116E)</v>
      </c>
      <c r="D54" s="323" t="str">
        <f>IFERROR(VLOOKUP(Government_revenues_table[[#This Row],[GFS Classification]],Table6_GFS_codes_classification[],COLUMNS($F:H)+3,FALSE),"Do not enter data")</f>
        <v>Other taxes payable by natural resource companies (116E)</v>
      </c>
      <c r="E54" s="323" t="str">
        <f>IFERROR(VLOOKUP(Government_revenues_table[[#This Row],[GFS Classification]],Table6_GFS_codes_classification[],COLUMNS($F:I)+3,FALSE),"Do not enter data")</f>
        <v>Other taxes payable by natural resource companies (116E)</v>
      </c>
      <c r="F54" s="319" t="s">
        <v>776</v>
      </c>
      <c r="G54" s="181" t="s">
        <v>405</v>
      </c>
      <c r="H54" s="328" t="s">
        <v>807</v>
      </c>
      <c r="I54" s="200" t="s">
        <v>406</v>
      </c>
      <c r="J54" s="326">
        <v>6508.563899868248</v>
      </c>
      <c r="K54" s="319" t="s">
        <v>205</v>
      </c>
      <c r="M54" s="322"/>
      <c r="N54" s="322"/>
    </row>
    <row r="55" spans="2:14" ht="15.75" customHeight="1" x14ac:dyDescent="0.3">
      <c r="B55" s="323" t="str">
        <f>IFERROR(VLOOKUP(Government_revenues_table[[#This Row],[GFS Classification]],Table6_GFS_codes_classification[],COLUMNS($F:F)+3,FALSE),"Do not enter data")</f>
        <v>Taxes (11E)</v>
      </c>
      <c r="C55" s="323" t="str">
        <f>IFERROR(VLOOKUP(Government_revenues_table[[#This Row],[GFS Classification]],Table6_GFS_codes_classification[],COLUMNS($F:G)+3,FALSE),"Do not enter data")</f>
        <v>Other taxes payable by natural resource companies (116E)</v>
      </c>
      <c r="D55" s="323" t="str">
        <f>IFERROR(VLOOKUP(Government_revenues_table[[#This Row],[GFS Classification]],Table6_GFS_codes_classification[],COLUMNS($F:H)+3,FALSE),"Do not enter data")</f>
        <v>Other taxes payable by natural resource companies (116E)</v>
      </c>
      <c r="E55" s="323" t="str">
        <f>IFERROR(VLOOKUP(Government_revenues_table[[#This Row],[GFS Classification]],Table6_GFS_codes_classification[],COLUMNS($F:I)+3,FALSE),"Do not enter data")</f>
        <v>Other taxes payable by natural resource companies (116E)</v>
      </c>
      <c r="F55" s="319" t="s">
        <v>776</v>
      </c>
      <c r="G55" s="181" t="s">
        <v>405</v>
      </c>
      <c r="H55" s="201" t="s">
        <v>806</v>
      </c>
      <c r="I55" s="200" t="s">
        <v>406</v>
      </c>
      <c r="J55" s="326">
        <v>158.10276679841897</v>
      </c>
      <c r="K55" s="319" t="s">
        <v>205</v>
      </c>
      <c r="M55" s="322"/>
      <c r="N55" s="322"/>
    </row>
    <row r="56" spans="2:14" ht="15.75" customHeight="1" x14ac:dyDescent="0.3">
      <c r="B56" s="323" t="str">
        <f>IFERROR(VLOOKUP(Government_revenues_table[[#This Row],[GFS Classification]],Table6_GFS_codes_classification[],COLUMNS($F:F)+3,FALSE),"Do not enter data")</f>
        <v>Other revenue (14E)</v>
      </c>
      <c r="C56" s="323" t="str">
        <f>IFERROR(VLOOKUP(Government_revenues_table[[#This Row],[GFS Classification]],Table6_GFS_codes_classification[],COLUMNS($F:G)+3,FALSE),"Do not enter data")</f>
        <v>Sales of goods and services (142E)</v>
      </c>
      <c r="D56" s="323" t="str">
        <f>IFERROR(VLOOKUP(Government_revenues_table[[#This Row],[GFS Classification]],Table6_GFS_codes_classification[],COLUMNS($F:H)+3,FALSE),"Do not enter data")</f>
        <v>Administrative fees for government services (1422E)</v>
      </c>
      <c r="E56" s="323" t="str">
        <f>IFERROR(VLOOKUP(Government_revenues_table[[#This Row],[GFS Classification]],Table6_GFS_codes_classification[],COLUMNS($F:I)+3,FALSE),"Do not enter data")</f>
        <v>Administrative fees for government services (1422E)</v>
      </c>
      <c r="F56" s="319" t="s">
        <v>785</v>
      </c>
      <c r="G56" s="181" t="s">
        <v>405</v>
      </c>
      <c r="H56" s="361" t="s">
        <v>793</v>
      </c>
      <c r="I56" s="200" t="s">
        <v>407</v>
      </c>
      <c r="J56" s="362">
        <v>131.75230566534916</v>
      </c>
      <c r="K56" s="319" t="s">
        <v>205</v>
      </c>
      <c r="M56" s="322"/>
      <c r="N56" s="322"/>
    </row>
    <row r="57" spans="2:14" ht="15.75" customHeight="1" x14ac:dyDescent="0.3">
      <c r="B57" s="323" t="str">
        <f>IFERROR(VLOOKUP(Government_revenues_table[[#This Row],[GFS Classification]],Table6_GFS_codes_classification[],COLUMNS($F:F)+3,FALSE),"Do not enter data")</f>
        <v>Other revenue (14E)</v>
      </c>
      <c r="C57" s="323" t="str">
        <f>IFERROR(VLOOKUP(Government_revenues_table[[#This Row],[GFS Classification]],Table6_GFS_codes_classification[],COLUMNS($F:G)+3,FALSE),"Do not enter data")</f>
        <v>Sales of goods and services (142E)</v>
      </c>
      <c r="D57" s="323" t="str">
        <f>IFERROR(VLOOKUP(Government_revenues_table[[#This Row],[GFS Classification]],Table6_GFS_codes_classification[],COLUMNS($F:H)+3,FALSE),"Do not enter data")</f>
        <v>Administrative fees for government services (1422E)</v>
      </c>
      <c r="E57" s="323" t="str">
        <f>IFERROR(VLOOKUP(Government_revenues_table[[#This Row],[GFS Classification]],Table6_GFS_codes_classification[],COLUMNS($F:I)+3,FALSE),"Do not enter data")</f>
        <v>Administrative fees for government services (1422E)</v>
      </c>
      <c r="F57" s="319" t="s">
        <v>785</v>
      </c>
      <c r="G57" s="181" t="s">
        <v>405</v>
      </c>
      <c r="H57" s="361" t="s">
        <v>792</v>
      </c>
      <c r="I57" s="200" t="s">
        <v>407</v>
      </c>
      <c r="J57" s="362">
        <v>1674770.6785243743</v>
      </c>
      <c r="K57" s="319" t="s">
        <v>205</v>
      </c>
      <c r="M57" s="322"/>
      <c r="N57" s="322"/>
    </row>
    <row r="58" spans="2:14" ht="15.75" customHeight="1" x14ac:dyDescent="0.3">
      <c r="B58" s="323" t="str">
        <f>IFERROR(VLOOKUP(Government_revenues_table[[#This Row],[GFS Classification]],Table6_GFS_codes_classification[],COLUMNS($F:F)+3,FALSE),"Do not enter data")</f>
        <v>Taxes (11E)</v>
      </c>
      <c r="C58" s="323" t="str">
        <f>IFERROR(VLOOKUP(Government_revenues_table[[#This Row],[GFS Classification]],Table6_GFS_codes_classification[],COLUMNS($F:G)+3,FALSE),"Do not enter data")</f>
        <v>Other taxes payable by natural resource companies (116E)</v>
      </c>
      <c r="D58" s="323" t="str">
        <f>IFERROR(VLOOKUP(Government_revenues_table[[#This Row],[GFS Classification]],Table6_GFS_codes_classification[],COLUMNS($F:H)+3,FALSE),"Do not enter data")</f>
        <v>Other taxes payable by natural resource companies (116E)</v>
      </c>
      <c r="E58" s="323" t="str">
        <f>IFERROR(VLOOKUP(Government_revenues_table[[#This Row],[GFS Classification]],Table6_GFS_codes_classification[],COLUMNS($F:I)+3,FALSE),"Do not enter data")</f>
        <v>Other taxes payable by natural resource companies (116E)</v>
      </c>
      <c r="F58" s="319" t="s">
        <v>776</v>
      </c>
      <c r="G58" s="181" t="s">
        <v>405</v>
      </c>
      <c r="H58" s="201" t="s">
        <v>801</v>
      </c>
      <c r="I58" s="200" t="s">
        <v>406</v>
      </c>
      <c r="J58" s="362">
        <v>52.700922266139656</v>
      </c>
      <c r="K58" s="319" t="s">
        <v>205</v>
      </c>
      <c r="M58" s="322"/>
      <c r="N58" s="322"/>
    </row>
    <row r="59" spans="2:14" ht="15.75" customHeight="1" x14ac:dyDescent="0.3">
      <c r="B59" s="323" t="str">
        <f>IFERROR(VLOOKUP(Government_revenues_table[[#This Row],[GFS Classification]],Table6_GFS_codes_classification[],COLUMNS($F:F)+3,FALSE),"Do not enter data")</f>
        <v>Taxes (11E)</v>
      </c>
      <c r="C59" s="323" t="str">
        <f>IFERROR(VLOOKUP(Government_revenues_table[[#This Row],[GFS Classification]],Table6_GFS_codes_classification[],COLUMNS($F:G)+3,FALSE),"Do not enter data")</f>
        <v>Other taxes payable by natural resource companies (116E)</v>
      </c>
      <c r="D59" s="323" t="str">
        <f>IFERROR(VLOOKUP(Government_revenues_table[[#This Row],[GFS Classification]],Table6_GFS_codes_classification[],COLUMNS($F:H)+3,FALSE),"Do not enter data")</f>
        <v>Other taxes payable by natural resource companies (116E)</v>
      </c>
      <c r="E59" s="323" t="str">
        <f>IFERROR(VLOOKUP(Government_revenues_table[[#This Row],[GFS Classification]],Table6_GFS_codes_classification[],COLUMNS($F:I)+3,FALSE),"Do not enter data")</f>
        <v>Other taxes payable by natural resource companies (116E)</v>
      </c>
      <c r="F59" s="319" t="s">
        <v>776</v>
      </c>
      <c r="G59" s="181" t="s">
        <v>405</v>
      </c>
      <c r="H59" s="333" t="s">
        <v>800</v>
      </c>
      <c r="I59" s="200" t="s">
        <v>406</v>
      </c>
      <c r="J59" s="362">
        <v>1001</v>
      </c>
      <c r="K59" s="319" t="s">
        <v>205</v>
      </c>
      <c r="M59" s="322"/>
      <c r="N59" s="322"/>
    </row>
    <row r="60" spans="2:14" ht="15.75" customHeight="1" x14ac:dyDescent="0.3">
      <c r="B60" s="323" t="str">
        <f>IFERROR(VLOOKUP(Government_revenues_table[[#This Row],[GFS Classification]],Table6_GFS_codes_classification[],COLUMNS($F:F)+3,FALSE),"Do not enter data")</f>
        <v>Taxes (11E)</v>
      </c>
      <c r="C60" s="323" t="str">
        <f>IFERROR(VLOOKUP(Government_revenues_table[[#This Row],[GFS Classification]],Table6_GFS_codes_classification[],COLUMNS($F:G)+3,FALSE),"Do not enter data")</f>
        <v>Other taxes payable by natural resource companies (116E)</v>
      </c>
      <c r="D60" s="323" t="str">
        <f>IFERROR(VLOOKUP(Government_revenues_table[[#This Row],[GFS Classification]],Table6_GFS_codes_classification[],COLUMNS($F:H)+3,FALSE),"Do not enter data")</f>
        <v>Other taxes payable by natural resource companies (116E)</v>
      </c>
      <c r="E60" s="323" t="str">
        <f>IFERROR(VLOOKUP(Government_revenues_table[[#This Row],[GFS Classification]],Table6_GFS_codes_classification[],COLUMNS($F:I)+3,FALSE),"Do not enter data")</f>
        <v>Other taxes payable by natural resource companies (116E)</v>
      </c>
      <c r="F60" s="319" t="s">
        <v>776</v>
      </c>
      <c r="G60" s="181" t="s">
        <v>405</v>
      </c>
      <c r="H60" s="201" t="s">
        <v>803</v>
      </c>
      <c r="I60" s="200" t="s">
        <v>406</v>
      </c>
      <c r="J60" s="362">
        <v>579.71014492753625</v>
      </c>
      <c r="K60" s="319" t="s">
        <v>205</v>
      </c>
      <c r="M60" s="322"/>
      <c r="N60" s="322"/>
    </row>
    <row r="61" spans="2:14" ht="15.75" customHeight="1" x14ac:dyDescent="0.3">
      <c r="B61" s="323" t="str">
        <f>IFERROR(VLOOKUP(Government_revenues_table[[#This Row],[GFS Classification]],Table6_GFS_codes_classification[],COLUMNS($F:F)+3,FALSE),"Do not enter data")</f>
        <v>Taxes (11E)</v>
      </c>
      <c r="C61" s="323" t="str">
        <f>IFERROR(VLOOKUP(Government_revenues_table[[#This Row],[GFS Classification]],Table6_GFS_codes_classification[],COLUMNS($F:G)+3,FALSE),"Do not enter data")</f>
        <v>Other taxes payable by natural resource companies (116E)</v>
      </c>
      <c r="D61" s="323" t="str">
        <f>IFERROR(VLOOKUP(Government_revenues_table[[#This Row],[GFS Classification]],Table6_GFS_codes_classification[],COLUMNS($F:H)+3,FALSE),"Do not enter data")</f>
        <v>Other taxes payable by natural resource companies (116E)</v>
      </c>
      <c r="E61" s="323" t="str">
        <f>IFERROR(VLOOKUP(Government_revenues_table[[#This Row],[GFS Classification]],Table6_GFS_codes_classification[],COLUMNS($F:I)+3,FALSE),"Do not enter data")</f>
        <v>Other taxes payable by natural resource companies (116E)</v>
      </c>
      <c r="F61" s="319" t="s">
        <v>776</v>
      </c>
      <c r="G61" s="181" t="s">
        <v>405</v>
      </c>
      <c r="H61" s="201" t="s">
        <v>802</v>
      </c>
      <c r="I61" s="200" t="s">
        <v>406</v>
      </c>
      <c r="J61" s="362">
        <v>237.15415019762847</v>
      </c>
      <c r="K61" s="319" t="s">
        <v>205</v>
      </c>
      <c r="M61" s="322"/>
      <c r="N61" s="322"/>
    </row>
    <row r="62" spans="2:14" ht="15.75" customHeight="1" x14ac:dyDescent="0.3">
      <c r="B62" s="323" t="str">
        <f>IFERROR(VLOOKUP(Government_revenues_table[[#This Row],[GFS Classification]],Table6_GFS_codes_classification[],COLUMNS($F:F)+3,FALSE),"Do not enter data")</f>
        <v>Taxes (11E)</v>
      </c>
      <c r="C62" s="323" t="str">
        <f>IFERROR(VLOOKUP(Government_revenues_table[[#This Row],[GFS Classification]],Table6_GFS_codes_classification[],COLUMNS($F:G)+3,FALSE),"Do not enter data")</f>
        <v>Other taxes payable by natural resource companies (116E)</v>
      </c>
      <c r="D62" s="323" t="str">
        <f>IFERROR(VLOOKUP(Government_revenues_table[[#This Row],[GFS Classification]],Table6_GFS_codes_classification[],COLUMNS($F:H)+3,FALSE),"Do not enter data")</f>
        <v>Other taxes payable by natural resource companies (116E)</v>
      </c>
      <c r="E62" s="323" t="str">
        <f>IFERROR(VLOOKUP(Government_revenues_table[[#This Row],[GFS Classification]],Table6_GFS_codes_classification[],COLUMNS($F:I)+3,FALSE),"Do not enter data")</f>
        <v>Other taxes payable by natural resource companies (116E)</v>
      </c>
      <c r="F62" s="319" t="s">
        <v>776</v>
      </c>
      <c r="G62" s="181" t="s">
        <v>405</v>
      </c>
      <c r="H62" s="201" t="s">
        <v>2637</v>
      </c>
      <c r="I62" s="200" t="s">
        <v>406</v>
      </c>
      <c r="J62" s="362">
        <v>158.10276679841897</v>
      </c>
      <c r="K62" s="319" t="s">
        <v>205</v>
      </c>
      <c r="M62" s="322"/>
      <c r="N62" s="322"/>
    </row>
    <row r="63" spans="2:14" ht="15.75" customHeight="1" x14ac:dyDescent="0.3">
      <c r="B63" s="323" t="str">
        <f>IFERROR(VLOOKUP(Government_revenues_table[[#This Row],[GFS Classification]],Table6_GFS_codes_classification[],COLUMNS($F:F)+3,FALSE),"Do not enter data")</f>
        <v>Taxes (11E)</v>
      </c>
      <c r="C63" s="323" t="str">
        <f>IFERROR(VLOOKUP(Government_revenues_table[[#This Row],[GFS Classification]],Table6_GFS_codes_classification[],COLUMNS($F:G)+3,FALSE),"Do not enter data")</f>
        <v>Other taxes payable by natural resource companies (116E)</v>
      </c>
      <c r="D63" s="323" t="str">
        <f>IFERROR(VLOOKUP(Government_revenues_table[[#This Row],[GFS Classification]],Table6_GFS_codes_classification[],COLUMNS($F:H)+3,FALSE),"Do not enter data")</f>
        <v>Other taxes payable by natural resource companies (116E)</v>
      </c>
      <c r="E63" s="323" t="str">
        <f>IFERROR(VLOOKUP(Government_revenues_table[[#This Row],[GFS Classification]],Table6_GFS_codes_classification[],COLUMNS($F:I)+3,FALSE),"Do not enter data")</f>
        <v>Other taxes payable by natural resource companies (116E)</v>
      </c>
      <c r="F63" s="319" t="s">
        <v>776</v>
      </c>
      <c r="G63" s="181" t="s">
        <v>405</v>
      </c>
      <c r="H63" s="333" t="s">
        <v>805</v>
      </c>
      <c r="I63" s="200" t="s">
        <v>406</v>
      </c>
      <c r="J63" s="362">
        <v>2424.242424242424</v>
      </c>
      <c r="K63" s="319" t="s">
        <v>205</v>
      </c>
      <c r="M63" s="322"/>
      <c r="N63" s="322"/>
    </row>
    <row r="64" spans="2:14" ht="15.75" customHeight="1" x14ac:dyDescent="0.3">
      <c r="B64" s="323" t="str">
        <f>IFERROR(VLOOKUP(Government_revenues_table[[#This Row],[GFS Classification]],Table6_GFS_codes_classification[],COLUMNS($F:F)+3,FALSE),"Do not enter data")</f>
        <v>Taxes (11E)</v>
      </c>
      <c r="C64" s="323" t="str">
        <f>IFERROR(VLOOKUP(Government_revenues_table[[#This Row],[GFS Classification]],Table6_GFS_codes_classification[],COLUMNS($F:G)+3,FALSE),"Do not enter data")</f>
        <v>Other taxes payable by natural resource companies (116E)</v>
      </c>
      <c r="D64" s="323" t="str">
        <f>IFERROR(VLOOKUP(Government_revenues_table[[#This Row],[GFS Classification]],Table6_GFS_codes_classification[],COLUMNS($F:H)+3,FALSE),"Do not enter data")</f>
        <v>Other taxes payable by natural resource companies (116E)</v>
      </c>
      <c r="E64" s="323" t="str">
        <f>IFERROR(VLOOKUP(Government_revenues_table[[#This Row],[GFS Classification]],Table6_GFS_codes_classification[],COLUMNS($F:I)+3,FALSE),"Do not enter data")</f>
        <v>Other taxes payable by natural resource companies (116E)</v>
      </c>
      <c r="F64" s="319" t="s">
        <v>776</v>
      </c>
      <c r="G64" s="181" t="s">
        <v>405</v>
      </c>
      <c r="H64" s="426" t="s">
        <v>962</v>
      </c>
      <c r="I64" s="200" t="s">
        <v>406</v>
      </c>
      <c r="J64" s="362">
        <v>52.700922266139656</v>
      </c>
      <c r="K64" s="319" t="s">
        <v>205</v>
      </c>
      <c r="M64" s="322"/>
      <c r="N64" s="322"/>
    </row>
    <row r="65" spans="2:14" ht="15.75" customHeight="1" x14ac:dyDescent="0.3">
      <c r="B65" s="323" t="str">
        <f>IFERROR(VLOOKUP(Government_revenues_table[[#This Row],[GFS Classification]],Table6_GFS_codes_classification[],COLUMNS($F:F)+3,FALSE),"Do not enter data")</f>
        <v>Other revenue (14E)</v>
      </c>
      <c r="C65" s="323" t="str">
        <f>IFERROR(VLOOKUP(Government_revenues_table[[#This Row],[GFS Classification]],Table6_GFS_codes_classification[],COLUMNS($F:G)+3,FALSE),"Do not enter data")</f>
        <v>Sales of goods and services (142E)</v>
      </c>
      <c r="D65" s="323" t="str">
        <f>IFERROR(VLOOKUP(Government_revenues_table[[#This Row],[GFS Classification]],Table6_GFS_codes_classification[],COLUMNS($F:H)+3,FALSE),"Do not enter data")</f>
        <v>Administrative fees for government services (1422E)</v>
      </c>
      <c r="E65" s="323" t="str">
        <f>IFERROR(VLOOKUP(Government_revenues_table[[#This Row],[GFS Classification]],Table6_GFS_codes_classification[],COLUMNS($F:I)+3,FALSE),"Do not enter data")</f>
        <v>Administrative fees for government services (1422E)</v>
      </c>
      <c r="F65" s="319" t="s">
        <v>785</v>
      </c>
      <c r="G65" s="181" t="s">
        <v>405</v>
      </c>
      <c r="H65" s="361" t="s">
        <v>798</v>
      </c>
      <c r="I65" s="200" t="s">
        <v>407</v>
      </c>
      <c r="J65" s="362">
        <v>790.51383399209487</v>
      </c>
      <c r="K65" s="319" t="s">
        <v>205</v>
      </c>
      <c r="M65" s="322"/>
      <c r="N65" s="322"/>
    </row>
    <row r="66" spans="2:14" ht="15.75" customHeight="1" x14ac:dyDescent="0.3">
      <c r="B66" s="323" t="str">
        <f>IFERROR(VLOOKUP(Government_revenues_table[[#This Row],[GFS Classification]],Table6_GFS_codes_classification[],COLUMNS($F:F)+3,FALSE),"Do not enter data")</f>
        <v>Taxes (11E)</v>
      </c>
      <c r="C66" s="323" t="str">
        <f>IFERROR(VLOOKUP(Government_revenues_table[[#This Row],[GFS Classification]],Table6_GFS_codes_classification[],COLUMNS($F:G)+3,FALSE),"Do not enter data")</f>
        <v>Taxes on goods and services (114E)</v>
      </c>
      <c r="D66" s="323" t="str">
        <f>IFERROR(VLOOKUP(Government_revenues_table[[#This Row],[GFS Classification]],Table6_GFS_codes_classification[],COLUMNS($F:H)+3,FALSE),"Do not enter data")</f>
        <v>Taxes on use of goods/permission to use goods or perform activities (1145E)</v>
      </c>
      <c r="E66" s="323" t="str">
        <f>IFERROR(VLOOKUP(Government_revenues_table[[#This Row],[GFS Classification]],Table6_GFS_codes_classification[],COLUMNS($F:I)+3,FALSE),"Do not enter data")</f>
        <v>Licence fees (114521E)</v>
      </c>
      <c r="F66" s="319" t="s">
        <v>789</v>
      </c>
      <c r="G66" s="181" t="s">
        <v>405</v>
      </c>
      <c r="H66" s="325" t="s">
        <v>790</v>
      </c>
      <c r="I66" s="200" t="s">
        <v>406</v>
      </c>
      <c r="J66" s="324">
        <v>7984189.7233201582</v>
      </c>
      <c r="K66" s="319" t="s">
        <v>205</v>
      </c>
      <c r="M66" s="322"/>
      <c r="N66" s="322"/>
    </row>
    <row r="67" spans="2:14" s="331" customFormat="1" ht="15.75" customHeight="1" x14ac:dyDescent="0.3">
      <c r="B67" s="323" t="str">
        <f>IFERROR(VLOOKUP(Government_revenues_table[[#This Row],[GFS Classification]],Table6_GFS_codes_classification[],COLUMNS($F:F)+3,FALSE),"Do not enter data")</f>
        <v>Other revenue (14E)</v>
      </c>
      <c r="C67" s="323" t="str">
        <f>IFERROR(VLOOKUP(Government_revenues_table[[#This Row],[GFS Classification]],Table6_GFS_codes_classification[],COLUMNS($F:G)+3,FALSE),"Do not enter data")</f>
        <v>Sales of goods and services (142E)</v>
      </c>
      <c r="D67" s="323" t="str">
        <f>IFERROR(VLOOKUP(Government_revenues_table[[#This Row],[GFS Classification]],Table6_GFS_codes_classification[],COLUMNS($F:H)+3,FALSE),"Do not enter data")</f>
        <v>Administrative fees for government services (1422E)</v>
      </c>
      <c r="E67" s="323" t="str">
        <f>IFERROR(VLOOKUP(Government_revenues_table[[#This Row],[GFS Classification]],Table6_GFS_codes_classification[],COLUMNS($F:I)+3,FALSE),"Do not enter data")</f>
        <v>Administrative fees for government services (1422E)</v>
      </c>
      <c r="F67" s="319" t="s">
        <v>785</v>
      </c>
      <c r="G67" s="181" t="s">
        <v>405</v>
      </c>
      <c r="H67" s="361" t="s">
        <v>797</v>
      </c>
      <c r="I67" s="200" t="s">
        <v>407</v>
      </c>
      <c r="J67" s="362">
        <v>27539.301712779972</v>
      </c>
      <c r="K67" s="319" t="s">
        <v>205</v>
      </c>
      <c r="M67" s="332"/>
      <c r="N67" s="332"/>
    </row>
    <row r="68" spans="2:14" ht="15.75" customHeight="1" x14ac:dyDescent="0.3">
      <c r="B68" s="323" t="str">
        <f>IFERROR(VLOOKUP(Government_revenues_table[[#This Row],[GFS Classification]],Table6_GFS_codes_classification[],COLUMNS($F:F)+3,FALSE),"Do not enter data")</f>
        <v>Taxes (11E)</v>
      </c>
      <c r="C68" s="323" t="str">
        <f>IFERROR(VLOOKUP(Government_revenues_table[[#This Row],[GFS Classification]],Table6_GFS_codes_classification[],COLUMNS($F:G)+3,FALSE),"Do not enter data")</f>
        <v>Taxes on income, profits and capital gains (111E)</v>
      </c>
      <c r="D68" s="323" t="str">
        <f>IFERROR(VLOOKUP(Government_revenues_table[[#This Row],[GFS Classification]],Table6_GFS_codes_classification[],COLUMNS($F:H)+3,FALSE),"Do not enter data")</f>
        <v>Ordinary taxes on income, profits and capital gains (1112E1)</v>
      </c>
      <c r="E68" s="323" t="str">
        <f>IFERROR(VLOOKUP(Government_revenues_table[[#This Row],[GFS Classification]],Table6_GFS_codes_classification[],COLUMNS($F:I)+3,FALSE),"Do not enter data")</f>
        <v>Ordinary taxes on income, profits and capital gains (1112E1)</v>
      </c>
      <c r="F68" s="319" t="s">
        <v>774</v>
      </c>
      <c r="G68" s="181" t="s">
        <v>405</v>
      </c>
      <c r="H68" s="321" t="s">
        <v>775</v>
      </c>
      <c r="I68" s="200" t="s">
        <v>406</v>
      </c>
      <c r="J68" s="324">
        <v>177915678.52437419</v>
      </c>
      <c r="K68" s="319" t="s">
        <v>205</v>
      </c>
      <c r="M68" s="322"/>
      <c r="N68" s="322"/>
    </row>
    <row r="69" spans="2:14" ht="15.75" customHeight="1" thickBot="1" x14ac:dyDescent="0.35">
      <c r="J69" s="334"/>
    </row>
    <row r="70" spans="2:14" ht="16.8" thickBot="1" x14ac:dyDescent="0.4">
      <c r="I70" s="403" t="s">
        <v>810</v>
      </c>
      <c r="J70" s="404">
        <f>SUM(J22:J68)</f>
        <v>23006773381.707672</v>
      </c>
    </row>
    <row r="71" spans="2:14" ht="16.8" thickBot="1" x14ac:dyDescent="0.4">
      <c r="I71" s="405"/>
      <c r="J71" s="406"/>
    </row>
    <row r="72" spans="2:14" ht="16.8" thickBot="1" x14ac:dyDescent="0.4">
      <c r="I72" s="403" t="s">
        <v>2628</v>
      </c>
      <c r="J72" s="404">
        <f>J70*379.5</f>
        <v>8731070498358.0615</v>
      </c>
    </row>
    <row r="73" spans="2:14" ht="15.75" customHeight="1" thickBot="1" x14ac:dyDescent="0.35">
      <c r="L73" s="335"/>
      <c r="M73" s="335"/>
      <c r="N73" s="335"/>
    </row>
    <row r="74" spans="2:14" x14ac:dyDescent="0.3">
      <c r="F74" s="318" t="s">
        <v>811</v>
      </c>
      <c r="G74" s="318"/>
      <c r="H74" s="336"/>
      <c r="I74" s="318"/>
      <c r="J74" s="318"/>
      <c r="K74" s="318"/>
      <c r="L74" s="337"/>
      <c r="M74" s="337"/>
      <c r="N74" s="337"/>
    </row>
    <row r="75" spans="2:14" ht="16.2" thickBot="1" x14ac:dyDescent="0.35">
      <c r="F75" s="338" t="s">
        <v>812</v>
      </c>
      <c r="G75" s="339"/>
      <c r="H75" s="340"/>
      <c r="I75" s="339"/>
      <c r="J75" s="341"/>
      <c r="K75" s="339"/>
      <c r="L75" s="298"/>
      <c r="M75" s="298"/>
      <c r="N75" s="298"/>
    </row>
    <row r="76" spans="2:14" x14ac:dyDescent="0.3">
      <c r="F76" s="338"/>
      <c r="G76" s="339"/>
      <c r="H76" s="340"/>
      <c r="I76" s="339"/>
      <c r="J76" s="341"/>
      <c r="K76" s="339"/>
      <c r="L76" s="342"/>
      <c r="M76" s="342"/>
      <c r="N76" s="342"/>
    </row>
    <row r="77" spans="2:14" ht="16.2" thickBot="1" x14ac:dyDescent="0.35">
      <c r="F77" s="338"/>
      <c r="G77" s="339"/>
      <c r="H77" s="340"/>
      <c r="I77" s="339"/>
      <c r="J77" s="341"/>
      <c r="K77" s="339"/>
      <c r="L77" s="301"/>
      <c r="M77" s="301"/>
      <c r="N77" s="301"/>
    </row>
    <row r="78" spans="2:14" x14ac:dyDescent="0.3">
      <c r="F78" s="338" t="s">
        <v>813</v>
      </c>
      <c r="G78" s="339" t="s">
        <v>814</v>
      </c>
      <c r="H78" s="340"/>
      <c r="I78" s="339"/>
      <c r="J78" s="341"/>
      <c r="K78" s="339"/>
      <c r="L78" s="343"/>
      <c r="M78" s="343"/>
      <c r="N78" s="343"/>
    </row>
    <row r="79" spans="2:14" ht="15.75" customHeight="1" x14ac:dyDescent="0.3">
      <c r="F79" s="338" t="s">
        <v>815</v>
      </c>
      <c r="G79" s="339" t="s">
        <v>816</v>
      </c>
      <c r="H79" s="340"/>
      <c r="I79" s="339"/>
      <c r="J79" s="341"/>
      <c r="K79" s="339"/>
      <c r="L79" s="303"/>
      <c r="M79" s="303"/>
      <c r="N79" s="303"/>
    </row>
    <row r="80" spans="2:14" x14ac:dyDescent="0.3">
      <c r="F80" s="338"/>
      <c r="G80" s="344" t="s">
        <v>414</v>
      </c>
      <c r="H80" s="345" t="s">
        <v>766</v>
      </c>
      <c r="I80" s="344" t="s">
        <v>767</v>
      </c>
      <c r="J80" s="346" t="s">
        <v>768</v>
      </c>
      <c r="K80" s="344" t="s">
        <v>743</v>
      </c>
      <c r="L80" s="302"/>
      <c r="M80" s="302"/>
      <c r="N80" s="302"/>
    </row>
    <row r="81" spans="6:11" x14ac:dyDescent="0.3">
      <c r="F81" s="338"/>
      <c r="G81" s="347" t="s">
        <v>82</v>
      </c>
      <c r="H81" s="348" t="s">
        <v>817</v>
      </c>
      <c r="I81" s="347" t="s">
        <v>818</v>
      </c>
      <c r="J81" s="349" t="e">
        <f>#REF!</f>
        <v>#REF!</v>
      </c>
      <c r="K81" s="339" t="s">
        <v>205</v>
      </c>
    </row>
    <row r="82" spans="6:11" x14ac:dyDescent="0.3">
      <c r="F82" s="338"/>
      <c r="G82" s="339" t="s">
        <v>405</v>
      </c>
      <c r="H82" s="340" t="s">
        <v>819</v>
      </c>
      <c r="I82" s="339" t="s">
        <v>820</v>
      </c>
      <c r="J82" s="341" t="e">
        <f>#REF!</f>
        <v>#REF!</v>
      </c>
      <c r="K82" s="339" t="s">
        <v>205</v>
      </c>
    </row>
    <row r="83" spans="6:11" ht="16.2" thickBot="1" x14ac:dyDescent="0.35">
      <c r="F83" s="338"/>
      <c r="G83" s="350" t="s">
        <v>821</v>
      </c>
      <c r="H83" s="351"/>
      <c r="I83" s="350"/>
      <c r="J83" s="352" t="e">
        <f>SUM(J81:J82)</f>
        <v>#REF!</v>
      </c>
      <c r="K83" s="339" t="s">
        <v>205</v>
      </c>
    </row>
    <row r="84" spans="6:11" ht="16.2" thickTop="1" x14ac:dyDescent="0.3">
      <c r="F84" s="338" t="s">
        <v>822</v>
      </c>
      <c r="G84" s="339" t="s">
        <v>823</v>
      </c>
      <c r="H84" s="340"/>
      <c r="I84" s="339"/>
      <c r="J84" s="341"/>
      <c r="K84" s="339"/>
    </row>
    <row r="85" spans="6:11" x14ac:dyDescent="0.3">
      <c r="F85" s="338" t="s">
        <v>824</v>
      </c>
      <c r="G85" s="339" t="s">
        <v>823</v>
      </c>
      <c r="H85" s="340"/>
      <c r="I85" s="339"/>
      <c r="J85" s="341"/>
      <c r="K85" s="339"/>
    </row>
    <row r="86" spans="6:11" x14ac:dyDescent="0.3">
      <c r="F86" s="338" t="s">
        <v>825</v>
      </c>
      <c r="G86" s="339" t="s">
        <v>823</v>
      </c>
      <c r="H86" s="340"/>
      <c r="I86" s="339"/>
      <c r="J86" s="341"/>
      <c r="K86" s="339"/>
    </row>
    <row r="87" spans="6:11" x14ac:dyDescent="0.3">
      <c r="F87" s="338"/>
      <c r="G87" s="339"/>
      <c r="H87" s="340"/>
      <c r="I87" s="339"/>
      <c r="J87" s="341"/>
      <c r="K87" s="339"/>
    </row>
    <row r="88" spans="6:11" x14ac:dyDescent="0.3">
      <c r="F88" s="338"/>
      <c r="G88" s="339"/>
      <c r="H88" s="340"/>
      <c r="I88" s="339"/>
      <c r="J88" s="341"/>
      <c r="K88" s="339"/>
    </row>
    <row r="89" spans="6:11" x14ac:dyDescent="0.3">
      <c r="F89" s="338"/>
      <c r="G89" s="339"/>
      <c r="H89" s="340"/>
      <c r="I89" s="339"/>
      <c r="J89" s="341"/>
      <c r="K89" s="339"/>
    </row>
    <row r="90" spans="6:11" x14ac:dyDescent="0.3">
      <c r="F90" s="338"/>
      <c r="G90" s="339"/>
      <c r="H90" s="340"/>
      <c r="I90" s="339"/>
      <c r="J90" s="341"/>
      <c r="K90" s="339"/>
    </row>
    <row r="91" spans="6:11" x14ac:dyDescent="0.3">
      <c r="F91" s="338"/>
      <c r="G91" s="339"/>
      <c r="H91" s="340"/>
      <c r="I91" s="339"/>
      <c r="J91" s="341"/>
      <c r="K91" s="339"/>
    </row>
    <row r="92" spans="6:11" x14ac:dyDescent="0.3">
      <c r="F92" s="338"/>
      <c r="G92" s="339"/>
      <c r="H92" s="340"/>
      <c r="I92" s="339"/>
      <c r="J92" s="341"/>
      <c r="K92" s="339"/>
    </row>
    <row r="93" spans="6:11" x14ac:dyDescent="0.3">
      <c r="F93" s="279"/>
      <c r="G93" s="279"/>
      <c r="H93" s="353"/>
      <c r="I93" s="279"/>
      <c r="J93" s="279"/>
      <c r="K93" s="279"/>
    </row>
    <row r="94" spans="6:11" ht="16.2" thickBot="1" x14ac:dyDescent="0.35">
      <c r="F94" s="335"/>
      <c r="G94" s="335"/>
      <c r="H94" s="354"/>
      <c r="I94" s="335"/>
      <c r="J94" s="335"/>
      <c r="K94" s="335"/>
    </row>
    <row r="95" spans="6:11" x14ac:dyDescent="0.3">
      <c r="F95" s="337"/>
      <c r="G95" s="337"/>
      <c r="H95" s="355"/>
      <c r="I95" s="337"/>
      <c r="J95" s="337"/>
      <c r="K95" s="337"/>
    </row>
    <row r="96" spans="6:11" ht="16.2" thickBot="1" x14ac:dyDescent="0.35">
      <c r="F96" s="297" t="s">
        <v>386</v>
      </c>
      <c r="G96" s="298"/>
      <c r="H96" s="356"/>
      <c r="I96" s="298"/>
      <c r="J96" s="298"/>
      <c r="K96" s="298"/>
    </row>
    <row r="97" spans="6:11" x14ac:dyDescent="0.3">
      <c r="F97" s="357" t="s">
        <v>387</v>
      </c>
      <c r="G97" s="342"/>
      <c r="H97" s="358"/>
      <c r="I97" s="342"/>
      <c r="J97" s="342"/>
      <c r="K97" s="342"/>
    </row>
    <row r="98" spans="6:11" ht="16.2" thickBot="1" x14ac:dyDescent="0.35">
      <c r="F98" s="301"/>
      <c r="G98" s="301"/>
      <c r="H98" s="359"/>
      <c r="I98" s="301"/>
      <c r="J98" s="301"/>
      <c r="K98" s="301"/>
    </row>
    <row r="99" spans="6:11" x14ac:dyDescent="0.3">
      <c r="F99" s="343" t="s">
        <v>35</v>
      </c>
      <c r="G99" s="343"/>
      <c r="H99" s="360"/>
      <c r="I99" s="343"/>
      <c r="J99" s="343"/>
      <c r="K99" s="343"/>
    </row>
    <row r="100" spans="6:11" ht="31.2" x14ac:dyDescent="0.3">
      <c r="F100" s="303" t="s">
        <v>388</v>
      </c>
      <c r="G100" s="303"/>
      <c r="H100" s="303"/>
      <c r="I100" s="303"/>
      <c r="J100" s="303"/>
      <c r="K100" s="303"/>
    </row>
    <row r="101" spans="6:11" x14ac:dyDescent="0.3">
      <c r="F101" s="302" t="s">
        <v>389</v>
      </c>
      <c r="G101" s="302"/>
      <c r="H101" s="303"/>
      <c r="I101" s="302"/>
      <c r="J101" s="302"/>
      <c r="K101" s="302"/>
    </row>
  </sheetData>
  <sheetProtection insertRows="0"/>
  <protectedRanges>
    <protectedRange algorithmName="SHA-512" hashValue="19r0bVvPR7yZA0UiYij7Tv1CBk3noIABvFePbLhCJ4nk3L6A+Fy+RdPPS3STf+a52x4pG2PQK4FAkXK9epnlIA==" saltValue="gQC4yrLvnbJqxYZ0KSEoZA==" spinCount="100000" sqref="J22:J32" name="Government revenues_1"/>
    <protectedRange algorithmName="SHA-512" hashValue="19r0bVvPR7yZA0UiYij7Tv1CBk3noIABvFePbLhCJ4nk3L6A+Fy+RdPPS3STf+a52x4pG2PQK4FAkXK9epnlIA==" saltValue="gQC4yrLvnbJqxYZ0KSEoZA==" spinCount="100000" sqref="J33:J35" name="Government revenues_2"/>
    <protectedRange algorithmName="SHA-512" hashValue="19r0bVvPR7yZA0UiYij7Tv1CBk3noIABvFePbLhCJ4nk3L6A+Fy+RdPPS3STf+a52x4pG2PQK4FAkXK9epnlIA==" saltValue="gQC4yrLvnbJqxYZ0KSEoZA==" spinCount="100000" sqref="J36:J42" name="Government revenues_3"/>
    <protectedRange algorithmName="SHA-512" hashValue="19r0bVvPR7yZA0UiYij7Tv1CBk3noIABvFePbLhCJ4nk3L6A+Fy+RdPPS3STf+a52x4pG2PQK4FAkXK9epnlIA==" saltValue="gQC4yrLvnbJqxYZ0KSEoZA==" spinCount="100000" sqref="J43:J64" name="Government revenues_4"/>
    <protectedRange algorithmName="SHA-512" hashValue="19r0bVvPR7yZA0UiYij7Tv1CBk3noIABvFePbLhCJ4nk3L6A+Fy+RdPPS3STf+a52x4pG2PQK4FAkXK9epnlIA==" saltValue="gQC4yrLvnbJqxYZ0KSEoZA==" spinCount="100000" sqref="I27" name="Government revenues_1_1"/>
  </protectedRanges>
  <mergeCells count="15">
    <mergeCell ref="F13:N13"/>
    <mergeCell ref="F14:N14"/>
    <mergeCell ref="F15:N15"/>
    <mergeCell ref="M18:N18"/>
    <mergeCell ref="F8:N8"/>
    <mergeCell ref="F9:N9"/>
    <mergeCell ref="F10:N10"/>
    <mergeCell ref="F11:N11"/>
    <mergeCell ref="F12:N12"/>
    <mergeCell ref="F20:K20"/>
    <mergeCell ref="F16:N16"/>
    <mergeCell ref="M19:N19"/>
    <mergeCell ref="M21:N21"/>
    <mergeCell ref="M22:N30"/>
    <mergeCell ref="F18:K18"/>
  </mergeCells>
  <dataValidations xWindow="809" yWindow="830" count="13">
    <dataValidation type="list" allowBlank="1" showInputMessage="1" showErrorMessage="1" sqref="K81:K83" xr:uid="{00000000-0002-0000-0400-000000000000}">
      <formula1>Currency_code_list</formula1>
    </dataValidation>
    <dataValidation type="textLength" allowBlank="1" showInputMessage="1" showErrorMessage="1" errorTitle="Please do not edit these cells" error="Please do not edit these cells" sqref="F74:K75 F21:H21 J21" xr:uid="{00000000-0002-0000-0400-000001000000}">
      <formula1>10000</formula1>
      <formula2>50000</formula2>
    </dataValidation>
    <dataValidation allowBlank="1" showInputMessage="1" showErrorMessage="1" errorTitle="Please do not edit these cells" error="Please do not edit these cells" sqref="I21" xr:uid="{00000000-0002-0000-0400-000002000000}"/>
    <dataValidation type="whole" allowBlank="1" showInputMessage="1" showErrorMessage="1" errorTitle="Please do not edit those cells" error="Please do not edit those cells" sqref="F93:K93" xr:uid="{00000000-0002-0000-0400-000003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23" xr:uid="{00000000-0002-0000-0400-000004000000}">
      <formula1>Government_entities_list</formula1>
    </dataValidation>
    <dataValidation type="textLength" allowBlank="1" showInputMessage="1" showErrorMessage="1" sqref="B7:K20 B94:K101 I69:J69 I73:J73 J71 B69:H73 L69:N80 O69:O72 K69:K73 A7:A80 L7:O68" xr:uid="{00000000-0002-0000-0400-000005000000}">
      <formula1>9999999</formula1>
      <formula2>99999999</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7 H43:H63 H65:H68" xr:uid="{00000000-0002-0000-0400-000007000000}"/>
    <dataValidation type="whole" allowBlank="1" showInputMessage="1" showErrorMessage="1" sqref="I70" xr:uid="{A49FDC1D-DDDB-485A-BCDF-25ECED299E8E}">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38:H42 H64" xr:uid="{167FA415-2B2A-4016-9884-5BC6484BB839}">
      <formula1>Revenue_stream_list</formula1>
    </dataValidation>
    <dataValidation allowBlank="1" showInputMessage="1" showErrorMessage="1" promptTitle="Receiving government agency" prompt="Input the name of the government recipient here._x000a__x000a_Please refrain from using acronyms, and input complete name." sqref="I36:I42" xr:uid="{65DC5A7C-03D0-42A6-B83F-175278C988FC}"/>
    <dataValidation type="list" allowBlank="1" showInputMessage="1" showErrorMessage="1" sqref="I27" xr:uid="{3D689DC3-B06C-4E31-89A7-EB1F6FF529D9}">
      <formula1>Government_entities_list</formula1>
    </dataValidation>
    <dataValidation type="list" allowBlank="1" showInputMessage="1" showErrorMessage="1" sqref="F22:F23 F26:F68" xr:uid="{00000000-0002-0000-0400-000006000000}">
      <formula1>GFS_list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8" xr:uid="{00000000-0002-0000-0400-000008000000}">
      <formula1>0.1</formula1>
      <formula2>0.2</formula2>
    </dataValidation>
  </dataValidations>
  <hyperlinks>
    <hyperlink ref="M19" location="r5-1" display="EITI Requirement 5.1" xr:uid="{00000000-0004-0000-0400-000000000000}"/>
    <hyperlink ref="F20" location="r4-1" display="EITI Requirement 4.1" xr:uid="{00000000-0004-0000-0400-000001000000}"/>
    <hyperlink ref="F97:J97" display="Give us your feedback or report a conflict in the data! Write to us at  data@eiti.org" xr:uid="{00000000-0004-0000-0400-000002000000}"/>
    <hyperlink ref="F96:J96" display="For the latest version of Summary data templates, see  https://eiti.org/summary-data-template" xr:uid="{00000000-0004-0000-0400-000003000000}"/>
  </hyperlinks>
  <pageMargins left="0.7" right="0.7" top="0.75" bottom="0.75" header="0.3" footer="0.3"/>
  <pageSetup paperSize="9" orientation="portrait" r:id="rId1"/>
  <colBreaks count="1" manualBreakCount="1">
    <brk id="12" max="1048575" man="1"/>
  </colBreaks>
  <drawing r:id="rId2"/>
  <tableParts count="1">
    <tablePart r:id="rId3"/>
  </tableParts>
  <extLst>
    <ext xmlns:x14="http://schemas.microsoft.com/office/spreadsheetml/2009/9/main" uri="{CCE6A557-97BC-4b89-ADB6-D9C93CAAB3DF}">
      <x14:dataValidations xmlns:xm="http://schemas.microsoft.com/office/excel/2006/main" xWindow="809" yWindow="830" count="4">
        <x14:dataValidation type="list" allowBlank="1" showInputMessage="1" showErrorMessage="1" xr:uid="{00000000-0002-0000-0400-000009000000}">
          <x14:formula1>
            <xm:f>Lists!$S$2:$S$29</xm:f>
          </x14:formula1>
          <xm:sqref>B22:E68</xm:sqref>
        </x14:dataValidation>
        <x14:dataValidation type="list" allowBlank="1" showInputMessage="1" showErrorMessage="1" xr:uid="{00000000-0002-0000-0400-00000C000000}">
          <x14:formula1>
            <xm:f>Lists!$I$11:$I$168</xm:f>
          </x14:formula1>
          <xm:sqref>K22:K68</xm:sqref>
        </x14:dataValidation>
        <x14:dataValidation type="list" allowBlank="1" showInputMessage="1" showErrorMessage="1" promptTitle="Please select sector" prompt="Please select the relevant sector from the list" xr:uid="{00000000-0002-0000-0400-00000B000000}">
          <x14:formula1>
            <xm:f>Lists!$AA$3:$AA$9</xm:f>
          </x14:formula1>
          <xm:sqref>G22:G68</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A000000}">
          <x14:formula1>
            <xm:f>'Part 3 - Reporting entities'!$B$15:$B$17</xm:f>
          </x14:formula1>
          <xm:sqref>I26 I43:I68 I33:I35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O1216"/>
  <sheetViews>
    <sheetView zoomScale="114" zoomScaleNormal="100" workbookViewId="0">
      <selection activeCell="L664" sqref="L664"/>
    </sheetView>
  </sheetViews>
  <sheetFormatPr defaultColWidth="9.33203125" defaultRowHeight="12.6" x14ac:dyDescent="0.3"/>
  <cols>
    <col min="1" max="1" width="2.44140625" style="158" customWidth="1"/>
    <col min="2" max="2" width="0.33203125" style="158" customWidth="1"/>
    <col min="3" max="3" width="35.44140625" style="158" customWidth="1"/>
    <col min="4" max="4" width="45" style="158" customWidth="1"/>
    <col min="5" max="5" width="35.44140625" style="158" bestFit="1" customWidth="1"/>
    <col min="6" max="6" width="14.44140625" style="158" customWidth="1"/>
    <col min="7" max="7" width="31" style="158" bestFit="1" customWidth="1"/>
    <col min="8" max="8" width="18.44140625" style="158" customWidth="1"/>
    <col min="9" max="9" width="13" style="158" customWidth="1"/>
    <col min="10" max="10" width="24.44140625" style="159" customWidth="1"/>
    <col min="11" max="11" width="33.44140625" style="158" bestFit="1" customWidth="1"/>
    <col min="12" max="12" width="38.44140625" style="158" bestFit="1" customWidth="1"/>
    <col min="13" max="13" width="26" style="158" bestFit="1" customWidth="1"/>
    <col min="14" max="14" width="16.6640625" style="158" bestFit="1" customWidth="1"/>
    <col min="15" max="15" width="4" style="158" customWidth="1"/>
    <col min="16" max="16" width="9.33203125" style="158"/>
    <col min="17" max="33" width="15.6640625" style="158" customWidth="1"/>
    <col min="34" max="16384" width="9.33203125" style="158"/>
  </cols>
  <sheetData>
    <row r="2" spans="2:14" x14ac:dyDescent="0.3">
      <c r="C2" s="588" t="s">
        <v>826</v>
      </c>
      <c r="D2" s="588"/>
      <c r="E2" s="588"/>
      <c r="F2" s="588"/>
      <c r="G2" s="588"/>
      <c r="H2" s="588"/>
      <c r="I2" s="588"/>
      <c r="J2" s="588"/>
      <c r="K2" s="588"/>
      <c r="L2" s="588"/>
      <c r="M2" s="588"/>
      <c r="N2" s="588"/>
    </row>
    <row r="3" spans="2:14" ht="21" customHeight="1" x14ac:dyDescent="0.3">
      <c r="C3" s="589" t="s">
        <v>827</v>
      </c>
      <c r="D3" s="589"/>
      <c r="E3" s="589"/>
      <c r="F3" s="589"/>
      <c r="G3" s="589"/>
      <c r="H3" s="589"/>
      <c r="I3" s="589"/>
      <c r="J3" s="589"/>
      <c r="K3" s="589"/>
      <c r="L3" s="589"/>
      <c r="M3" s="589"/>
      <c r="N3" s="589"/>
    </row>
    <row r="4" spans="2:14" ht="15.45" customHeight="1" x14ac:dyDescent="0.3">
      <c r="C4" s="583" t="s">
        <v>828</v>
      </c>
      <c r="D4" s="583"/>
      <c r="E4" s="583"/>
      <c r="F4" s="583"/>
      <c r="G4" s="583"/>
      <c r="H4" s="583"/>
      <c r="I4" s="583"/>
      <c r="J4" s="583"/>
      <c r="K4" s="583"/>
      <c r="L4" s="583"/>
      <c r="M4" s="583"/>
      <c r="N4" s="583"/>
    </row>
    <row r="5" spans="2:14" ht="15.45" customHeight="1" x14ac:dyDescent="0.3">
      <c r="C5" s="583" t="s">
        <v>829</v>
      </c>
      <c r="D5" s="583"/>
      <c r="E5" s="583"/>
      <c r="F5" s="583"/>
      <c r="G5" s="583"/>
      <c r="H5" s="583"/>
      <c r="I5" s="583"/>
      <c r="J5" s="583"/>
      <c r="K5" s="583"/>
      <c r="L5" s="583"/>
      <c r="M5" s="583"/>
      <c r="N5" s="583"/>
    </row>
    <row r="6" spans="2:14" ht="15.45" customHeight="1" x14ac:dyDescent="0.3">
      <c r="C6" s="583" t="s">
        <v>830</v>
      </c>
      <c r="D6" s="583"/>
      <c r="E6" s="583"/>
      <c r="F6" s="583"/>
      <c r="G6" s="583"/>
      <c r="H6" s="583"/>
      <c r="I6" s="583"/>
      <c r="J6" s="583"/>
      <c r="K6" s="583"/>
      <c r="L6" s="583"/>
      <c r="M6" s="583"/>
      <c r="N6" s="583"/>
    </row>
    <row r="7" spans="2:14" ht="15.45" customHeight="1" x14ac:dyDescent="0.3">
      <c r="C7" s="583" t="s">
        <v>831</v>
      </c>
      <c r="D7" s="583"/>
      <c r="E7" s="583"/>
      <c r="F7" s="583"/>
      <c r="G7" s="583"/>
      <c r="H7" s="583"/>
      <c r="I7" s="583"/>
      <c r="J7" s="583"/>
      <c r="K7" s="583"/>
      <c r="L7" s="583"/>
      <c r="M7" s="583"/>
      <c r="N7" s="583"/>
    </row>
    <row r="8" spans="2:14" ht="15.45" customHeight="1" x14ac:dyDescent="0.3">
      <c r="C8" s="583" t="s">
        <v>832</v>
      </c>
      <c r="D8" s="583"/>
      <c r="E8" s="583"/>
      <c r="F8" s="583"/>
      <c r="G8" s="583"/>
      <c r="H8" s="583"/>
      <c r="I8" s="583"/>
      <c r="J8" s="583"/>
      <c r="K8" s="583"/>
      <c r="L8" s="583"/>
      <c r="M8" s="583"/>
      <c r="N8" s="583"/>
    </row>
    <row r="9" spans="2:14" x14ac:dyDescent="0.3">
      <c r="C9" s="584" t="s">
        <v>833</v>
      </c>
      <c r="D9" s="584"/>
      <c r="E9" s="584"/>
      <c r="F9" s="584"/>
      <c r="G9" s="584"/>
      <c r="H9" s="584"/>
      <c r="I9" s="584"/>
      <c r="J9" s="584"/>
      <c r="K9" s="584"/>
      <c r="L9" s="584"/>
      <c r="M9" s="584"/>
      <c r="N9" s="584"/>
    </row>
    <row r="10" spans="2:14" x14ac:dyDescent="0.3">
      <c r="C10" s="585"/>
      <c r="D10" s="585"/>
      <c r="E10" s="585"/>
      <c r="F10" s="585"/>
      <c r="G10" s="585"/>
      <c r="H10" s="585"/>
      <c r="I10" s="585"/>
      <c r="J10" s="585"/>
      <c r="K10" s="585"/>
      <c r="L10" s="585"/>
      <c r="M10" s="585"/>
      <c r="N10" s="585"/>
    </row>
    <row r="11" spans="2:14" x14ac:dyDescent="0.3">
      <c r="C11" s="586" t="s">
        <v>834</v>
      </c>
      <c r="D11" s="586"/>
      <c r="E11" s="586"/>
      <c r="F11" s="586"/>
      <c r="G11" s="586"/>
      <c r="H11" s="586"/>
      <c r="I11" s="586"/>
      <c r="J11" s="586"/>
      <c r="K11" s="586"/>
      <c r="L11" s="586"/>
      <c r="M11" s="586"/>
      <c r="N11" s="586"/>
    </row>
    <row r="12" spans="2:14" ht="14.25" customHeight="1" x14ac:dyDescent="0.3"/>
    <row r="13" spans="2:14" ht="15.75" customHeight="1" x14ac:dyDescent="0.3">
      <c r="B13" s="587" t="s">
        <v>835</v>
      </c>
      <c r="C13" s="587"/>
      <c r="D13" s="587"/>
      <c r="E13" s="587"/>
      <c r="F13" s="587"/>
      <c r="G13" s="587"/>
      <c r="H13" s="587"/>
      <c r="I13" s="587"/>
      <c r="J13" s="587"/>
      <c r="K13" s="587"/>
      <c r="L13" s="587"/>
      <c r="M13" s="587"/>
      <c r="N13" s="587"/>
    </row>
    <row r="14" spans="2:14" x14ac:dyDescent="0.3">
      <c r="B14" s="158" t="s">
        <v>414</v>
      </c>
      <c r="C14" s="158" t="s">
        <v>836</v>
      </c>
      <c r="D14" s="158" t="s">
        <v>767</v>
      </c>
      <c r="E14" s="158" t="s">
        <v>766</v>
      </c>
      <c r="F14" s="158" t="s">
        <v>837</v>
      </c>
      <c r="G14" s="158" t="s">
        <v>838</v>
      </c>
      <c r="H14" s="158" t="s">
        <v>839</v>
      </c>
      <c r="I14" s="158" t="s">
        <v>840</v>
      </c>
      <c r="J14" s="159" t="s">
        <v>768</v>
      </c>
      <c r="K14" s="158" t="s">
        <v>841</v>
      </c>
      <c r="L14" s="158" t="s">
        <v>842</v>
      </c>
      <c r="M14" s="158" t="s">
        <v>843</v>
      </c>
      <c r="N14" s="158" t="s">
        <v>844</v>
      </c>
    </row>
    <row r="15" spans="2:14" ht="14.4" x14ac:dyDescent="0.3">
      <c r="B15" s="391">
        <f>VLOOKUP(C15,#REF!,3,FALSE)</f>
        <v>0</v>
      </c>
      <c r="C15" s="391" t="s">
        <v>733</v>
      </c>
      <c r="D15" s="391" t="s">
        <v>733</v>
      </c>
      <c r="E15" s="392" t="s">
        <v>934</v>
      </c>
      <c r="F15" s="391" t="s">
        <v>86</v>
      </c>
      <c r="G15" s="394" t="s">
        <v>86</v>
      </c>
      <c r="H15" s="391"/>
      <c r="I15" s="391" t="s">
        <v>205</v>
      </c>
      <c r="J15" s="393">
        <f>'[2]3_Five_year'!$G$18*1000</f>
        <v>15316390417.828499</v>
      </c>
      <c r="K15" s="463" t="s">
        <v>847</v>
      </c>
      <c r="L15" s="391"/>
      <c r="M15" s="391"/>
      <c r="N15" s="391"/>
    </row>
    <row r="16" spans="2:14" ht="15.6" x14ac:dyDescent="0.3">
      <c r="B16" s="391">
        <f>VLOOKUP(C16,#REF!,3,FALSE)</f>
        <v>0</v>
      </c>
      <c r="C16" s="391" t="s">
        <v>733</v>
      </c>
      <c r="D16" s="200" t="s">
        <v>403</v>
      </c>
      <c r="E16" s="392" t="s">
        <v>771</v>
      </c>
      <c r="F16" s="391" t="s">
        <v>86</v>
      </c>
      <c r="G16" s="394" t="s">
        <v>86</v>
      </c>
      <c r="H16" s="391"/>
      <c r="I16" s="391" t="s">
        <v>205</v>
      </c>
      <c r="J16" s="393">
        <f>'[2]1.4_Companies_level'!$N$70*1000000</f>
        <v>3570862166.3690004</v>
      </c>
      <c r="K16" s="396" t="s">
        <v>847</v>
      </c>
      <c r="L16" s="391"/>
      <c r="M16" s="391"/>
      <c r="N16" s="391"/>
    </row>
    <row r="17" spans="2:14" ht="15.6" x14ac:dyDescent="0.3">
      <c r="B17" s="391">
        <f>VLOOKUP(C17,#REF!,3,FALSE)</f>
        <v>0</v>
      </c>
      <c r="C17" s="391" t="s">
        <v>733</v>
      </c>
      <c r="D17" s="391" t="s">
        <v>733</v>
      </c>
      <c r="E17" s="321" t="s">
        <v>777</v>
      </c>
      <c r="F17" s="391" t="s">
        <v>86</v>
      </c>
      <c r="G17" s="394" t="s">
        <v>86</v>
      </c>
      <c r="H17" s="391"/>
      <c r="I17" s="391" t="s">
        <v>205</v>
      </c>
      <c r="J17" s="393">
        <f>'[2]1.4_Companies_level'!$H$70*1000000</f>
        <v>792265231.57757318</v>
      </c>
      <c r="K17" s="396" t="s">
        <v>847</v>
      </c>
      <c r="L17" s="391"/>
      <c r="M17" s="391"/>
      <c r="N17" s="391"/>
    </row>
    <row r="18" spans="2:14" ht="15.6" x14ac:dyDescent="0.3">
      <c r="B18" s="391">
        <f>VLOOKUP(C18,#REF!,3,FALSE)</f>
        <v>0</v>
      </c>
      <c r="C18" s="391" t="s">
        <v>733</v>
      </c>
      <c r="D18" s="391" t="s">
        <v>408</v>
      </c>
      <c r="E18" s="429" t="s">
        <v>2627</v>
      </c>
      <c r="F18" s="391" t="s">
        <v>86</v>
      </c>
      <c r="G18" s="394" t="s">
        <v>86</v>
      </c>
      <c r="H18" s="391"/>
      <c r="I18" s="391" t="s">
        <v>205</v>
      </c>
      <c r="J18" s="393">
        <f>'[2]1.4_Companies_level'!$Y$70*1000000</f>
        <v>308640149.88547873</v>
      </c>
      <c r="K18" s="396" t="s">
        <v>847</v>
      </c>
      <c r="L18" s="391"/>
      <c r="M18" s="391"/>
      <c r="N18" s="391"/>
    </row>
    <row r="19" spans="2:14" ht="15.6" x14ac:dyDescent="0.3">
      <c r="B19" s="391">
        <f>VLOOKUP(C19,#REF!,3,FALSE)</f>
        <v>0</v>
      </c>
      <c r="C19" s="391" t="s">
        <v>733</v>
      </c>
      <c r="D19" s="391" t="s">
        <v>733</v>
      </c>
      <c r="E19" s="321" t="s">
        <v>782</v>
      </c>
      <c r="F19" s="391" t="s">
        <v>86</v>
      </c>
      <c r="G19" s="394" t="s">
        <v>86</v>
      </c>
      <c r="H19" s="391"/>
      <c r="I19" s="391" t="s">
        <v>205</v>
      </c>
      <c r="J19" s="393">
        <f>'[2]1.4_Companies_level'!$L$70*1000000</f>
        <v>100000000</v>
      </c>
      <c r="K19" s="396" t="s">
        <v>847</v>
      </c>
      <c r="L19" s="391"/>
      <c r="M19" s="391"/>
      <c r="N19" s="391"/>
    </row>
    <row r="20" spans="2:14" ht="15.6" x14ac:dyDescent="0.3">
      <c r="B20" s="391" t="str">
        <f>VLOOKUP(C20,#REF!,3,FALSE)</f>
        <v>Mining</v>
      </c>
      <c r="C20" s="461" t="s">
        <v>419</v>
      </c>
      <c r="D20" s="200" t="s">
        <v>406</v>
      </c>
      <c r="E20" s="325" t="s">
        <v>790</v>
      </c>
      <c r="F20" s="391" t="s">
        <v>936</v>
      </c>
      <c r="G20" s="394" t="s">
        <v>936</v>
      </c>
      <c r="H20" s="391" t="s">
        <v>419</v>
      </c>
      <c r="I20" s="391" t="s">
        <v>205</v>
      </c>
      <c r="J20" s="465">
        <v>8000</v>
      </c>
      <c r="K20" s="396" t="s">
        <v>847</v>
      </c>
      <c r="L20" s="426" t="s">
        <v>847</v>
      </c>
      <c r="M20" s="391"/>
      <c r="N20" s="391"/>
    </row>
    <row r="21" spans="2:14" ht="15.6" x14ac:dyDescent="0.3">
      <c r="B21" s="391" t="str">
        <f>VLOOKUP(C21,#REF!,3,FALSE)</f>
        <v>Mining</v>
      </c>
      <c r="C21" s="208" t="s">
        <v>419</v>
      </c>
      <c r="D21" s="200" t="s">
        <v>403</v>
      </c>
      <c r="E21" s="429" t="s">
        <v>2633</v>
      </c>
      <c r="F21" s="391" t="s">
        <v>936</v>
      </c>
      <c r="G21" s="394" t="s">
        <v>936</v>
      </c>
      <c r="H21" s="391" t="s">
        <v>419</v>
      </c>
      <c r="I21" s="391" t="s">
        <v>205</v>
      </c>
      <c r="J21" s="465">
        <v>7060.6242424242419</v>
      </c>
      <c r="K21" s="396" t="s">
        <v>847</v>
      </c>
      <c r="L21" s="426" t="s">
        <v>847</v>
      </c>
      <c r="M21" s="391"/>
      <c r="N21" s="391"/>
    </row>
    <row r="22" spans="2:14" ht="15.6" x14ac:dyDescent="0.3">
      <c r="B22" s="391" t="str">
        <f>VLOOKUP(C22,#REF!,3,FALSE)</f>
        <v>Mining</v>
      </c>
      <c r="C22" s="425" t="s">
        <v>419</v>
      </c>
      <c r="D22" s="200" t="s">
        <v>406</v>
      </c>
      <c r="E22" s="333" t="s">
        <v>808</v>
      </c>
      <c r="F22" s="391" t="s">
        <v>936</v>
      </c>
      <c r="G22" s="394" t="s">
        <v>936</v>
      </c>
      <c r="H22" s="391" t="s">
        <v>419</v>
      </c>
      <c r="I22" s="391" t="s">
        <v>205</v>
      </c>
      <c r="J22" s="466">
        <v>447.95783926218706</v>
      </c>
      <c r="K22" s="397" t="s">
        <v>847</v>
      </c>
      <c r="L22" s="426" t="s">
        <v>847</v>
      </c>
      <c r="M22" s="391"/>
      <c r="N22" s="391"/>
    </row>
    <row r="23" spans="2:14" ht="15.6" x14ac:dyDescent="0.3">
      <c r="B23" s="391" t="str">
        <f>VLOOKUP(C23,#REF!,3,FALSE)</f>
        <v>Mining</v>
      </c>
      <c r="C23" s="425" t="s">
        <v>419</v>
      </c>
      <c r="D23" s="200" t="s">
        <v>407</v>
      </c>
      <c r="E23" s="325" t="s">
        <v>791</v>
      </c>
      <c r="F23" s="391" t="s">
        <v>936</v>
      </c>
      <c r="G23" s="394" t="s">
        <v>936</v>
      </c>
      <c r="H23" s="391" t="s">
        <v>419</v>
      </c>
      <c r="I23" s="391" t="s">
        <v>205</v>
      </c>
      <c r="J23" s="466">
        <v>131.75230566534916</v>
      </c>
      <c r="K23" s="397" t="s">
        <v>847</v>
      </c>
      <c r="L23" s="426" t="s">
        <v>847</v>
      </c>
      <c r="M23" s="391"/>
      <c r="N23" s="391"/>
    </row>
    <row r="24" spans="2:14" ht="15.6" x14ac:dyDescent="0.3">
      <c r="B24" s="391" t="str">
        <f>VLOOKUP(C24,#REF!,3,FALSE)</f>
        <v>Mining</v>
      </c>
      <c r="C24" s="425" t="s">
        <v>419</v>
      </c>
      <c r="D24" s="200" t="s">
        <v>406</v>
      </c>
      <c r="E24" s="333" t="s">
        <v>804</v>
      </c>
      <c r="F24" s="391" t="s">
        <v>936</v>
      </c>
      <c r="G24" s="394" t="s">
        <v>936</v>
      </c>
      <c r="H24" s="391" t="s">
        <v>419</v>
      </c>
      <c r="I24" s="391" t="s">
        <v>205</v>
      </c>
      <c r="J24" s="466">
        <v>105.40184453227931</v>
      </c>
      <c r="K24" s="397" t="s">
        <v>847</v>
      </c>
      <c r="L24" s="426" t="s">
        <v>847</v>
      </c>
      <c r="M24" s="391"/>
      <c r="N24" s="391"/>
    </row>
    <row r="25" spans="2:14" ht="15.6" x14ac:dyDescent="0.3">
      <c r="B25" s="391" t="str">
        <f>VLOOKUP(C25,#REF!,3,FALSE)</f>
        <v>Mining</v>
      </c>
      <c r="C25" s="461" t="s">
        <v>419</v>
      </c>
      <c r="D25" s="200" t="s">
        <v>406</v>
      </c>
      <c r="E25" s="463" t="s">
        <v>939</v>
      </c>
      <c r="F25" s="391" t="s">
        <v>936</v>
      </c>
      <c r="G25" s="394" t="s">
        <v>936</v>
      </c>
      <c r="H25" s="391" t="s">
        <v>419</v>
      </c>
      <c r="I25" s="391" t="s">
        <v>205</v>
      </c>
      <c r="J25" s="465">
        <v>26.350461133069828</v>
      </c>
      <c r="K25" s="397" t="s">
        <v>847</v>
      </c>
      <c r="L25" s="426" t="s">
        <v>847</v>
      </c>
      <c r="M25" s="391"/>
      <c r="N25" s="391"/>
    </row>
    <row r="26" spans="2:14" ht="15.6" x14ac:dyDescent="0.3">
      <c r="B26" s="391" t="str">
        <f>VLOOKUP(C26,#REF!,3,FALSE)</f>
        <v>Mining</v>
      </c>
      <c r="C26" s="461" t="s">
        <v>424</v>
      </c>
      <c r="D26" s="200" t="s">
        <v>406</v>
      </c>
      <c r="E26" s="325" t="s">
        <v>790</v>
      </c>
      <c r="F26" s="391" t="s">
        <v>936</v>
      </c>
      <c r="G26" s="394" t="s">
        <v>936</v>
      </c>
      <c r="H26" s="391" t="s">
        <v>424</v>
      </c>
      <c r="I26" s="391" t="s">
        <v>205</v>
      </c>
      <c r="J26" s="465">
        <v>11161.080368906456</v>
      </c>
      <c r="K26" s="397" t="s">
        <v>847</v>
      </c>
      <c r="L26" s="426" t="s">
        <v>847</v>
      </c>
      <c r="M26" s="391"/>
      <c r="N26" s="391"/>
    </row>
    <row r="27" spans="2:14" ht="15.6" x14ac:dyDescent="0.3">
      <c r="B27" s="391" t="str">
        <f>VLOOKUP(C27,#REF!,3,FALSE)</f>
        <v>Mining</v>
      </c>
      <c r="C27" s="425" t="s">
        <v>424</v>
      </c>
      <c r="D27" s="200" t="s">
        <v>403</v>
      </c>
      <c r="E27" s="321" t="s">
        <v>775</v>
      </c>
      <c r="F27" s="391" t="s">
        <v>936</v>
      </c>
      <c r="G27" s="394" t="s">
        <v>936</v>
      </c>
      <c r="H27" s="391" t="s">
        <v>424</v>
      </c>
      <c r="I27" s="391" t="s">
        <v>205</v>
      </c>
      <c r="J27" s="466">
        <v>4150.197628458498</v>
      </c>
      <c r="K27" s="397" t="s">
        <v>847</v>
      </c>
      <c r="L27" s="426" t="s">
        <v>847</v>
      </c>
      <c r="M27" s="391"/>
      <c r="N27" s="391"/>
    </row>
    <row r="28" spans="2:14" ht="15.6" x14ac:dyDescent="0.3">
      <c r="B28" s="391" t="str">
        <f>VLOOKUP(C28,#REF!,3,FALSE)</f>
        <v>Mining</v>
      </c>
      <c r="C28" s="461" t="s">
        <v>424</v>
      </c>
      <c r="D28" s="200" t="s">
        <v>406</v>
      </c>
      <c r="E28" s="333" t="s">
        <v>808</v>
      </c>
      <c r="F28" s="391" t="s">
        <v>936</v>
      </c>
      <c r="G28" s="394" t="s">
        <v>936</v>
      </c>
      <c r="H28" s="391" t="s">
        <v>424</v>
      </c>
      <c r="I28" s="391" t="s">
        <v>205</v>
      </c>
      <c r="J28" s="465">
        <v>895.91567852437413</v>
      </c>
      <c r="K28" s="397" t="s">
        <v>847</v>
      </c>
      <c r="L28" s="426" t="s">
        <v>847</v>
      </c>
      <c r="M28" s="391"/>
      <c r="N28" s="391"/>
    </row>
    <row r="29" spans="2:14" ht="15.6" x14ac:dyDescent="0.3">
      <c r="B29" s="391" t="str">
        <f>VLOOKUP(C29,#REF!,3,FALSE)</f>
        <v>Mining</v>
      </c>
      <c r="C29" s="425" t="s">
        <v>424</v>
      </c>
      <c r="D29" s="200" t="s">
        <v>406</v>
      </c>
      <c r="E29" s="333" t="s">
        <v>804</v>
      </c>
      <c r="F29" s="391" t="s">
        <v>936</v>
      </c>
      <c r="G29" s="394" t="s">
        <v>936</v>
      </c>
      <c r="H29" s="391" t="s">
        <v>424</v>
      </c>
      <c r="I29" s="391" t="s">
        <v>205</v>
      </c>
      <c r="J29" s="466">
        <v>26.350461133069828</v>
      </c>
      <c r="K29" s="397" t="s">
        <v>847</v>
      </c>
      <c r="L29" s="426" t="s">
        <v>847</v>
      </c>
      <c r="M29" s="391"/>
      <c r="N29" s="391"/>
    </row>
    <row r="30" spans="2:14" ht="15.6" x14ac:dyDescent="0.3">
      <c r="B30" s="391" t="str">
        <f>VLOOKUP(C30,#REF!,3,FALSE)</f>
        <v>Mining</v>
      </c>
      <c r="C30" s="461" t="s">
        <v>427</v>
      </c>
      <c r="D30" s="200" t="s">
        <v>406</v>
      </c>
      <c r="E30" s="325" t="s">
        <v>790</v>
      </c>
      <c r="F30" s="391" t="s">
        <v>936</v>
      </c>
      <c r="G30" s="394" t="s">
        <v>936</v>
      </c>
      <c r="H30" s="391" t="s">
        <v>427</v>
      </c>
      <c r="I30" s="391" t="s">
        <v>205</v>
      </c>
      <c r="J30" s="465">
        <v>7919.328063241107</v>
      </c>
      <c r="K30" s="397" t="s">
        <v>847</v>
      </c>
      <c r="L30" s="426" t="s">
        <v>847</v>
      </c>
      <c r="M30" s="391"/>
      <c r="N30" s="391"/>
    </row>
    <row r="31" spans="2:14" ht="15.6" x14ac:dyDescent="0.3">
      <c r="B31" s="391" t="str">
        <f>VLOOKUP(C31,#REF!,3,FALSE)</f>
        <v>Mining</v>
      </c>
      <c r="C31" s="461" t="s">
        <v>427</v>
      </c>
      <c r="D31" s="200" t="s">
        <v>406</v>
      </c>
      <c r="E31" s="463" t="s">
        <v>939</v>
      </c>
      <c r="F31" s="391" t="s">
        <v>936</v>
      </c>
      <c r="G31" s="394" t="s">
        <v>936</v>
      </c>
      <c r="H31" s="391" t="s">
        <v>427</v>
      </c>
      <c r="I31" s="391" t="s">
        <v>205</v>
      </c>
      <c r="J31" s="465">
        <v>52.700922266139656</v>
      </c>
      <c r="K31" s="397" t="s">
        <v>847</v>
      </c>
      <c r="L31" s="426" t="s">
        <v>847</v>
      </c>
      <c r="M31" s="391"/>
      <c r="N31" s="391"/>
    </row>
    <row r="32" spans="2:14" ht="15.6" x14ac:dyDescent="0.3">
      <c r="B32" s="391" t="str">
        <f>VLOOKUP(C32,#REF!,3,FALSE)</f>
        <v>Mining</v>
      </c>
      <c r="C32" s="425" t="s">
        <v>427</v>
      </c>
      <c r="D32" s="200" t="s">
        <v>406</v>
      </c>
      <c r="E32" s="333" t="s">
        <v>804</v>
      </c>
      <c r="F32" s="391" t="s">
        <v>936</v>
      </c>
      <c r="G32" s="394" t="s">
        <v>936</v>
      </c>
      <c r="H32" s="391" t="s">
        <v>427</v>
      </c>
      <c r="I32" s="391" t="s">
        <v>205</v>
      </c>
      <c r="J32" s="466">
        <v>26.350461133069828</v>
      </c>
      <c r="K32" s="397" t="s">
        <v>847</v>
      </c>
      <c r="L32" s="426" t="s">
        <v>847</v>
      </c>
      <c r="M32" s="391"/>
      <c r="N32" s="391"/>
    </row>
    <row r="33" spans="2:14" ht="15.6" x14ac:dyDescent="0.3">
      <c r="B33" s="391" t="str">
        <f>VLOOKUP(C33,#REF!,3,FALSE)</f>
        <v>Mining</v>
      </c>
      <c r="C33" s="461" t="s">
        <v>430</v>
      </c>
      <c r="D33" s="200" t="s">
        <v>406</v>
      </c>
      <c r="E33" s="325" t="s">
        <v>790</v>
      </c>
      <c r="F33" s="391" t="s">
        <v>936</v>
      </c>
      <c r="G33" s="394" t="s">
        <v>936</v>
      </c>
      <c r="H33" s="391" t="s">
        <v>430</v>
      </c>
      <c r="I33" s="391" t="s">
        <v>205</v>
      </c>
      <c r="J33" s="465">
        <v>44745.348089591571</v>
      </c>
      <c r="K33" s="397" t="s">
        <v>847</v>
      </c>
      <c r="L33" s="426" t="s">
        <v>847</v>
      </c>
      <c r="M33" s="391"/>
      <c r="N33" s="391"/>
    </row>
    <row r="34" spans="2:14" ht="15.6" x14ac:dyDescent="0.3">
      <c r="B34" s="391" t="str">
        <f>VLOOKUP(C34,#REF!,3,FALSE)</f>
        <v>Mining</v>
      </c>
      <c r="C34" s="425" t="s">
        <v>430</v>
      </c>
      <c r="D34" s="200" t="s">
        <v>407</v>
      </c>
      <c r="E34" s="325" t="s">
        <v>791</v>
      </c>
      <c r="F34" s="391" t="s">
        <v>936</v>
      </c>
      <c r="G34" s="394" t="s">
        <v>936</v>
      </c>
      <c r="H34" s="391" t="s">
        <v>430</v>
      </c>
      <c r="I34" s="391" t="s">
        <v>205</v>
      </c>
      <c r="J34" s="466">
        <v>1712.7799736495388</v>
      </c>
      <c r="K34" s="397" t="s">
        <v>847</v>
      </c>
      <c r="L34" s="426" t="s">
        <v>847</v>
      </c>
      <c r="M34" s="391"/>
      <c r="N34" s="391"/>
    </row>
    <row r="35" spans="2:14" ht="15.6" x14ac:dyDescent="0.3">
      <c r="B35" s="391" t="str">
        <f>VLOOKUP(C35,#REF!,3,FALSE)</f>
        <v>Mining</v>
      </c>
      <c r="C35" s="461" t="s">
        <v>430</v>
      </c>
      <c r="D35" s="200" t="s">
        <v>407</v>
      </c>
      <c r="E35" s="463" t="s">
        <v>944</v>
      </c>
      <c r="F35" s="391" t="s">
        <v>936</v>
      </c>
      <c r="G35" s="394" t="s">
        <v>936</v>
      </c>
      <c r="H35" s="391" t="s">
        <v>430</v>
      </c>
      <c r="I35" s="391" t="s">
        <v>205</v>
      </c>
      <c r="J35" s="465">
        <v>922.266139657444</v>
      </c>
      <c r="K35" s="397" t="s">
        <v>847</v>
      </c>
      <c r="L35" s="426" t="s">
        <v>847</v>
      </c>
      <c r="M35" s="391"/>
      <c r="N35" s="391"/>
    </row>
    <row r="36" spans="2:14" ht="31.2" x14ac:dyDescent="0.3">
      <c r="B36" s="391" t="str">
        <f>VLOOKUP(C36,#REF!,3,FALSE)</f>
        <v>Mining</v>
      </c>
      <c r="C36" s="425" t="s">
        <v>430</v>
      </c>
      <c r="D36" s="200" t="s">
        <v>407</v>
      </c>
      <c r="E36" s="361" t="s">
        <v>793</v>
      </c>
      <c r="F36" s="391" t="s">
        <v>936</v>
      </c>
      <c r="G36" s="394" t="s">
        <v>936</v>
      </c>
      <c r="H36" s="391" t="s">
        <v>430</v>
      </c>
      <c r="I36" s="391" t="s">
        <v>205</v>
      </c>
      <c r="J36" s="466">
        <v>658.76152832674575</v>
      </c>
      <c r="K36" s="397" t="s">
        <v>847</v>
      </c>
      <c r="L36" s="426" t="s">
        <v>847</v>
      </c>
      <c r="M36" s="391"/>
      <c r="N36" s="391"/>
    </row>
    <row r="37" spans="2:14" ht="15.6" x14ac:dyDescent="0.3">
      <c r="B37" s="391" t="str">
        <f>VLOOKUP(C37,#REF!,3,FALSE)</f>
        <v>Mining</v>
      </c>
      <c r="C37" s="461" t="s">
        <v>430</v>
      </c>
      <c r="D37" s="200" t="s">
        <v>407</v>
      </c>
      <c r="E37" s="361" t="s">
        <v>798</v>
      </c>
      <c r="F37" s="391" t="s">
        <v>936</v>
      </c>
      <c r="G37" s="394" t="s">
        <v>936</v>
      </c>
      <c r="H37" s="391" t="s">
        <v>430</v>
      </c>
      <c r="I37" s="391" t="s">
        <v>205</v>
      </c>
      <c r="J37" s="465">
        <v>395.25691699604744</v>
      </c>
      <c r="K37" s="397" t="s">
        <v>847</v>
      </c>
      <c r="L37" s="426" t="s">
        <v>847</v>
      </c>
      <c r="M37" s="391"/>
      <c r="N37" s="391"/>
    </row>
    <row r="38" spans="2:14" ht="15.6" x14ac:dyDescent="0.3">
      <c r="B38" s="391" t="str">
        <f>VLOOKUP(C38,#REF!,3,FALSE)</f>
        <v>Mining</v>
      </c>
      <c r="C38" s="425" t="s">
        <v>430</v>
      </c>
      <c r="D38" s="200" t="s">
        <v>406</v>
      </c>
      <c r="E38" s="426" t="s">
        <v>939</v>
      </c>
      <c r="F38" s="391" t="s">
        <v>936</v>
      </c>
      <c r="G38" s="394" t="s">
        <v>936</v>
      </c>
      <c r="H38" s="391" t="s">
        <v>430</v>
      </c>
      <c r="I38" s="391" t="s">
        <v>205</v>
      </c>
      <c r="J38" s="466">
        <v>263.50461133069831</v>
      </c>
      <c r="K38" s="397" t="s">
        <v>847</v>
      </c>
      <c r="L38" s="426" t="s">
        <v>847</v>
      </c>
      <c r="M38" s="391"/>
      <c r="N38" s="391"/>
    </row>
    <row r="39" spans="2:14" ht="15.6" x14ac:dyDescent="0.3">
      <c r="B39" s="391" t="str">
        <f>VLOOKUP(C39,#REF!,3,FALSE)</f>
        <v>Mining</v>
      </c>
      <c r="C39" s="425" t="s">
        <v>430</v>
      </c>
      <c r="D39" s="200" t="s">
        <v>406</v>
      </c>
      <c r="E39" s="333" t="s">
        <v>804</v>
      </c>
      <c r="F39" s="391" t="s">
        <v>936</v>
      </c>
      <c r="G39" s="394" t="s">
        <v>936</v>
      </c>
      <c r="H39" s="391" t="s">
        <v>430</v>
      </c>
      <c r="I39" s="391" t="s">
        <v>205</v>
      </c>
      <c r="J39" s="466">
        <v>52.700922266139656</v>
      </c>
      <c r="K39" s="397" t="s">
        <v>847</v>
      </c>
      <c r="L39" s="426" t="s">
        <v>847</v>
      </c>
      <c r="M39" s="391"/>
      <c r="N39" s="391"/>
    </row>
    <row r="40" spans="2:14" ht="15.6" x14ac:dyDescent="0.3">
      <c r="B40" s="391" t="str">
        <f>VLOOKUP(C40,#REF!,3,FALSE)</f>
        <v>Mining</v>
      </c>
      <c r="C40" s="461" t="s">
        <v>430</v>
      </c>
      <c r="D40" s="200" t="s">
        <v>406</v>
      </c>
      <c r="E40" s="333" t="s">
        <v>808</v>
      </c>
      <c r="F40" s="391" t="s">
        <v>936</v>
      </c>
      <c r="G40" s="394" t="s">
        <v>936</v>
      </c>
      <c r="H40" s="391" t="s">
        <v>430</v>
      </c>
      <c r="I40" s="391" t="s">
        <v>205</v>
      </c>
      <c r="J40" s="465">
        <v>52.700922266139656</v>
      </c>
      <c r="K40" s="397" t="s">
        <v>847</v>
      </c>
      <c r="L40" s="426" t="s">
        <v>847</v>
      </c>
      <c r="M40" s="391"/>
      <c r="N40" s="391"/>
    </row>
    <row r="41" spans="2:14" ht="15.6" x14ac:dyDescent="0.3">
      <c r="B41" s="391" t="str">
        <f>VLOOKUP(C41,#REF!,3,FALSE)</f>
        <v>Mining</v>
      </c>
      <c r="C41" s="425" t="s">
        <v>432</v>
      </c>
      <c r="D41" s="200" t="s">
        <v>406</v>
      </c>
      <c r="E41" s="325" t="s">
        <v>790</v>
      </c>
      <c r="F41" s="391" t="s">
        <v>936</v>
      </c>
      <c r="G41" s="394" t="s">
        <v>936</v>
      </c>
      <c r="H41" s="391" t="s">
        <v>432</v>
      </c>
      <c r="I41" s="391" t="s">
        <v>205</v>
      </c>
      <c r="J41" s="466">
        <v>13466.823820816866</v>
      </c>
      <c r="K41" s="397" t="s">
        <v>847</v>
      </c>
      <c r="L41" s="426" t="s">
        <v>847</v>
      </c>
      <c r="M41" s="391"/>
      <c r="N41" s="391"/>
    </row>
    <row r="42" spans="2:14" ht="15.6" x14ac:dyDescent="0.3">
      <c r="B42" s="391" t="str">
        <f>VLOOKUP(C42,#REF!,3,FALSE)</f>
        <v>Mining</v>
      </c>
      <c r="C42" s="425" t="s">
        <v>432</v>
      </c>
      <c r="D42" s="200" t="s">
        <v>406</v>
      </c>
      <c r="E42" s="426" t="s">
        <v>939</v>
      </c>
      <c r="F42" s="391" t="s">
        <v>936</v>
      </c>
      <c r="G42" s="394" t="s">
        <v>936</v>
      </c>
      <c r="H42" s="391" t="s">
        <v>432</v>
      </c>
      <c r="I42" s="391" t="s">
        <v>205</v>
      </c>
      <c r="J42" s="466">
        <v>79.051383399209485</v>
      </c>
      <c r="K42" s="397" t="s">
        <v>847</v>
      </c>
      <c r="L42" s="426" t="s">
        <v>847</v>
      </c>
      <c r="M42" s="391"/>
      <c r="N42" s="391"/>
    </row>
    <row r="43" spans="2:14" ht="15.6" x14ac:dyDescent="0.3">
      <c r="B43" s="391" t="str">
        <f>VLOOKUP(C43,#REF!,3,FALSE)</f>
        <v>Mining</v>
      </c>
      <c r="C43" s="461" t="s">
        <v>432</v>
      </c>
      <c r="D43" s="200" t="s">
        <v>406</v>
      </c>
      <c r="E43" s="333" t="s">
        <v>804</v>
      </c>
      <c r="F43" s="391" t="s">
        <v>936</v>
      </c>
      <c r="G43" s="394" t="s">
        <v>936</v>
      </c>
      <c r="H43" s="391" t="s">
        <v>432</v>
      </c>
      <c r="I43" s="391" t="s">
        <v>205</v>
      </c>
      <c r="J43" s="465">
        <v>26.350461133069828</v>
      </c>
      <c r="K43" s="397" t="s">
        <v>847</v>
      </c>
      <c r="L43" s="426" t="s">
        <v>847</v>
      </c>
      <c r="M43" s="391"/>
      <c r="N43" s="391"/>
    </row>
    <row r="44" spans="2:14" ht="15.6" x14ac:dyDescent="0.3">
      <c r="B44" s="391" t="str">
        <f>VLOOKUP(C44,#REF!,3,FALSE)</f>
        <v>Mining</v>
      </c>
      <c r="C44" s="425" t="s">
        <v>434</v>
      </c>
      <c r="D44" s="200" t="s">
        <v>406</v>
      </c>
      <c r="E44" s="325" t="s">
        <v>790</v>
      </c>
      <c r="F44" s="391" t="s">
        <v>936</v>
      </c>
      <c r="G44" s="394" t="s">
        <v>936</v>
      </c>
      <c r="H44" s="391" t="s">
        <v>434</v>
      </c>
      <c r="I44" s="391" t="s">
        <v>205</v>
      </c>
      <c r="J44" s="466">
        <v>14863.66534914361</v>
      </c>
      <c r="K44" s="397" t="s">
        <v>847</v>
      </c>
      <c r="L44" s="426" t="s">
        <v>847</v>
      </c>
      <c r="M44" s="391"/>
      <c r="N44" s="391"/>
    </row>
    <row r="45" spans="2:14" ht="15.6" x14ac:dyDescent="0.3">
      <c r="B45" s="391" t="str">
        <f>VLOOKUP(C45,#REF!,3,FALSE)</f>
        <v>Mining</v>
      </c>
      <c r="C45" s="461" t="s">
        <v>434</v>
      </c>
      <c r="D45" s="200" t="s">
        <v>403</v>
      </c>
      <c r="E45" s="321" t="s">
        <v>784</v>
      </c>
      <c r="F45" s="391" t="s">
        <v>936</v>
      </c>
      <c r="G45" s="394" t="s">
        <v>936</v>
      </c>
      <c r="H45" s="391" t="s">
        <v>434</v>
      </c>
      <c r="I45" s="391" t="s">
        <v>205</v>
      </c>
      <c r="J45" s="465">
        <v>10335.180500658762</v>
      </c>
      <c r="K45" s="397" t="s">
        <v>847</v>
      </c>
      <c r="L45" s="426" t="s">
        <v>847</v>
      </c>
      <c r="M45" s="391"/>
      <c r="N45" s="391"/>
    </row>
    <row r="46" spans="2:14" ht="15.6" x14ac:dyDescent="0.3">
      <c r="B46" s="391" t="str">
        <f>VLOOKUP(C46,#REF!,3,FALSE)</f>
        <v>Mining</v>
      </c>
      <c r="C46" s="461" t="s">
        <v>434</v>
      </c>
      <c r="D46" s="200" t="s">
        <v>406</v>
      </c>
      <c r="E46" s="463" t="s">
        <v>939</v>
      </c>
      <c r="F46" s="391" t="s">
        <v>936</v>
      </c>
      <c r="G46" s="394" t="s">
        <v>936</v>
      </c>
      <c r="H46" s="391" t="s">
        <v>434</v>
      </c>
      <c r="I46" s="391" t="s">
        <v>205</v>
      </c>
      <c r="J46" s="465">
        <v>105.40184453227931</v>
      </c>
      <c r="K46" s="397" t="s">
        <v>847</v>
      </c>
      <c r="L46" s="426" t="s">
        <v>847</v>
      </c>
      <c r="M46" s="391"/>
      <c r="N46" s="391"/>
    </row>
    <row r="47" spans="2:14" ht="15.6" x14ac:dyDescent="0.3">
      <c r="B47" s="391" t="str">
        <f>VLOOKUP(C47,#REF!,3,FALSE)</f>
        <v>Mining</v>
      </c>
      <c r="C47" s="425" t="s">
        <v>436</v>
      </c>
      <c r="D47" s="200" t="s">
        <v>406</v>
      </c>
      <c r="E47" s="325" t="s">
        <v>790</v>
      </c>
      <c r="F47" s="391" t="s">
        <v>936</v>
      </c>
      <c r="G47" s="394" t="s">
        <v>936</v>
      </c>
      <c r="H47" s="391" t="s">
        <v>436</v>
      </c>
      <c r="I47" s="391" t="s">
        <v>205</v>
      </c>
      <c r="J47" s="466">
        <v>8611.2562582345199</v>
      </c>
      <c r="K47" s="397" t="s">
        <v>847</v>
      </c>
      <c r="L47" s="426" t="s">
        <v>847</v>
      </c>
      <c r="M47" s="391"/>
      <c r="N47" s="391"/>
    </row>
    <row r="48" spans="2:14" ht="15.6" x14ac:dyDescent="0.3">
      <c r="B48" s="391" t="str">
        <f>VLOOKUP(C48,#REF!,3,FALSE)</f>
        <v>Mining</v>
      </c>
      <c r="C48" s="461" t="s">
        <v>436</v>
      </c>
      <c r="D48" s="200" t="s">
        <v>403</v>
      </c>
      <c r="E48" s="429" t="s">
        <v>2633</v>
      </c>
      <c r="F48" s="391" t="s">
        <v>936</v>
      </c>
      <c r="G48" s="394" t="s">
        <v>936</v>
      </c>
      <c r="H48" s="391" t="s">
        <v>436</v>
      </c>
      <c r="I48" s="391" t="s">
        <v>205</v>
      </c>
      <c r="J48" s="465">
        <v>6502.7478260869557</v>
      </c>
      <c r="K48" s="397" t="s">
        <v>847</v>
      </c>
      <c r="L48" s="426" t="s">
        <v>847</v>
      </c>
      <c r="M48" s="391"/>
      <c r="N48" s="391"/>
    </row>
    <row r="49" spans="2:14" ht="15.6" x14ac:dyDescent="0.3">
      <c r="B49" s="391" t="str">
        <f>VLOOKUP(C49,#REF!,3,FALSE)</f>
        <v>Mining</v>
      </c>
      <c r="C49" s="461" t="s">
        <v>436</v>
      </c>
      <c r="D49" s="200" t="s">
        <v>406</v>
      </c>
      <c r="E49" s="333" t="s">
        <v>804</v>
      </c>
      <c r="F49" s="391" t="s">
        <v>936</v>
      </c>
      <c r="G49" s="394" t="s">
        <v>936</v>
      </c>
      <c r="H49" s="391" t="s">
        <v>436</v>
      </c>
      <c r="I49" s="391" t="s">
        <v>205</v>
      </c>
      <c r="J49" s="465">
        <v>52.700922266139656</v>
      </c>
      <c r="K49" s="397" t="s">
        <v>847</v>
      </c>
      <c r="L49" s="426" t="s">
        <v>847</v>
      </c>
      <c r="M49" s="391"/>
      <c r="N49" s="391"/>
    </row>
    <row r="50" spans="2:14" ht="15.6" x14ac:dyDescent="0.3">
      <c r="B50" s="391" t="str">
        <f>VLOOKUP(C50,#REF!,3,FALSE)</f>
        <v>Mining</v>
      </c>
      <c r="C50" s="461" t="s">
        <v>436</v>
      </c>
      <c r="D50" s="200" t="s">
        <v>406</v>
      </c>
      <c r="E50" s="463" t="s">
        <v>939</v>
      </c>
      <c r="F50" s="391" t="s">
        <v>936</v>
      </c>
      <c r="G50" s="394" t="s">
        <v>936</v>
      </c>
      <c r="H50" s="391" t="s">
        <v>436</v>
      </c>
      <c r="I50" s="391" t="s">
        <v>205</v>
      </c>
      <c r="J50" s="465">
        <v>26.350461133069828</v>
      </c>
      <c r="K50" s="397" t="s">
        <v>847</v>
      </c>
      <c r="L50" s="426" t="s">
        <v>847</v>
      </c>
      <c r="M50" s="391"/>
      <c r="N50" s="391"/>
    </row>
    <row r="51" spans="2:14" ht="15.6" x14ac:dyDescent="0.3">
      <c r="B51" s="391" t="str">
        <f>VLOOKUP(C51,#REF!,3,FALSE)</f>
        <v>Mining</v>
      </c>
      <c r="C51" s="461" t="s">
        <v>438</v>
      </c>
      <c r="D51" s="200" t="s">
        <v>406</v>
      </c>
      <c r="E51" s="325" t="s">
        <v>790</v>
      </c>
      <c r="F51" s="391" t="s">
        <v>936</v>
      </c>
      <c r="G51" s="394" t="s">
        <v>936</v>
      </c>
      <c r="H51" s="391" t="s">
        <v>438</v>
      </c>
      <c r="I51" s="391" t="s">
        <v>205</v>
      </c>
      <c r="J51" s="465">
        <v>483031.44268774701</v>
      </c>
      <c r="K51" s="397" t="s">
        <v>847</v>
      </c>
      <c r="L51" s="426" t="s">
        <v>847</v>
      </c>
      <c r="M51" s="391"/>
      <c r="N51" s="391"/>
    </row>
    <row r="52" spans="2:14" ht="15.6" x14ac:dyDescent="0.3">
      <c r="B52" s="391" t="str">
        <f>VLOOKUP(C52,#REF!,3,FALSE)</f>
        <v>Mining</v>
      </c>
      <c r="C52" s="425" t="s">
        <v>438</v>
      </c>
      <c r="D52" s="200" t="s">
        <v>407</v>
      </c>
      <c r="E52" s="325" t="s">
        <v>791</v>
      </c>
      <c r="F52" s="391" t="s">
        <v>936</v>
      </c>
      <c r="G52" s="394" t="s">
        <v>936</v>
      </c>
      <c r="H52" s="391" t="s">
        <v>438</v>
      </c>
      <c r="I52" s="391" t="s">
        <v>205</v>
      </c>
      <c r="J52" s="466">
        <v>171292.49011857709</v>
      </c>
      <c r="K52" s="397" t="s">
        <v>847</v>
      </c>
      <c r="L52" s="426" t="s">
        <v>847</v>
      </c>
      <c r="M52" s="391"/>
      <c r="N52" s="391"/>
    </row>
    <row r="53" spans="2:14" ht="15.6" x14ac:dyDescent="0.3">
      <c r="B53" s="391" t="str">
        <f>VLOOKUP(C53,#REF!,3,FALSE)</f>
        <v>Mining</v>
      </c>
      <c r="C53" s="461" t="s">
        <v>438</v>
      </c>
      <c r="D53" s="200" t="s">
        <v>407</v>
      </c>
      <c r="E53" s="321" t="s">
        <v>798</v>
      </c>
      <c r="F53" s="391" t="s">
        <v>936</v>
      </c>
      <c r="G53" s="394" t="s">
        <v>936</v>
      </c>
      <c r="H53" s="391" t="s">
        <v>438</v>
      </c>
      <c r="I53" s="391" t="s">
        <v>205</v>
      </c>
      <c r="J53" s="465">
        <v>11346.508563899868</v>
      </c>
      <c r="K53" s="397" t="s">
        <v>847</v>
      </c>
      <c r="L53" s="426" t="s">
        <v>847</v>
      </c>
      <c r="M53" s="391"/>
      <c r="N53" s="391"/>
    </row>
    <row r="54" spans="2:14" ht="15.6" x14ac:dyDescent="0.3">
      <c r="B54" s="391" t="str">
        <f>VLOOKUP(C54,#REF!,3,FALSE)</f>
        <v>Mining</v>
      </c>
      <c r="C54" s="461" t="s">
        <v>438</v>
      </c>
      <c r="D54" s="200" t="s">
        <v>407</v>
      </c>
      <c r="E54" s="463" t="s">
        <v>949</v>
      </c>
      <c r="F54" s="391" t="s">
        <v>936</v>
      </c>
      <c r="G54" s="394" t="s">
        <v>936</v>
      </c>
      <c r="H54" s="391" t="s">
        <v>438</v>
      </c>
      <c r="I54" s="391" t="s">
        <v>205</v>
      </c>
      <c r="J54" s="465">
        <v>4347.826086956522</v>
      </c>
      <c r="K54" s="397" t="s">
        <v>847</v>
      </c>
      <c r="L54" s="426" t="s">
        <v>847</v>
      </c>
      <c r="M54" s="391"/>
      <c r="N54" s="391"/>
    </row>
    <row r="55" spans="2:14" ht="31.2" x14ac:dyDescent="0.3">
      <c r="B55" s="391" t="str">
        <f>VLOOKUP(C55,#REF!,3,FALSE)</f>
        <v>Mining</v>
      </c>
      <c r="C55" s="425" t="s">
        <v>438</v>
      </c>
      <c r="D55" s="200" t="s">
        <v>407</v>
      </c>
      <c r="E55" s="361" t="s">
        <v>793</v>
      </c>
      <c r="F55" s="391" t="s">
        <v>936</v>
      </c>
      <c r="G55" s="394" t="s">
        <v>936</v>
      </c>
      <c r="H55" s="391" t="s">
        <v>438</v>
      </c>
      <c r="I55" s="391" t="s">
        <v>205</v>
      </c>
      <c r="J55" s="466">
        <v>1976.2845849802372</v>
      </c>
      <c r="K55" s="397" t="s">
        <v>847</v>
      </c>
      <c r="L55" s="426" t="s">
        <v>847</v>
      </c>
      <c r="M55" s="391"/>
      <c r="N55" s="391"/>
    </row>
    <row r="56" spans="2:14" ht="15.6" x14ac:dyDescent="0.3">
      <c r="B56" s="391" t="str">
        <f>VLOOKUP(C56,#REF!,3,FALSE)</f>
        <v>Mining</v>
      </c>
      <c r="C56" s="461" t="s">
        <v>438</v>
      </c>
      <c r="D56" s="200" t="s">
        <v>406</v>
      </c>
      <c r="E56" s="333" t="s">
        <v>808</v>
      </c>
      <c r="F56" s="391" t="s">
        <v>936</v>
      </c>
      <c r="G56" s="394" t="s">
        <v>936</v>
      </c>
      <c r="H56" s="391" t="s">
        <v>438</v>
      </c>
      <c r="I56" s="391" t="s">
        <v>205</v>
      </c>
      <c r="J56" s="465">
        <v>395.25691699604744</v>
      </c>
      <c r="K56" s="397" t="s">
        <v>847</v>
      </c>
      <c r="L56" s="426" t="s">
        <v>847</v>
      </c>
      <c r="M56" s="391"/>
      <c r="N56" s="391"/>
    </row>
    <row r="57" spans="2:14" ht="15.6" x14ac:dyDescent="0.3">
      <c r="B57" s="391" t="str">
        <f>VLOOKUP(C57,#REF!,3,FALSE)</f>
        <v>Mining</v>
      </c>
      <c r="C57" s="461" t="s">
        <v>438</v>
      </c>
      <c r="D57" s="200" t="s">
        <v>406</v>
      </c>
      <c r="E57" s="333" t="s">
        <v>804</v>
      </c>
      <c r="F57" s="391" t="s">
        <v>936</v>
      </c>
      <c r="G57" s="394" t="s">
        <v>936</v>
      </c>
      <c r="H57" s="391" t="s">
        <v>438</v>
      </c>
      <c r="I57" s="391" t="s">
        <v>205</v>
      </c>
      <c r="J57" s="465">
        <v>79.051383399209485</v>
      </c>
      <c r="K57" s="397" t="s">
        <v>847</v>
      </c>
      <c r="L57" s="426" t="s">
        <v>847</v>
      </c>
      <c r="M57" s="391"/>
      <c r="N57" s="391"/>
    </row>
    <row r="58" spans="2:14" ht="15.6" x14ac:dyDescent="0.3">
      <c r="B58" s="391" t="str">
        <f>VLOOKUP(C58,#REF!,3,FALSE)</f>
        <v>Mining</v>
      </c>
      <c r="C58" s="425" t="s">
        <v>438</v>
      </c>
      <c r="D58" s="200" t="s">
        <v>406</v>
      </c>
      <c r="E58" s="333" t="s">
        <v>805</v>
      </c>
      <c r="F58" s="391" t="s">
        <v>936</v>
      </c>
      <c r="G58" s="394" t="s">
        <v>936</v>
      </c>
      <c r="H58" s="391" t="s">
        <v>438</v>
      </c>
      <c r="I58" s="391" t="s">
        <v>205</v>
      </c>
      <c r="J58" s="466">
        <v>52.700922266139656</v>
      </c>
      <c r="K58" s="397" t="s">
        <v>847</v>
      </c>
      <c r="L58" s="426" t="s">
        <v>847</v>
      </c>
      <c r="M58" s="391"/>
      <c r="N58" s="391"/>
    </row>
    <row r="59" spans="2:14" ht="15.6" x14ac:dyDescent="0.3">
      <c r="B59" s="391" t="str">
        <f>VLOOKUP(C59,#REF!,3,FALSE)</f>
        <v>Mining</v>
      </c>
      <c r="C59" s="425" t="s">
        <v>441</v>
      </c>
      <c r="D59" s="200" t="s">
        <v>406</v>
      </c>
      <c r="E59" s="325" t="s">
        <v>790</v>
      </c>
      <c r="F59" s="391" t="s">
        <v>936</v>
      </c>
      <c r="G59" s="394" t="s">
        <v>936</v>
      </c>
      <c r="H59" s="391" t="s">
        <v>441</v>
      </c>
      <c r="I59" s="391" t="s">
        <v>205</v>
      </c>
      <c r="J59" s="466">
        <v>8094.861660079051</v>
      </c>
      <c r="K59" s="397" t="s">
        <v>847</v>
      </c>
      <c r="L59" s="426" t="s">
        <v>847</v>
      </c>
      <c r="M59" s="391"/>
      <c r="N59" s="391"/>
    </row>
    <row r="60" spans="2:14" ht="15.6" x14ac:dyDescent="0.3">
      <c r="B60" s="391" t="str">
        <f>VLOOKUP(C60,#REF!,3,FALSE)</f>
        <v>Mining</v>
      </c>
      <c r="C60" s="425" t="s">
        <v>441</v>
      </c>
      <c r="D60" s="200" t="s">
        <v>407</v>
      </c>
      <c r="E60" s="321" t="s">
        <v>798</v>
      </c>
      <c r="F60" s="391" t="s">
        <v>936</v>
      </c>
      <c r="G60" s="394" t="s">
        <v>936</v>
      </c>
      <c r="H60" s="391" t="s">
        <v>441</v>
      </c>
      <c r="I60" s="391" t="s">
        <v>205</v>
      </c>
      <c r="J60" s="466">
        <v>263.50461133069831</v>
      </c>
      <c r="K60" s="397" t="s">
        <v>847</v>
      </c>
      <c r="L60" s="426" t="s">
        <v>847</v>
      </c>
      <c r="M60" s="391"/>
      <c r="N60" s="391"/>
    </row>
    <row r="61" spans="2:14" ht="15.6" x14ac:dyDescent="0.3">
      <c r="B61" s="391" t="str">
        <f>VLOOKUP(C61,#REF!,3,FALSE)</f>
        <v>Mining</v>
      </c>
      <c r="C61" s="461" t="s">
        <v>444</v>
      </c>
      <c r="D61" s="200" t="s">
        <v>403</v>
      </c>
      <c r="E61" s="321" t="s">
        <v>775</v>
      </c>
      <c r="F61" s="391" t="s">
        <v>936</v>
      </c>
      <c r="G61" s="394" t="s">
        <v>936</v>
      </c>
      <c r="H61" s="391" t="s">
        <v>444</v>
      </c>
      <c r="I61" s="391" t="s">
        <v>205</v>
      </c>
      <c r="J61" s="465">
        <v>164241.36453227932</v>
      </c>
      <c r="K61" s="397" t="s">
        <v>847</v>
      </c>
      <c r="L61" s="426" t="s">
        <v>847</v>
      </c>
      <c r="M61" s="391"/>
      <c r="N61" s="391"/>
    </row>
    <row r="62" spans="2:14" ht="15.6" x14ac:dyDescent="0.3">
      <c r="B62" s="391" t="str">
        <f>VLOOKUP(C62,#REF!,3,FALSE)</f>
        <v>Mining</v>
      </c>
      <c r="C62" s="461" t="s">
        <v>444</v>
      </c>
      <c r="D62" s="200" t="s">
        <v>406</v>
      </c>
      <c r="E62" s="325" t="s">
        <v>790</v>
      </c>
      <c r="F62" s="391" t="s">
        <v>936</v>
      </c>
      <c r="G62" s="394" t="s">
        <v>936</v>
      </c>
      <c r="H62" s="391" t="s">
        <v>444</v>
      </c>
      <c r="I62" s="391" t="s">
        <v>205</v>
      </c>
      <c r="J62" s="465">
        <v>26380.922266139656</v>
      </c>
      <c r="K62" s="397" t="s">
        <v>847</v>
      </c>
      <c r="L62" s="426" t="s">
        <v>847</v>
      </c>
      <c r="M62" s="391"/>
      <c r="N62" s="391"/>
    </row>
    <row r="63" spans="2:14" ht="15.6" x14ac:dyDescent="0.3">
      <c r="B63" s="391" t="str">
        <f>VLOOKUP(C63,#REF!,3,FALSE)</f>
        <v>Mining</v>
      </c>
      <c r="C63" s="425" t="s">
        <v>444</v>
      </c>
      <c r="D63" s="200" t="s">
        <v>406</v>
      </c>
      <c r="E63" s="333" t="s">
        <v>808</v>
      </c>
      <c r="F63" s="391" t="s">
        <v>936</v>
      </c>
      <c r="G63" s="394" t="s">
        <v>936</v>
      </c>
      <c r="H63" s="391" t="s">
        <v>444</v>
      </c>
      <c r="I63" s="391" t="s">
        <v>205</v>
      </c>
      <c r="J63" s="466">
        <v>395.25691699604744</v>
      </c>
      <c r="K63" s="397" t="s">
        <v>847</v>
      </c>
      <c r="L63" s="426" t="s">
        <v>847</v>
      </c>
      <c r="M63" s="391"/>
      <c r="N63" s="391"/>
    </row>
    <row r="64" spans="2:14" ht="15.6" x14ac:dyDescent="0.3">
      <c r="B64" s="391" t="str">
        <f>VLOOKUP(C64,#REF!,3,FALSE)</f>
        <v>Mining</v>
      </c>
      <c r="C64" s="461" t="s">
        <v>444</v>
      </c>
      <c r="D64" s="200" t="s">
        <v>406</v>
      </c>
      <c r="E64" s="333" t="s">
        <v>805</v>
      </c>
      <c r="F64" s="391" t="s">
        <v>936</v>
      </c>
      <c r="G64" s="394" t="s">
        <v>936</v>
      </c>
      <c r="H64" s="391" t="s">
        <v>444</v>
      </c>
      <c r="I64" s="391" t="s">
        <v>205</v>
      </c>
      <c r="J64" s="465">
        <v>52.700922266139656</v>
      </c>
      <c r="K64" s="397" t="s">
        <v>847</v>
      </c>
      <c r="L64" s="426" t="s">
        <v>847</v>
      </c>
      <c r="M64" s="391"/>
      <c r="N64" s="391"/>
    </row>
    <row r="65" spans="2:14" ht="15.6" x14ac:dyDescent="0.3">
      <c r="B65" s="391" t="str">
        <f>VLOOKUP(C65,#REF!,3,FALSE)</f>
        <v>Mining</v>
      </c>
      <c r="C65" s="425" t="s">
        <v>444</v>
      </c>
      <c r="D65" s="200" t="s">
        <v>406</v>
      </c>
      <c r="E65" s="333" t="s">
        <v>804</v>
      </c>
      <c r="F65" s="391" t="s">
        <v>936</v>
      </c>
      <c r="G65" s="394" t="s">
        <v>936</v>
      </c>
      <c r="H65" s="391" t="s">
        <v>444</v>
      </c>
      <c r="I65" s="391" t="s">
        <v>205</v>
      </c>
      <c r="J65" s="466">
        <v>26.350461133069828</v>
      </c>
      <c r="K65" s="397" t="s">
        <v>847</v>
      </c>
      <c r="L65" s="426" t="s">
        <v>847</v>
      </c>
      <c r="M65" s="391"/>
      <c r="N65" s="391"/>
    </row>
    <row r="66" spans="2:14" ht="15.6" x14ac:dyDescent="0.3">
      <c r="B66" s="391" t="str">
        <f>VLOOKUP(C66,#REF!,3,FALSE)</f>
        <v>Mining</v>
      </c>
      <c r="C66" s="425" t="s">
        <v>444</v>
      </c>
      <c r="D66" s="200" t="s">
        <v>406</v>
      </c>
      <c r="E66" s="426" t="s">
        <v>939</v>
      </c>
      <c r="F66" s="391" t="s">
        <v>936</v>
      </c>
      <c r="G66" s="394" t="s">
        <v>936</v>
      </c>
      <c r="H66" s="391" t="s">
        <v>444</v>
      </c>
      <c r="I66" s="391" t="s">
        <v>205</v>
      </c>
      <c r="J66" s="466">
        <v>26.350461133069828</v>
      </c>
      <c r="K66" s="397" t="s">
        <v>847</v>
      </c>
      <c r="L66" s="426" t="s">
        <v>847</v>
      </c>
      <c r="M66" s="391"/>
      <c r="N66" s="391"/>
    </row>
    <row r="67" spans="2:14" ht="15.6" x14ac:dyDescent="0.3">
      <c r="B67" s="391" t="str">
        <f>VLOOKUP(C67,#REF!,3,FALSE)</f>
        <v>Mining</v>
      </c>
      <c r="C67" s="461" t="s">
        <v>446</v>
      </c>
      <c r="D67" s="200" t="s">
        <v>403</v>
      </c>
      <c r="E67" s="321" t="s">
        <v>775</v>
      </c>
      <c r="F67" s="391" t="s">
        <v>936</v>
      </c>
      <c r="G67" s="394" t="s">
        <v>936</v>
      </c>
      <c r="H67" s="391" t="s">
        <v>446</v>
      </c>
      <c r="I67" s="391" t="s">
        <v>205</v>
      </c>
      <c r="J67" s="465">
        <v>2283703.3781818179</v>
      </c>
      <c r="K67" s="397" t="s">
        <v>847</v>
      </c>
      <c r="L67" s="426" t="s">
        <v>847</v>
      </c>
      <c r="M67" s="391"/>
      <c r="N67" s="391"/>
    </row>
    <row r="68" spans="2:14" ht="15.6" x14ac:dyDescent="0.3">
      <c r="B68" s="391" t="str">
        <f>VLOOKUP(C68,#REF!,3,FALSE)</f>
        <v>Mining</v>
      </c>
      <c r="C68" s="461" t="s">
        <v>446</v>
      </c>
      <c r="D68" s="200" t="s">
        <v>406</v>
      </c>
      <c r="E68" s="325" t="s">
        <v>790</v>
      </c>
      <c r="F68" s="391" t="s">
        <v>936</v>
      </c>
      <c r="G68" s="394" t="s">
        <v>936</v>
      </c>
      <c r="H68" s="391" t="s">
        <v>446</v>
      </c>
      <c r="I68" s="391" t="s">
        <v>205</v>
      </c>
      <c r="J68" s="465">
        <v>44160.935098814225</v>
      </c>
      <c r="K68" s="397" t="s">
        <v>847</v>
      </c>
      <c r="L68" s="426" t="s">
        <v>847</v>
      </c>
      <c r="M68" s="391"/>
      <c r="N68" s="391"/>
    </row>
    <row r="69" spans="2:14" ht="15.6" x14ac:dyDescent="0.3">
      <c r="B69" s="391" t="str">
        <f>VLOOKUP(C69,#REF!,3,FALSE)</f>
        <v>Mining</v>
      </c>
      <c r="C69" s="425" t="s">
        <v>446</v>
      </c>
      <c r="D69" s="200" t="s">
        <v>407</v>
      </c>
      <c r="E69" s="325" t="s">
        <v>791</v>
      </c>
      <c r="F69" s="391" t="s">
        <v>936</v>
      </c>
      <c r="G69" s="394" t="s">
        <v>936</v>
      </c>
      <c r="H69" s="391" t="s">
        <v>446</v>
      </c>
      <c r="I69" s="391" t="s">
        <v>205</v>
      </c>
      <c r="J69" s="466">
        <v>4874.835309617918</v>
      </c>
      <c r="K69" s="397" t="s">
        <v>847</v>
      </c>
      <c r="L69" s="426" t="s">
        <v>847</v>
      </c>
      <c r="M69" s="391"/>
      <c r="N69" s="391"/>
    </row>
    <row r="70" spans="2:14" ht="15.6" x14ac:dyDescent="0.3">
      <c r="B70" s="391" t="str">
        <f>VLOOKUP(C70,#REF!,3,FALSE)</f>
        <v>Mining</v>
      </c>
      <c r="C70" s="425" t="s">
        <v>446</v>
      </c>
      <c r="D70" s="200" t="s">
        <v>406</v>
      </c>
      <c r="E70" s="333" t="s">
        <v>804</v>
      </c>
      <c r="F70" s="391" t="s">
        <v>936</v>
      </c>
      <c r="G70" s="394" t="s">
        <v>936</v>
      </c>
      <c r="H70" s="391" t="s">
        <v>446</v>
      </c>
      <c r="I70" s="391" t="s">
        <v>205</v>
      </c>
      <c r="J70" s="466">
        <v>26.350461133069828</v>
      </c>
      <c r="K70" s="397" t="s">
        <v>847</v>
      </c>
      <c r="L70" s="426" t="s">
        <v>847</v>
      </c>
      <c r="M70" s="391"/>
      <c r="N70" s="391"/>
    </row>
    <row r="71" spans="2:14" ht="15.6" x14ac:dyDescent="0.3">
      <c r="B71" s="391" t="str">
        <f>VLOOKUP(C71,#REF!,3,FALSE)</f>
        <v>Mining</v>
      </c>
      <c r="C71" s="425" t="s">
        <v>450</v>
      </c>
      <c r="D71" s="200" t="s">
        <v>406</v>
      </c>
      <c r="E71" s="325" t="s">
        <v>790</v>
      </c>
      <c r="F71" s="391" t="s">
        <v>936</v>
      </c>
      <c r="G71" s="394" t="s">
        <v>936</v>
      </c>
      <c r="H71" s="391" t="s">
        <v>450</v>
      </c>
      <c r="I71" s="391" t="s">
        <v>205</v>
      </c>
      <c r="J71" s="466">
        <v>111308.74321475625</v>
      </c>
      <c r="K71" s="397" t="s">
        <v>847</v>
      </c>
      <c r="L71" s="426" t="s">
        <v>847</v>
      </c>
      <c r="M71" s="391"/>
      <c r="N71" s="391"/>
    </row>
    <row r="72" spans="2:14" ht="15.6" x14ac:dyDescent="0.3">
      <c r="B72" s="391" t="str">
        <f>VLOOKUP(C72,#REF!,3,FALSE)</f>
        <v>Mining</v>
      </c>
      <c r="C72" s="461" t="s">
        <v>450</v>
      </c>
      <c r="D72" s="200" t="s">
        <v>407</v>
      </c>
      <c r="E72" s="325" t="s">
        <v>791</v>
      </c>
      <c r="F72" s="391" t="s">
        <v>936</v>
      </c>
      <c r="G72" s="394" t="s">
        <v>936</v>
      </c>
      <c r="H72" s="391" t="s">
        <v>450</v>
      </c>
      <c r="I72" s="391" t="s">
        <v>205</v>
      </c>
      <c r="J72" s="465">
        <v>4216.073781291173</v>
      </c>
      <c r="K72" s="397" t="s">
        <v>847</v>
      </c>
      <c r="L72" s="426" t="s">
        <v>847</v>
      </c>
      <c r="M72" s="391"/>
      <c r="N72" s="391"/>
    </row>
    <row r="73" spans="2:14" ht="15.6" x14ac:dyDescent="0.3">
      <c r="B73" s="391" t="str">
        <f>VLOOKUP(C73,#REF!,3,FALSE)</f>
        <v>Mining</v>
      </c>
      <c r="C73" s="425" t="s">
        <v>450</v>
      </c>
      <c r="D73" s="200" t="s">
        <v>407</v>
      </c>
      <c r="E73" s="321" t="s">
        <v>798</v>
      </c>
      <c r="F73" s="391" t="s">
        <v>936</v>
      </c>
      <c r="G73" s="394" t="s">
        <v>936</v>
      </c>
      <c r="H73" s="391" t="s">
        <v>450</v>
      </c>
      <c r="I73" s="391" t="s">
        <v>205</v>
      </c>
      <c r="J73" s="466">
        <v>1185.7707509881423</v>
      </c>
      <c r="K73" s="397" t="s">
        <v>847</v>
      </c>
      <c r="L73" s="426" t="s">
        <v>847</v>
      </c>
      <c r="M73" s="391"/>
      <c r="N73" s="391"/>
    </row>
    <row r="74" spans="2:14" ht="15.6" x14ac:dyDescent="0.3">
      <c r="B74" s="391" t="str">
        <f>VLOOKUP(C74,#REF!,3,FALSE)</f>
        <v>Mining</v>
      </c>
      <c r="C74" s="461" t="s">
        <v>450</v>
      </c>
      <c r="D74" s="200" t="s">
        <v>406</v>
      </c>
      <c r="E74" s="333" t="s">
        <v>808</v>
      </c>
      <c r="F74" s="391" t="s">
        <v>936</v>
      </c>
      <c r="G74" s="394" t="s">
        <v>936</v>
      </c>
      <c r="H74" s="391" t="s">
        <v>450</v>
      </c>
      <c r="I74" s="391" t="s">
        <v>205</v>
      </c>
      <c r="J74" s="465">
        <v>895.91567852437413</v>
      </c>
      <c r="K74" s="397" t="s">
        <v>847</v>
      </c>
      <c r="L74" s="426" t="s">
        <v>847</v>
      </c>
      <c r="M74" s="391"/>
      <c r="N74" s="391"/>
    </row>
    <row r="75" spans="2:14" ht="15.6" x14ac:dyDescent="0.3">
      <c r="B75" s="391" t="str">
        <f>VLOOKUP(C75,#REF!,3,FALSE)</f>
        <v>Mining</v>
      </c>
      <c r="C75" s="425" t="s">
        <v>450</v>
      </c>
      <c r="D75" s="200" t="s">
        <v>406</v>
      </c>
      <c r="E75" s="426" t="s">
        <v>939</v>
      </c>
      <c r="F75" s="391" t="s">
        <v>936</v>
      </c>
      <c r="G75" s="394" t="s">
        <v>936</v>
      </c>
      <c r="H75" s="391" t="s">
        <v>450</v>
      </c>
      <c r="I75" s="391" t="s">
        <v>205</v>
      </c>
      <c r="J75" s="466">
        <v>289.85507246376812</v>
      </c>
      <c r="K75" s="397" t="s">
        <v>847</v>
      </c>
      <c r="L75" s="426" t="s">
        <v>847</v>
      </c>
      <c r="M75" s="391"/>
      <c r="N75" s="391"/>
    </row>
    <row r="76" spans="2:14" ht="15.6" x14ac:dyDescent="0.3">
      <c r="B76" s="391" t="str">
        <f>VLOOKUP(C76,#REF!,3,FALSE)</f>
        <v>Mining</v>
      </c>
      <c r="C76" s="461" t="s">
        <v>450</v>
      </c>
      <c r="D76" s="200" t="s">
        <v>406</v>
      </c>
      <c r="E76" s="333" t="s">
        <v>804</v>
      </c>
      <c r="F76" s="391" t="s">
        <v>936</v>
      </c>
      <c r="G76" s="394" t="s">
        <v>936</v>
      </c>
      <c r="H76" s="391" t="s">
        <v>450</v>
      </c>
      <c r="I76" s="391" t="s">
        <v>205</v>
      </c>
      <c r="J76" s="465">
        <v>131.75230566534916</v>
      </c>
      <c r="K76" s="397" t="s">
        <v>847</v>
      </c>
      <c r="L76" s="426" t="s">
        <v>847</v>
      </c>
      <c r="M76" s="391"/>
      <c r="N76" s="391"/>
    </row>
    <row r="77" spans="2:14" ht="15.6" x14ac:dyDescent="0.3">
      <c r="B77" s="391" t="str">
        <f>VLOOKUP(C77,#REF!,3,FALSE)</f>
        <v>Mining</v>
      </c>
      <c r="C77" s="461" t="s">
        <v>452</v>
      </c>
      <c r="D77" s="200" t="s">
        <v>403</v>
      </c>
      <c r="E77" s="429" t="s">
        <v>2633</v>
      </c>
      <c r="F77" s="391" t="s">
        <v>936</v>
      </c>
      <c r="G77" s="394" t="s">
        <v>936</v>
      </c>
      <c r="H77" s="391" t="s">
        <v>452</v>
      </c>
      <c r="I77" s="391" t="s">
        <v>205</v>
      </c>
      <c r="J77" s="465">
        <v>40998.231884057968</v>
      </c>
      <c r="K77" s="397" t="s">
        <v>847</v>
      </c>
      <c r="L77" s="426" t="s">
        <v>847</v>
      </c>
      <c r="M77" s="391"/>
      <c r="N77" s="391"/>
    </row>
    <row r="78" spans="2:14" ht="15.6" x14ac:dyDescent="0.3">
      <c r="B78" s="391" t="str">
        <f>VLOOKUP(C78,#REF!,3,FALSE)</f>
        <v>Mining</v>
      </c>
      <c r="C78" s="461" t="s">
        <v>452</v>
      </c>
      <c r="D78" s="200" t="s">
        <v>406</v>
      </c>
      <c r="E78" s="325" t="s">
        <v>790</v>
      </c>
      <c r="F78" s="391" t="s">
        <v>936</v>
      </c>
      <c r="G78" s="394" t="s">
        <v>936</v>
      </c>
      <c r="H78" s="391" t="s">
        <v>452</v>
      </c>
      <c r="I78" s="391" t="s">
        <v>205</v>
      </c>
      <c r="J78" s="465">
        <v>21054.295125164692</v>
      </c>
      <c r="K78" s="397" t="s">
        <v>847</v>
      </c>
      <c r="L78" s="426" t="s">
        <v>847</v>
      </c>
      <c r="M78" s="391"/>
      <c r="N78" s="391"/>
    </row>
    <row r="79" spans="2:14" ht="15.6" x14ac:dyDescent="0.3">
      <c r="B79" s="391" t="str">
        <f>VLOOKUP(C79,#REF!,3,FALSE)</f>
        <v>Mining</v>
      </c>
      <c r="C79" s="425" t="s">
        <v>452</v>
      </c>
      <c r="D79" s="200" t="s">
        <v>407</v>
      </c>
      <c r="E79" s="325" t="s">
        <v>791</v>
      </c>
      <c r="F79" s="391" t="s">
        <v>936</v>
      </c>
      <c r="G79" s="394" t="s">
        <v>936</v>
      </c>
      <c r="H79" s="391" t="s">
        <v>452</v>
      </c>
      <c r="I79" s="391" t="s">
        <v>205</v>
      </c>
      <c r="J79" s="466">
        <v>790.51383399209487</v>
      </c>
      <c r="K79" s="397" t="s">
        <v>847</v>
      </c>
      <c r="L79" s="426" t="s">
        <v>847</v>
      </c>
      <c r="M79" s="391"/>
      <c r="N79" s="391"/>
    </row>
    <row r="80" spans="2:14" ht="15.6" x14ac:dyDescent="0.3">
      <c r="B80" s="391" t="str">
        <f>VLOOKUP(C80,#REF!,3,FALSE)</f>
        <v>Mining</v>
      </c>
      <c r="C80" s="425" t="s">
        <v>452</v>
      </c>
      <c r="D80" s="200" t="s">
        <v>406</v>
      </c>
      <c r="E80" s="333" t="s">
        <v>808</v>
      </c>
      <c r="F80" s="391" t="s">
        <v>936</v>
      </c>
      <c r="G80" s="394" t="s">
        <v>936</v>
      </c>
      <c r="H80" s="391" t="s">
        <v>452</v>
      </c>
      <c r="I80" s="391" t="s">
        <v>205</v>
      </c>
      <c r="J80" s="466">
        <v>447.95783926218706</v>
      </c>
      <c r="K80" s="397" t="s">
        <v>847</v>
      </c>
      <c r="L80" s="426" t="s">
        <v>847</v>
      </c>
      <c r="M80" s="391"/>
      <c r="N80" s="391"/>
    </row>
    <row r="81" spans="2:14" ht="15.6" x14ac:dyDescent="0.3">
      <c r="B81" s="391" t="str">
        <f>VLOOKUP(C81,#REF!,3,FALSE)</f>
        <v>Mining</v>
      </c>
      <c r="C81" s="461" t="s">
        <v>452</v>
      </c>
      <c r="D81" s="200" t="s">
        <v>406</v>
      </c>
      <c r="E81" s="463" t="s">
        <v>939</v>
      </c>
      <c r="F81" s="391" t="s">
        <v>936</v>
      </c>
      <c r="G81" s="394" t="s">
        <v>936</v>
      </c>
      <c r="H81" s="391" t="s">
        <v>452</v>
      </c>
      <c r="I81" s="391" t="s">
        <v>205</v>
      </c>
      <c r="J81" s="465">
        <v>79.051383399209485</v>
      </c>
      <c r="K81" s="397" t="s">
        <v>847</v>
      </c>
      <c r="L81" s="426" t="s">
        <v>847</v>
      </c>
      <c r="M81" s="391"/>
      <c r="N81" s="391"/>
    </row>
    <row r="82" spans="2:14" ht="15.6" x14ac:dyDescent="0.3">
      <c r="B82" s="391" t="str">
        <f>VLOOKUP(C82,#REF!,3,FALSE)</f>
        <v>Mining</v>
      </c>
      <c r="C82" s="425" t="s">
        <v>452</v>
      </c>
      <c r="D82" s="200" t="s">
        <v>406</v>
      </c>
      <c r="E82" s="333" t="s">
        <v>804</v>
      </c>
      <c r="F82" s="391" t="s">
        <v>936</v>
      </c>
      <c r="G82" s="394" t="s">
        <v>936</v>
      </c>
      <c r="H82" s="391" t="s">
        <v>452</v>
      </c>
      <c r="I82" s="391" t="s">
        <v>205</v>
      </c>
      <c r="J82" s="466">
        <v>26.350461133069828</v>
      </c>
      <c r="K82" s="397" t="s">
        <v>847</v>
      </c>
      <c r="L82" s="426" t="s">
        <v>847</v>
      </c>
      <c r="M82" s="391"/>
      <c r="N82" s="391"/>
    </row>
    <row r="83" spans="2:14" ht="15.6" x14ac:dyDescent="0.3">
      <c r="B83" s="391" t="str">
        <f>VLOOKUP(C83,#REF!,3,FALSE)</f>
        <v>Mining</v>
      </c>
      <c r="C83" s="425" t="s">
        <v>455</v>
      </c>
      <c r="D83" s="200" t="s">
        <v>406</v>
      </c>
      <c r="E83" s="325" t="s">
        <v>790</v>
      </c>
      <c r="F83" s="391" t="s">
        <v>936</v>
      </c>
      <c r="G83" s="394" t="s">
        <v>936</v>
      </c>
      <c r="H83" s="391" t="s">
        <v>455</v>
      </c>
      <c r="I83" s="391" t="s">
        <v>205</v>
      </c>
      <c r="J83" s="466">
        <v>45826.086956521736</v>
      </c>
      <c r="K83" s="397" t="s">
        <v>847</v>
      </c>
      <c r="L83" s="426" t="s">
        <v>847</v>
      </c>
      <c r="M83" s="391"/>
      <c r="N83" s="391"/>
    </row>
    <row r="84" spans="2:14" ht="15.6" x14ac:dyDescent="0.3">
      <c r="B84" s="391" t="str">
        <f>VLOOKUP(C84,#REF!,3,FALSE)</f>
        <v>Mining</v>
      </c>
      <c r="C84" s="461" t="s">
        <v>455</v>
      </c>
      <c r="D84" s="200" t="s">
        <v>403</v>
      </c>
      <c r="E84" s="429" t="s">
        <v>2633</v>
      </c>
      <c r="F84" s="391" t="s">
        <v>936</v>
      </c>
      <c r="G84" s="394" t="s">
        <v>936</v>
      </c>
      <c r="H84" s="391" t="s">
        <v>455</v>
      </c>
      <c r="I84" s="391" t="s">
        <v>205</v>
      </c>
      <c r="J84" s="465">
        <v>42865.240237154147</v>
      </c>
      <c r="K84" s="397" t="s">
        <v>847</v>
      </c>
      <c r="L84" s="426" t="s">
        <v>847</v>
      </c>
      <c r="M84" s="391"/>
      <c r="N84" s="391"/>
    </row>
    <row r="85" spans="2:14" ht="15.6" x14ac:dyDescent="0.3">
      <c r="B85" s="391" t="str">
        <f>VLOOKUP(C85,#REF!,3,FALSE)</f>
        <v>Mining</v>
      </c>
      <c r="C85" s="461" t="s">
        <v>455</v>
      </c>
      <c r="D85" s="200" t="s">
        <v>407</v>
      </c>
      <c r="E85" s="325" t="s">
        <v>791</v>
      </c>
      <c r="F85" s="391" t="s">
        <v>936</v>
      </c>
      <c r="G85" s="394" t="s">
        <v>936</v>
      </c>
      <c r="H85" s="391" t="s">
        <v>455</v>
      </c>
      <c r="I85" s="391" t="s">
        <v>205</v>
      </c>
      <c r="J85" s="465">
        <v>6455.862977602108</v>
      </c>
      <c r="K85" s="397" t="s">
        <v>847</v>
      </c>
      <c r="L85" s="426" t="s">
        <v>847</v>
      </c>
      <c r="M85" s="391"/>
      <c r="N85" s="391"/>
    </row>
    <row r="86" spans="2:14" ht="15.6" x14ac:dyDescent="0.3">
      <c r="B86" s="391" t="str">
        <f>VLOOKUP(C86,#REF!,3,FALSE)</f>
        <v>Mining</v>
      </c>
      <c r="C86" s="425" t="s">
        <v>455</v>
      </c>
      <c r="D86" s="200" t="s">
        <v>407</v>
      </c>
      <c r="E86" s="321" t="s">
        <v>798</v>
      </c>
      <c r="F86" s="391" t="s">
        <v>936</v>
      </c>
      <c r="G86" s="394" t="s">
        <v>936</v>
      </c>
      <c r="H86" s="391" t="s">
        <v>455</v>
      </c>
      <c r="I86" s="391" t="s">
        <v>205</v>
      </c>
      <c r="J86" s="466">
        <v>2503.2938076416335</v>
      </c>
      <c r="K86" s="397" t="s">
        <v>847</v>
      </c>
      <c r="L86" s="426" t="s">
        <v>847</v>
      </c>
      <c r="M86" s="391"/>
      <c r="N86" s="391"/>
    </row>
    <row r="87" spans="2:14" ht="15.6" x14ac:dyDescent="0.3">
      <c r="B87" s="391" t="str">
        <f>VLOOKUP(C87,#REF!,3,FALSE)</f>
        <v>Mining</v>
      </c>
      <c r="C87" s="425" t="s">
        <v>455</v>
      </c>
      <c r="D87" s="200" t="s">
        <v>406</v>
      </c>
      <c r="E87" s="333" t="s">
        <v>808</v>
      </c>
      <c r="F87" s="391" t="s">
        <v>936</v>
      </c>
      <c r="G87" s="394" t="s">
        <v>936</v>
      </c>
      <c r="H87" s="391" t="s">
        <v>455</v>
      </c>
      <c r="I87" s="391" t="s">
        <v>205</v>
      </c>
      <c r="J87" s="466">
        <v>790.51383399209487</v>
      </c>
      <c r="K87" s="397" t="s">
        <v>847</v>
      </c>
      <c r="L87" s="426" t="s">
        <v>847</v>
      </c>
      <c r="M87" s="391"/>
      <c r="N87" s="391"/>
    </row>
    <row r="88" spans="2:14" ht="15.6" x14ac:dyDescent="0.3">
      <c r="B88" s="391" t="str">
        <f>VLOOKUP(C88,#REF!,3,FALSE)</f>
        <v>Mining</v>
      </c>
      <c r="C88" s="425" t="s">
        <v>455</v>
      </c>
      <c r="D88" s="200" t="s">
        <v>406</v>
      </c>
      <c r="E88" s="333" t="s">
        <v>805</v>
      </c>
      <c r="F88" s="391" t="s">
        <v>936</v>
      </c>
      <c r="G88" s="394" t="s">
        <v>936</v>
      </c>
      <c r="H88" s="391" t="s">
        <v>455</v>
      </c>
      <c r="I88" s="391" t="s">
        <v>205</v>
      </c>
      <c r="J88" s="466">
        <v>105.40184453227931</v>
      </c>
      <c r="K88" s="397" t="s">
        <v>847</v>
      </c>
      <c r="L88" s="426" t="s">
        <v>847</v>
      </c>
      <c r="M88" s="391"/>
      <c r="N88" s="391"/>
    </row>
    <row r="89" spans="2:14" ht="15.6" x14ac:dyDescent="0.3">
      <c r="B89" s="391" t="str">
        <f>VLOOKUP(C89,#REF!,3,FALSE)</f>
        <v>Mining</v>
      </c>
      <c r="C89" s="461" t="s">
        <v>455</v>
      </c>
      <c r="D89" s="200" t="s">
        <v>406</v>
      </c>
      <c r="E89" s="426" t="s">
        <v>962</v>
      </c>
      <c r="F89" s="391" t="s">
        <v>936</v>
      </c>
      <c r="G89" s="394" t="s">
        <v>936</v>
      </c>
      <c r="H89" s="391" t="s">
        <v>455</v>
      </c>
      <c r="I89" s="391" t="s">
        <v>205</v>
      </c>
      <c r="J89" s="465">
        <v>105.40184453227931</v>
      </c>
      <c r="K89" s="397" t="s">
        <v>847</v>
      </c>
      <c r="L89" s="426" t="s">
        <v>847</v>
      </c>
      <c r="M89" s="391"/>
      <c r="N89" s="391"/>
    </row>
    <row r="90" spans="2:14" ht="15.6" x14ac:dyDescent="0.3">
      <c r="B90" s="391" t="str">
        <f>VLOOKUP(C90,#REF!,3,FALSE)</f>
        <v>Mining</v>
      </c>
      <c r="C90" s="461" t="s">
        <v>455</v>
      </c>
      <c r="D90" s="200" t="s">
        <v>406</v>
      </c>
      <c r="E90" s="463" t="s">
        <v>939</v>
      </c>
      <c r="F90" s="391" t="s">
        <v>936</v>
      </c>
      <c r="G90" s="394" t="s">
        <v>936</v>
      </c>
      <c r="H90" s="391" t="s">
        <v>455</v>
      </c>
      <c r="I90" s="391" t="s">
        <v>205</v>
      </c>
      <c r="J90" s="465">
        <v>79.051383399209485</v>
      </c>
      <c r="K90" s="397" t="s">
        <v>847</v>
      </c>
      <c r="L90" s="426" t="s">
        <v>847</v>
      </c>
      <c r="M90" s="391"/>
      <c r="N90" s="391"/>
    </row>
    <row r="91" spans="2:14" s="160" customFormat="1" ht="15.6" x14ac:dyDescent="0.3">
      <c r="B91" s="391" t="str">
        <f>VLOOKUP(C91,#REF!,3,FALSE)</f>
        <v>Mining</v>
      </c>
      <c r="C91" s="461" t="s">
        <v>455</v>
      </c>
      <c r="D91" s="200" t="s">
        <v>406</v>
      </c>
      <c r="E91" s="333" t="s">
        <v>804</v>
      </c>
      <c r="F91" s="391" t="s">
        <v>936</v>
      </c>
      <c r="G91" s="394" t="s">
        <v>936</v>
      </c>
      <c r="H91" s="391" t="s">
        <v>455</v>
      </c>
      <c r="I91" s="391" t="s">
        <v>205</v>
      </c>
      <c r="J91" s="465">
        <v>52.700922266139656</v>
      </c>
      <c r="K91" s="397" t="s">
        <v>847</v>
      </c>
      <c r="L91" s="426" t="s">
        <v>847</v>
      </c>
      <c r="M91" s="391"/>
      <c r="N91" s="391"/>
    </row>
    <row r="92" spans="2:14" ht="15.6" x14ac:dyDescent="0.3">
      <c r="B92" s="391" t="str">
        <f>VLOOKUP(C92,#REF!,3,FALSE)</f>
        <v>Mining</v>
      </c>
      <c r="C92" s="461" t="s">
        <v>459</v>
      </c>
      <c r="D92" s="200" t="s">
        <v>406</v>
      </c>
      <c r="E92" s="325" t="s">
        <v>790</v>
      </c>
      <c r="F92" s="391" t="s">
        <v>936</v>
      </c>
      <c r="G92" s="394" t="s">
        <v>936</v>
      </c>
      <c r="H92" s="391" t="s">
        <v>459</v>
      </c>
      <c r="I92" s="391" t="s">
        <v>205</v>
      </c>
      <c r="J92" s="465">
        <v>32281.949934123848</v>
      </c>
      <c r="K92" s="397" t="s">
        <v>847</v>
      </c>
      <c r="L92" s="426" t="s">
        <v>847</v>
      </c>
      <c r="M92" s="391"/>
      <c r="N92" s="391"/>
    </row>
    <row r="93" spans="2:14" s="160" customFormat="1" ht="15.6" x14ac:dyDescent="0.3">
      <c r="B93" s="391" t="str">
        <f>VLOOKUP(C93,#REF!,3,FALSE)</f>
        <v>Mining</v>
      </c>
      <c r="C93" s="461" t="s">
        <v>459</v>
      </c>
      <c r="D93" s="200" t="s">
        <v>406</v>
      </c>
      <c r="E93" s="333" t="s">
        <v>808</v>
      </c>
      <c r="F93" s="391" t="s">
        <v>936</v>
      </c>
      <c r="G93" s="394" t="s">
        <v>936</v>
      </c>
      <c r="H93" s="391" t="s">
        <v>459</v>
      </c>
      <c r="I93" s="391" t="s">
        <v>205</v>
      </c>
      <c r="J93" s="465">
        <v>447.95783926218706</v>
      </c>
      <c r="K93" s="397" t="s">
        <v>847</v>
      </c>
      <c r="L93" s="426" t="s">
        <v>847</v>
      </c>
      <c r="M93" s="391"/>
      <c r="N93" s="391"/>
    </row>
    <row r="94" spans="2:14" ht="15.6" x14ac:dyDescent="0.3">
      <c r="B94" s="391" t="str">
        <f>VLOOKUP(C94,#REF!,3,FALSE)</f>
        <v>Mining</v>
      </c>
      <c r="C94" s="425" t="s">
        <v>459</v>
      </c>
      <c r="D94" s="200" t="s">
        <v>406</v>
      </c>
      <c r="E94" s="426" t="s">
        <v>939</v>
      </c>
      <c r="F94" s="391" t="s">
        <v>936</v>
      </c>
      <c r="G94" s="394" t="s">
        <v>936</v>
      </c>
      <c r="H94" s="391" t="s">
        <v>459</v>
      </c>
      <c r="I94" s="391" t="s">
        <v>205</v>
      </c>
      <c r="J94" s="466">
        <v>210.80368906455863</v>
      </c>
      <c r="K94" s="397" t="s">
        <v>847</v>
      </c>
      <c r="L94" s="426" t="s">
        <v>847</v>
      </c>
      <c r="M94" s="391"/>
      <c r="N94" s="391"/>
    </row>
    <row r="95" spans="2:14" ht="15.6" x14ac:dyDescent="0.3">
      <c r="B95" s="391" t="str">
        <f>VLOOKUP(C95,#REF!,3,FALSE)</f>
        <v>Mining</v>
      </c>
      <c r="C95" s="425" t="s">
        <v>459</v>
      </c>
      <c r="D95" s="200" t="s">
        <v>403</v>
      </c>
      <c r="E95" s="429" t="s">
        <v>2633</v>
      </c>
      <c r="F95" s="391" t="s">
        <v>936</v>
      </c>
      <c r="G95" s="394" t="s">
        <v>936</v>
      </c>
      <c r="H95" s="391" t="s">
        <v>459</v>
      </c>
      <c r="I95" s="391" t="s">
        <v>205</v>
      </c>
      <c r="J95" s="466">
        <v>75.217391304347828</v>
      </c>
      <c r="K95" s="397" t="s">
        <v>847</v>
      </c>
      <c r="L95" s="426" t="s">
        <v>847</v>
      </c>
      <c r="M95" s="391"/>
      <c r="N95" s="391"/>
    </row>
    <row r="96" spans="2:14" s="160" customFormat="1" ht="15.6" x14ac:dyDescent="0.3">
      <c r="B96" s="391" t="str">
        <f>VLOOKUP(C96,#REF!,3,FALSE)</f>
        <v>Mining</v>
      </c>
      <c r="C96" s="425" t="s">
        <v>461</v>
      </c>
      <c r="D96" s="200" t="s">
        <v>406</v>
      </c>
      <c r="E96" s="325" t="s">
        <v>790</v>
      </c>
      <c r="F96" s="391" t="s">
        <v>936</v>
      </c>
      <c r="G96" s="394" t="s">
        <v>936</v>
      </c>
      <c r="H96" s="391" t="s">
        <v>461</v>
      </c>
      <c r="I96" s="391" t="s">
        <v>205</v>
      </c>
      <c r="J96" s="466">
        <v>25897.891963109356</v>
      </c>
      <c r="K96" s="397" t="s">
        <v>847</v>
      </c>
      <c r="L96" s="426" t="s">
        <v>847</v>
      </c>
      <c r="M96" s="391"/>
      <c r="N96" s="391"/>
    </row>
    <row r="97" spans="2:14" ht="15.6" x14ac:dyDescent="0.3">
      <c r="B97" s="391" t="str">
        <f>VLOOKUP(C97,#REF!,3,FALSE)</f>
        <v>Mining</v>
      </c>
      <c r="C97" s="461" t="s">
        <v>461</v>
      </c>
      <c r="D97" s="200" t="s">
        <v>407</v>
      </c>
      <c r="E97" s="325" t="s">
        <v>791</v>
      </c>
      <c r="F97" s="391" t="s">
        <v>936</v>
      </c>
      <c r="G97" s="394" t="s">
        <v>936</v>
      </c>
      <c r="H97" s="391" t="s">
        <v>461</v>
      </c>
      <c r="I97" s="391" t="s">
        <v>205</v>
      </c>
      <c r="J97" s="465">
        <v>1976.2845849802372</v>
      </c>
      <c r="K97" s="397" t="s">
        <v>847</v>
      </c>
      <c r="L97" s="426" t="s">
        <v>847</v>
      </c>
      <c r="M97" s="391"/>
      <c r="N97" s="391"/>
    </row>
    <row r="98" spans="2:14" ht="15.6" x14ac:dyDescent="0.3">
      <c r="B98" s="391" t="str">
        <f>VLOOKUP(C98,#REF!,3,FALSE)</f>
        <v>Mining</v>
      </c>
      <c r="C98" s="425" t="s">
        <v>461</v>
      </c>
      <c r="D98" s="200" t="s">
        <v>403</v>
      </c>
      <c r="E98" s="429" t="s">
        <v>2633</v>
      </c>
      <c r="F98" s="391" t="s">
        <v>936</v>
      </c>
      <c r="G98" s="394" t="s">
        <v>936</v>
      </c>
      <c r="H98" s="391" t="s">
        <v>461</v>
      </c>
      <c r="I98" s="391" t="s">
        <v>205</v>
      </c>
      <c r="J98" s="466">
        <v>1257.1040843214757</v>
      </c>
      <c r="K98" s="397" t="s">
        <v>847</v>
      </c>
      <c r="L98" s="426" t="s">
        <v>847</v>
      </c>
      <c r="M98" s="391"/>
      <c r="N98" s="391"/>
    </row>
    <row r="99" spans="2:14" ht="15.6" x14ac:dyDescent="0.3">
      <c r="B99" s="391" t="str">
        <f>VLOOKUP(C99,#REF!,3,FALSE)</f>
        <v>Mining</v>
      </c>
      <c r="C99" s="461" t="s">
        <v>461</v>
      </c>
      <c r="D99" s="200" t="s">
        <v>406</v>
      </c>
      <c r="E99" s="333" t="s">
        <v>808</v>
      </c>
      <c r="F99" s="391" t="s">
        <v>936</v>
      </c>
      <c r="G99" s="394" t="s">
        <v>936</v>
      </c>
      <c r="H99" s="391" t="s">
        <v>461</v>
      </c>
      <c r="I99" s="391" t="s">
        <v>205</v>
      </c>
      <c r="J99" s="465">
        <v>447.95783926218706</v>
      </c>
      <c r="K99" s="397" t="s">
        <v>847</v>
      </c>
      <c r="L99" s="426" t="s">
        <v>847</v>
      </c>
      <c r="M99" s="391"/>
      <c r="N99" s="391"/>
    </row>
    <row r="100" spans="2:14" ht="15.6" x14ac:dyDescent="0.3">
      <c r="B100" s="391" t="str">
        <f>VLOOKUP(C100,#REF!,3,FALSE)</f>
        <v>Mining</v>
      </c>
      <c r="C100" s="425" t="s">
        <v>461</v>
      </c>
      <c r="D100" s="200" t="s">
        <v>406</v>
      </c>
      <c r="E100" s="426" t="s">
        <v>939</v>
      </c>
      <c r="F100" s="391" t="s">
        <v>936</v>
      </c>
      <c r="G100" s="394" t="s">
        <v>936</v>
      </c>
      <c r="H100" s="391" t="s">
        <v>461</v>
      </c>
      <c r="I100" s="391" t="s">
        <v>205</v>
      </c>
      <c r="J100" s="466">
        <v>105.40184453227931</v>
      </c>
      <c r="K100" s="397" t="s">
        <v>847</v>
      </c>
      <c r="L100" s="426" t="s">
        <v>847</v>
      </c>
      <c r="M100" s="391"/>
      <c r="N100" s="391"/>
    </row>
    <row r="101" spans="2:14" ht="15.6" x14ac:dyDescent="0.3">
      <c r="B101" s="391" t="str">
        <f>VLOOKUP(C101,#REF!,3,FALSE)</f>
        <v>Mining</v>
      </c>
      <c r="C101" s="461" t="s">
        <v>461</v>
      </c>
      <c r="D101" s="200" t="s">
        <v>406</v>
      </c>
      <c r="E101" s="333" t="s">
        <v>804</v>
      </c>
      <c r="F101" s="391" t="s">
        <v>936</v>
      </c>
      <c r="G101" s="394" t="s">
        <v>936</v>
      </c>
      <c r="H101" s="391" t="s">
        <v>461</v>
      </c>
      <c r="I101" s="391" t="s">
        <v>205</v>
      </c>
      <c r="J101" s="465">
        <v>52.700922266139656</v>
      </c>
      <c r="K101" s="397" t="s">
        <v>847</v>
      </c>
      <c r="L101" s="426" t="s">
        <v>847</v>
      </c>
      <c r="M101" s="391"/>
      <c r="N101" s="391"/>
    </row>
    <row r="102" spans="2:14" s="160" customFormat="1" ht="15.6" x14ac:dyDescent="0.3">
      <c r="B102" s="391" t="str">
        <f>VLOOKUP(C102,#REF!,3,FALSE)</f>
        <v>Mining</v>
      </c>
      <c r="C102" s="461" t="s">
        <v>464</v>
      </c>
      <c r="D102" s="200" t="s">
        <v>403</v>
      </c>
      <c r="E102" s="321" t="s">
        <v>775</v>
      </c>
      <c r="F102" s="391" t="s">
        <v>936</v>
      </c>
      <c r="G102" s="394" t="s">
        <v>936</v>
      </c>
      <c r="H102" s="391" t="s">
        <v>464</v>
      </c>
      <c r="I102" s="391" t="s">
        <v>205</v>
      </c>
      <c r="J102" s="465">
        <v>150869.86366271408</v>
      </c>
      <c r="K102" s="397" t="s">
        <v>847</v>
      </c>
      <c r="L102" s="426" t="s">
        <v>847</v>
      </c>
      <c r="M102" s="391"/>
      <c r="N102" s="391"/>
    </row>
    <row r="103" spans="2:14" ht="15.6" x14ac:dyDescent="0.3">
      <c r="B103" s="391" t="str">
        <f>VLOOKUP(C103,#REF!,3,FALSE)</f>
        <v>Mining</v>
      </c>
      <c r="C103" s="425" t="s">
        <v>464</v>
      </c>
      <c r="D103" s="200" t="s">
        <v>406</v>
      </c>
      <c r="E103" s="325" t="s">
        <v>790</v>
      </c>
      <c r="F103" s="391" t="s">
        <v>936</v>
      </c>
      <c r="G103" s="394" t="s">
        <v>936</v>
      </c>
      <c r="H103" s="391" t="s">
        <v>464</v>
      </c>
      <c r="I103" s="391" t="s">
        <v>205</v>
      </c>
      <c r="J103" s="466">
        <v>10298.174281949934</v>
      </c>
      <c r="K103" s="397" t="s">
        <v>847</v>
      </c>
      <c r="L103" s="426" t="s">
        <v>847</v>
      </c>
      <c r="M103" s="391"/>
      <c r="N103" s="391"/>
    </row>
    <row r="104" spans="2:14" ht="15.6" x14ac:dyDescent="0.3">
      <c r="B104" s="391" t="str">
        <f>VLOOKUP(C104,#REF!,3,FALSE)</f>
        <v>Mining</v>
      </c>
      <c r="C104" s="461" t="s">
        <v>464</v>
      </c>
      <c r="D104" s="200" t="s">
        <v>406</v>
      </c>
      <c r="E104" s="333" t="s">
        <v>808</v>
      </c>
      <c r="F104" s="391" t="s">
        <v>936</v>
      </c>
      <c r="G104" s="394" t="s">
        <v>936</v>
      </c>
      <c r="H104" s="391" t="s">
        <v>464</v>
      </c>
      <c r="I104" s="391" t="s">
        <v>205</v>
      </c>
      <c r="J104" s="465">
        <v>447.95783926218706</v>
      </c>
      <c r="K104" s="397" t="s">
        <v>847</v>
      </c>
      <c r="L104" s="426" t="s">
        <v>847</v>
      </c>
      <c r="M104" s="391"/>
      <c r="N104" s="391"/>
    </row>
    <row r="105" spans="2:14" ht="15.6" x14ac:dyDescent="0.3">
      <c r="B105" s="391" t="str">
        <f>VLOOKUP(C105,#REF!,3,FALSE)</f>
        <v>Mining</v>
      </c>
      <c r="C105" s="461" t="s">
        <v>464</v>
      </c>
      <c r="D105" s="200" t="s">
        <v>406</v>
      </c>
      <c r="E105" s="333" t="s">
        <v>804</v>
      </c>
      <c r="F105" s="391" t="s">
        <v>936</v>
      </c>
      <c r="G105" s="394" t="s">
        <v>936</v>
      </c>
      <c r="H105" s="391" t="s">
        <v>464</v>
      </c>
      <c r="I105" s="391" t="s">
        <v>205</v>
      </c>
      <c r="J105" s="465">
        <v>105.40184453227931</v>
      </c>
      <c r="K105" s="397" t="s">
        <v>847</v>
      </c>
      <c r="L105" s="426" t="s">
        <v>847</v>
      </c>
      <c r="M105" s="391"/>
      <c r="N105" s="391"/>
    </row>
    <row r="106" spans="2:14" ht="15.6" x14ac:dyDescent="0.3">
      <c r="B106" s="391" t="str">
        <f>VLOOKUP(C106,#REF!,3,FALSE)</f>
        <v>Mining</v>
      </c>
      <c r="C106" s="425" t="s">
        <v>464</v>
      </c>
      <c r="D106" s="200" t="s">
        <v>406</v>
      </c>
      <c r="E106" s="426" t="s">
        <v>939</v>
      </c>
      <c r="F106" s="391" t="s">
        <v>936</v>
      </c>
      <c r="G106" s="394" t="s">
        <v>936</v>
      </c>
      <c r="H106" s="391" t="s">
        <v>464</v>
      </c>
      <c r="I106" s="391" t="s">
        <v>205</v>
      </c>
      <c r="J106" s="466">
        <v>26.350461133069828</v>
      </c>
      <c r="K106" s="397" t="s">
        <v>847</v>
      </c>
      <c r="L106" s="426" t="s">
        <v>847</v>
      </c>
      <c r="M106" s="391"/>
      <c r="N106" s="391"/>
    </row>
    <row r="107" spans="2:14" ht="15.6" x14ac:dyDescent="0.3">
      <c r="B107" s="391" t="str">
        <f>VLOOKUP(C107,#REF!,3,FALSE)</f>
        <v>Mining</v>
      </c>
      <c r="C107" s="461" t="s">
        <v>466</v>
      </c>
      <c r="D107" s="200" t="s">
        <v>403</v>
      </c>
      <c r="E107" s="429" t="s">
        <v>2633</v>
      </c>
      <c r="F107" s="391" t="s">
        <v>936</v>
      </c>
      <c r="G107" s="394" t="s">
        <v>936</v>
      </c>
      <c r="H107" s="391" t="s">
        <v>466</v>
      </c>
      <c r="I107" s="391" t="s">
        <v>205</v>
      </c>
      <c r="J107" s="465">
        <v>54141.957839262184</v>
      </c>
      <c r="K107" s="397" t="s">
        <v>847</v>
      </c>
      <c r="L107" s="426" t="s">
        <v>847</v>
      </c>
      <c r="M107" s="391"/>
      <c r="N107" s="391"/>
    </row>
    <row r="108" spans="2:14" ht="15.6" x14ac:dyDescent="0.3">
      <c r="B108" s="391" t="str">
        <f>VLOOKUP(C108,#REF!,3,FALSE)</f>
        <v>Mining</v>
      </c>
      <c r="C108" s="425" t="s">
        <v>466</v>
      </c>
      <c r="D108" s="200" t="s">
        <v>406</v>
      </c>
      <c r="E108" s="325" t="s">
        <v>790</v>
      </c>
      <c r="F108" s="391" t="s">
        <v>936</v>
      </c>
      <c r="G108" s="394" t="s">
        <v>936</v>
      </c>
      <c r="H108" s="391" t="s">
        <v>466</v>
      </c>
      <c r="I108" s="391" t="s">
        <v>205</v>
      </c>
      <c r="J108" s="466">
        <v>33687.154150197632</v>
      </c>
      <c r="K108" s="397" t="s">
        <v>847</v>
      </c>
      <c r="L108" s="426" t="s">
        <v>847</v>
      </c>
      <c r="M108" s="391"/>
      <c r="N108" s="391"/>
    </row>
    <row r="109" spans="2:14" s="160" customFormat="1" ht="15.6" x14ac:dyDescent="0.3">
      <c r="B109" s="391" t="str">
        <f>VLOOKUP(C109,#REF!,3,FALSE)</f>
        <v>Mining</v>
      </c>
      <c r="C109" s="425" t="s">
        <v>466</v>
      </c>
      <c r="D109" s="200" t="s">
        <v>406</v>
      </c>
      <c r="E109" s="333" t="s">
        <v>808</v>
      </c>
      <c r="F109" s="391" t="s">
        <v>936</v>
      </c>
      <c r="G109" s="394" t="s">
        <v>936</v>
      </c>
      <c r="H109" s="391" t="s">
        <v>466</v>
      </c>
      <c r="I109" s="391" t="s">
        <v>205</v>
      </c>
      <c r="J109" s="466">
        <v>395.25691699604744</v>
      </c>
      <c r="K109" s="397" t="s">
        <v>847</v>
      </c>
      <c r="L109" s="426" t="s">
        <v>847</v>
      </c>
      <c r="M109" s="391"/>
      <c r="N109" s="391"/>
    </row>
    <row r="110" spans="2:14" ht="15.6" x14ac:dyDescent="0.3">
      <c r="B110" s="391" t="str">
        <f>VLOOKUP(C110,#REF!,3,FALSE)</f>
        <v>Mining</v>
      </c>
      <c r="C110" s="425" t="s">
        <v>466</v>
      </c>
      <c r="D110" s="200" t="s">
        <v>406</v>
      </c>
      <c r="E110" s="333" t="s">
        <v>805</v>
      </c>
      <c r="F110" s="391" t="s">
        <v>936</v>
      </c>
      <c r="G110" s="394" t="s">
        <v>936</v>
      </c>
      <c r="H110" s="391" t="s">
        <v>466</v>
      </c>
      <c r="I110" s="391" t="s">
        <v>205</v>
      </c>
      <c r="J110" s="466">
        <v>52.700922266139656</v>
      </c>
      <c r="K110" s="397" t="s">
        <v>847</v>
      </c>
      <c r="L110" s="426" t="s">
        <v>847</v>
      </c>
      <c r="M110" s="391"/>
      <c r="N110" s="391"/>
    </row>
    <row r="111" spans="2:14" ht="15.6" x14ac:dyDescent="0.3">
      <c r="B111" s="391" t="str">
        <f>VLOOKUP(C111,#REF!,3,FALSE)</f>
        <v>Mining</v>
      </c>
      <c r="C111" s="461" t="s">
        <v>466</v>
      </c>
      <c r="D111" s="200" t="s">
        <v>406</v>
      </c>
      <c r="E111" s="333" t="s">
        <v>804</v>
      </c>
      <c r="F111" s="391" t="s">
        <v>936</v>
      </c>
      <c r="G111" s="394" t="s">
        <v>936</v>
      </c>
      <c r="H111" s="391" t="s">
        <v>466</v>
      </c>
      <c r="I111" s="391" t="s">
        <v>205</v>
      </c>
      <c r="J111" s="465">
        <v>26.350461133069828</v>
      </c>
      <c r="K111" s="397" t="s">
        <v>847</v>
      </c>
      <c r="L111" s="426" t="s">
        <v>847</v>
      </c>
      <c r="M111" s="391"/>
      <c r="N111" s="391"/>
    </row>
    <row r="112" spans="2:14" ht="15.6" x14ac:dyDescent="0.3">
      <c r="B112" s="391" t="str">
        <f>VLOOKUP(C112,#REF!,3,FALSE)</f>
        <v>Mining</v>
      </c>
      <c r="C112" s="425" t="s">
        <v>469</v>
      </c>
      <c r="D112" s="200" t="s">
        <v>403</v>
      </c>
      <c r="E112" s="321" t="s">
        <v>775</v>
      </c>
      <c r="F112" s="391" t="s">
        <v>936</v>
      </c>
      <c r="G112" s="394" t="s">
        <v>936</v>
      </c>
      <c r="H112" s="391" t="s">
        <v>469</v>
      </c>
      <c r="I112" s="391" t="s">
        <v>205</v>
      </c>
      <c r="J112" s="466">
        <v>12063.094914361</v>
      </c>
      <c r="K112" s="397" t="s">
        <v>847</v>
      </c>
      <c r="L112" s="426" t="s">
        <v>847</v>
      </c>
      <c r="M112" s="391"/>
      <c r="N112" s="391"/>
    </row>
    <row r="113" spans="2:14" ht="15.6" x14ac:dyDescent="0.3">
      <c r="B113" s="391" t="str">
        <f>VLOOKUP(C113,#REF!,3,FALSE)</f>
        <v>Mining</v>
      </c>
      <c r="C113" s="461" t="s">
        <v>469</v>
      </c>
      <c r="D113" s="200" t="s">
        <v>406</v>
      </c>
      <c r="E113" s="325" t="s">
        <v>790</v>
      </c>
      <c r="F113" s="391" t="s">
        <v>936</v>
      </c>
      <c r="G113" s="394" t="s">
        <v>936</v>
      </c>
      <c r="H113" s="391" t="s">
        <v>469</v>
      </c>
      <c r="I113" s="391" t="s">
        <v>205</v>
      </c>
      <c r="J113" s="465">
        <v>10731.74930171278</v>
      </c>
      <c r="K113" s="397" t="s">
        <v>847</v>
      </c>
      <c r="L113" s="426" t="s">
        <v>847</v>
      </c>
      <c r="M113" s="391"/>
      <c r="N113" s="391"/>
    </row>
    <row r="114" spans="2:14" ht="15.6" x14ac:dyDescent="0.3">
      <c r="B114" s="391" t="str">
        <f>VLOOKUP(C114,#REF!,3,FALSE)</f>
        <v>Mining</v>
      </c>
      <c r="C114" s="425" t="s">
        <v>469</v>
      </c>
      <c r="D114" s="200" t="s">
        <v>407</v>
      </c>
      <c r="E114" s="321" t="s">
        <v>798</v>
      </c>
      <c r="F114" s="391" t="s">
        <v>936</v>
      </c>
      <c r="G114" s="394" t="s">
        <v>936</v>
      </c>
      <c r="H114" s="391" t="s">
        <v>469</v>
      </c>
      <c r="I114" s="391" t="s">
        <v>205</v>
      </c>
      <c r="J114" s="466">
        <v>1185.7707509881423</v>
      </c>
      <c r="K114" s="397" t="s">
        <v>847</v>
      </c>
      <c r="L114" s="426" t="s">
        <v>847</v>
      </c>
      <c r="M114" s="391"/>
      <c r="N114" s="391"/>
    </row>
    <row r="115" spans="2:14" ht="15.6" x14ac:dyDescent="0.3">
      <c r="B115" s="391" t="str">
        <f>VLOOKUP(C115,#REF!,3,FALSE)</f>
        <v>Mining</v>
      </c>
      <c r="C115" s="461" t="s">
        <v>469</v>
      </c>
      <c r="D115" s="200" t="s">
        <v>407</v>
      </c>
      <c r="E115" s="325" t="s">
        <v>791</v>
      </c>
      <c r="F115" s="391" t="s">
        <v>936</v>
      </c>
      <c r="G115" s="394" t="s">
        <v>936</v>
      </c>
      <c r="H115" s="391" t="s">
        <v>469</v>
      </c>
      <c r="I115" s="391" t="s">
        <v>205</v>
      </c>
      <c r="J115" s="465">
        <v>527.00922266139662</v>
      </c>
      <c r="K115" s="397" t="s">
        <v>847</v>
      </c>
      <c r="L115" s="426" t="s">
        <v>847</v>
      </c>
      <c r="M115" s="391"/>
      <c r="N115" s="391"/>
    </row>
    <row r="116" spans="2:14" ht="15.6" x14ac:dyDescent="0.3">
      <c r="B116" s="391" t="str">
        <f>VLOOKUP(C116,#REF!,3,FALSE)</f>
        <v>Mining</v>
      </c>
      <c r="C116" s="425" t="s">
        <v>469</v>
      </c>
      <c r="D116" s="200" t="s">
        <v>406</v>
      </c>
      <c r="E116" s="333" t="s">
        <v>808</v>
      </c>
      <c r="F116" s="391" t="s">
        <v>936</v>
      </c>
      <c r="G116" s="394" t="s">
        <v>936</v>
      </c>
      <c r="H116" s="391" t="s">
        <v>469</v>
      </c>
      <c r="I116" s="391" t="s">
        <v>205</v>
      </c>
      <c r="J116" s="466">
        <v>395.25691699604744</v>
      </c>
      <c r="K116" s="397" t="s">
        <v>847</v>
      </c>
      <c r="L116" s="426" t="s">
        <v>847</v>
      </c>
      <c r="M116" s="391"/>
      <c r="N116" s="391"/>
    </row>
    <row r="117" spans="2:14" ht="15.6" x14ac:dyDescent="0.3">
      <c r="B117" s="391" t="str">
        <f>VLOOKUP(C117,#REF!,3,FALSE)</f>
        <v>Mining</v>
      </c>
      <c r="C117" s="461" t="s">
        <v>469</v>
      </c>
      <c r="D117" s="200" t="s">
        <v>406</v>
      </c>
      <c r="E117" s="333" t="s">
        <v>805</v>
      </c>
      <c r="F117" s="391" t="s">
        <v>936</v>
      </c>
      <c r="G117" s="394" t="s">
        <v>936</v>
      </c>
      <c r="H117" s="391" t="s">
        <v>469</v>
      </c>
      <c r="I117" s="391" t="s">
        <v>205</v>
      </c>
      <c r="J117" s="465">
        <v>52.700922266139656</v>
      </c>
      <c r="K117" s="397" t="s">
        <v>847</v>
      </c>
      <c r="L117" s="426" t="s">
        <v>847</v>
      </c>
      <c r="M117" s="391"/>
      <c r="N117" s="391"/>
    </row>
    <row r="118" spans="2:14" ht="15.6" x14ac:dyDescent="0.3">
      <c r="B118" s="391" t="str">
        <f>VLOOKUP(C118,#REF!,3,FALSE)</f>
        <v>Mining</v>
      </c>
      <c r="C118" s="425" t="s">
        <v>469</v>
      </c>
      <c r="D118" s="200" t="s">
        <v>406</v>
      </c>
      <c r="E118" s="333" t="s">
        <v>804</v>
      </c>
      <c r="F118" s="391" t="s">
        <v>936</v>
      </c>
      <c r="G118" s="394" t="s">
        <v>936</v>
      </c>
      <c r="H118" s="391" t="s">
        <v>469</v>
      </c>
      <c r="I118" s="391" t="s">
        <v>205</v>
      </c>
      <c r="J118" s="466">
        <v>26.350461133069828</v>
      </c>
      <c r="K118" s="397" t="s">
        <v>847</v>
      </c>
      <c r="L118" s="426" t="s">
        <v>847</v>
      </c>
      <c r="M118" s="391"/>
      <c r="N118" s="391"/>
    </row>
    <row r="119" spans="2:14" ht="15.6" x14ac:dyDescent="0.3">
      <c r="B119" s="391" t="str">
        <f>VLOOKUP(C119,#REF!,3,FALSE)</f>
        <v>Mining</v>
      </c>
      <c r="C119" s="461" t="s">
        <v>472</v>
      </c>
      <c r="D119" s="200" t="s">
        <v>406</v>
      </c>
      <c r="E119" s="325" t="s">
        <v>790</v>
      </c>
      <c r="F119" s="391" t="s">
        <v>936</v>
      </c>
      <c r="G119" s="394" t="s">
        <v>936</v>
      </c>
      <c r="H119" s="391" t="s">
        <v>472</v>
      </c>
      <c r="I119" s="391" t="s">
        <v>205</v>
      </c>
      <c r="J119" s="465">
        <v>8821.8287747035574</v>
      </c>
      <c r="K119" s="397" t="s">
        <v>847</v>
      </c>
      <c r="L119" s="426" t="s">
        <v>847</v>
      </c>
      <c r="M119" s="391"/>
      <c r="N119" s="391"/>
    </row>
    <row r="120" spans="2:14" ht="15.6" x14ac:dyDescent="0.3">
      <c r="B120" s="391" t="str">
        <f>VLOOKUP(C120,#REF!,3,FALSE)</f>
        <v>Mining</v>
      </c>
      <c r="C120" s="425" t="s">
        <v>472</v>
      </c>
      <c r="D120" s="200" t="s">
        <v>407</v>
      </c>
      <c r="E120" s="325" t="s">
        <v>791</v>
      </c>
      <c r="F120" s="391" t="s">
        <v>936</v>
      </c>
      <c r="G120" s="394" t="s">
        <v>936</v>
      </c>
      <c r="H120" s="391" t="s">
        <v>472</v>
      </c>
      <c r="I120" s="391" t="s">
        <v>205</v>
      </c>
      <c r="J120" s="466">
        <v>527.00922266139662</v>
      </c>
      <c r="K120" s="397" t="s">
        <v>847</v>
      </c>
      <c r="L120" s="426" t="s">
        <v>847</v>
      </c>
      <c r="M120" s="391"/>
      <c r="N120" s="391"/>
    </row>
    <row r="121" spans="2:14" ht="15.6" x14ac:dyDescent="0.3">
      <c r="B121" s="391" t="str">
        <f>VLOOKUP(C121,#REF!,3,FALSE)</f>
        <v>Mining</v>
      </c>
      <c r="C121" s="461" t="s">
        <v>473</v>
      </c>
      <c r="D121" s="200" t="s">
        <v>406</v>
      </c>
      <c r="E121" s="325" t="s">
        <v>790</v>
      </c>
      <c r="F121" s="391" t="s">
        <v>936</v>
      </c>
      <c r="G121" s="394" t="s">
        <v>936</v>
      </c>
      <c r="H121" s="391" t="s">
        <v>473</v>
      </c>
      <c r="I121" s="391" t="s">
        <v>205</v>
      </c>
      <c r="J121" s="465">
        <v>1952171.9467193675</v>
      </c>
      <c r="K121" s="397" t="s">
        <v>847</v>
      </c>
      <c r="L121" s="426" t="s">
        <v>847</v>
      </c>
      <c r="M121" s="391"/>
      <c r="N121" s="391"/>
    </row>
    <row r="122" spans="2:14" ht="15.6" x14ac:dyDescent="0.3">
      <c r="B122" s="391" t="str">
        <f>VLOOKUP(C122,#REF!,3,FALSE)</f>
        <v>Mining</v>
      </c>
      <c r="C122" s="461" t="s">
        <v>473</v>
      </c>
      <c r="D122" s="200" t="s">
        <v>407</v>
      </c>
      <c r="E122" s="325" t="s">
        <v>791</v>
      </c>
      <c r="F122" s="391" t="s">
        <v>936</v>
      </c>
      <c r="G122" s="394" t="s">
        <v>936</v>
      </c>
      <c r="H122" s="391" t="s">
        <v>473</v>
      </c>
      <c r="I122" s="391" t="s">
        <v>205</v>
      </c>
      <c r="J122" s="465">
        <v>1018951.2516469038</v>
      </c>
      <c r="K122" s="397" t="s">
        <v>847</v>
      </c>
      <c r="L122" s="426" t="s">
        <v>847</v>
      </c>
      <c r="M122" s="391"/>
      <c r="N122" s="391"/>
    </row>
    <row r="123" spans="2:14" s="160" customFormat="1" ht="31.2" x14ac:dyDescent="0.3">
      <c r="B123" s="391" t="str">
        <f>VLOOKUP(C123,#REF!,3,FALSE)</f>
        <v>Mining</v>
      </c>
      <c r="C123" s="425" t="s">
        <v>473</v>
      </c>
      <c r="D123" s="200" t="s">
        <v>407</v>
      </c>
      <c r="E123" s="361" t="s">
        <v>793</v>
      </c>
      <c r="F123" s="391" t="s">
        <v>936</v>
      </c>
      <c r="G123" s="394" t="s">
        <v>936</v>
      </c>
      <c r="H123" s="391" t="s">
        <v>473</v>
      </c>
      <c r="I123" s="391" t="s">
        <v>205</v>
      </c>
      <c r="J123" s="466">
        <v>7618.353096179183</v>
      </c>
      <c r="K123" s="397" t="s">
        <v>847</v>
      </c>
      <c r="L123" s="426" t="s">
        <v>847</v>
      </c>
      <c r="M123" s="391"/>
      <c r="N123" s="391"/>
    </row>
    <row r="124" spans="2:14" ht="15.6" x14ac:dyDescent="0.3">
      <c r="B124" s="391" t="str">
        <f>VLOOKUP(C124,#REF!,3,FALSE)</f>
        <v>Mining</v>
      </c>
      <c r="C124" s="461" t="s">
        <v>473</v>
      </c>
      <c r="D124" s="200" t="s">
        <v>406</v>
      </c>
      <c r="E124" s="333" t="s">
        <v>808</v>
      </c>
      <c r="F124" s="391" t="s">
        <v>936</v>
      </c>
      <c r="G124" s="394" t="s">
        <v>936</v>
      </c>
      <c r="H124" s="391" t="s">
        <v>473</v>
      </c>
      <c r="I124" s="391" t="s">
        <v>205</v>
      </c>
      <c r="J124" s="465">
        <v>2266.1396574440055</v>
      </c>
      <c r="K124" s="397" t="s">
        <v>847</v>
      </c>
      <c r="L124" s="426" t="s">
        <v>847</v>
      </c>
      <c r="M124" s="391"/>
      <c r="N124" s="391"/>
    </row>
    <row r="125" spans="2:14" ht="31.2" x14ac:dyDescent="0.3">
      <c r="B125" s="391" t="str">
        <f>VLOOKUP(C125,#REF!,3,FALSE)</f>
        <v>Mining</v>
      </c>
      <c r="C125" s="461" t="s">
        <v>473</v>
      </c>
      <c r="D125" s="200" t="s">
        <v>407</v>
      </c>
      <c r="E125" s="361" t="s">
        <v>792</v>
      </c>
      <c r="F125" s="391" t="s">
        <v>936</v>
      </c>
      <c r="G125" s="394" t="s">
        <v>936</v>
      </c>
      <c r="H125" s="391" t="s">
        <v>473</v>
      </c>
      <c r="I125" s="391" t="s">
        <v>205</v>
      </c>
      <c r="J125" s="465">
        <v>1712.7799736495388</v>
      </c>
      <c r="K125" s="397" t="s">
        <v>847</v>
      </c>
      <c r="L125" s="426" t="s">
        <v>847</v>
      </c>
      <c r="M125" s="391"/>
      <c r="N125" s="391"/>
    </row>
    <row r="126" spans="2:14" ht="15.6" x14ac:dyDescent="0.3">
      <c r="B126" s="391" t="str">
        <f>VLOOKUP(C126,#REF!,3,FALSE)</f>
        <v>Mining</v>
      </c>
      <c r="C126" s="425" t="s">
        <v>473</v>
      </c>
      <c r="D126" s="200" t="s">
        <v>406</v>
      </c>
      <c r="E126" s="426" t="s">
        <v>939</v>
      </c>
      <c r="F126" s="391" t="s">
        <v>936</v>
      </c>
      <c r="G126" s="394" t="s">
        <v>936</v>
      </c>
      <c r="H126" s="391" t="s">
        <v>473</v>
      </c>
      <c r="I126" s="391" t="s">
        <v>205</v>
      </c>
      <c r="J126" s="466">
        <v>764.163372859025</v>
      </c>
      <c r="K126" s="397" t="s">
        <v>847</v>
      </c>
      <c r="L126" s="426" t="s">
        <v>847</v>
      </c>
      <c r="M126" s="391"/>
      <c r="N126" s="391"/>
    </row>
    <row r="127" spans="2:14" ht="15.6" x14ac:dyDescent="0.3">
      <c r="B127" s="391" t="str">
        <f>VLOOKUP(C127,#REF!,3,FALSE)</f>
        <v>Mining</v>
      </c>
      <c r="C127" s="425" t="s">
        <v>473</v>
      </c>
      <c r="D127" s="200" t="s">
        <v>406</v>
      </c>
      <c r="E127" s="333" t="s">
        <v>804</v>
      </c>
      <c r="F127" s="391" t="s">
        <v>936</v>
      </c>
      <c r="G127" s="394" t="s">
        <v>936</v>
      </c>
      <c r="H127" s="391" t="s">
        <v>473</v>
      </c>
      <c r="I127" s="391" t="s">
        <v>205</v>
      </c>
      <c r="J127" s="466">
        <v>711.46245059288538</v>
      </c>
      <c r="K127" s="397" t="s">
        <v>847</v>
      </c>
      <c r="L127" s="426" t="s">
        <v>847</v>
      </c>
      <c r="M127" s="391"/>
      <c r="N127" s="391"/>
    </row>
    <row r="128" spans="2:14" ht="15.6" x14ac:dyDescent="0.3">
      <c r="B128" s="391" t="str">
        <f>VLOOKUP(C128,#REF!,3,FALSE)</f>
        <v>Mining</v>
      </c>
      <c r="C128" s="461" t="s">
        <v>473</v>
      </c>
      <c r="D128" s="200" t="s">
        <v>406</v>
      </c>
      <c r="E128" s="333" t="s">
        <v>805</v>
      </c>
      <c r="F128" s="391" t="s">
        <v>936</v>
      </c>
      <c r="G128" s="394" t="s">
        <v>936</v>
      </c>
      <c r="H128" s="391" t="s">
        <v>473</v>
      </c>
      <c r="I128" s="391" t="s">
        <v>205</v>
      </c>
      <c r="J128" s="465">
        <v>52.700922266139656</v>
      </c>
      <c r="K128" s="397" t="s">
        <v>847</v>
      </c>
      <c r="L128" s="426" t="s">
        <v>847</v>
      </c>
      <c r="M128" s="391"/>
      <c r="N128" s="391"/>
    </row>
    <row r="129" spans="2:14" ht="15.6" x14ac:dyDescent="0.3">
      <c r="B129" s="391" t="str">
        <f>VLOOKUP(C129,#REF!,3,FALSE)</f>
        <v>Mining</v>
      </c>
      <c r="C129" s="425" t="s">
        <v>475</v>
      </c>
      <c r="D129" s="200" t="s">
        <v>406</v>
      </c>
      <c r="E129" s="325" t="s">
        <v>790</v>
      </c>
      <c r="F129" s="391" t="s">
        <v>936</v>
      </c>
      <c r="G129" s="394" t="s">
        <v>936</v>
      </c>
      <c r="H129" s="391" t="s">
        <v>475</v>
      </c>
      <c r="I129" s="391" t="s">
        <v>205</v>
      </c>
      <c r="J129" s="466">
        <v>450941.97312252969</v>
      </c>
      <c r="K129" s="397" t="s">
        <v>847</v>
      </c>
      <c r="L129" s="426" t="s">
        <v>847</v>
      </c>
      <c r="M129" s="391"/>
      <c r="N129" s="391"/>
    </row>
    <row r="130" spans="2:14" ht="15.6" x14ac:dyDescent="0.3">
      <c r="B130" s="391" t="str">
        <f>VLOOKUP(C130,#REF!,3,FALSE)</f>
        <v>Mining</v>
      </c>
      <c r="C130" s="461" t="s">
        <v>475</v>
      </c>
      <c r="D130" s="200" t="s">
        <v>403</v>
      </c>
      <c r="E130" s="429" t="s">
        <v>2633</v>
      </c>
      <c r="F130" s="391" t="s">
        <v>936</v>
      </c>
      <c r="G130" s="394" t="s">
        <v>936</v>
      </c>
      <c r="H130" s="391" t="s">
        <v>475</v>
      </c>
      <c r="I130" s="391" t="s">
        <v>205</v>
      </c>
      <c r="J130" s="465">
        <v>187664.67631093547</v>
      </c>
      <c r="K130" s="397" t="s">
        <v>847</v>
      </c>
      <c r="L130" s="426" t="s">
        <v>847</v>
      </c>
      <c r="M130" s="391"/>
      <c r="N130" s="391"/>
    </row>
    <row r="131" spans="2:14" ht="15.6" x14ac:dyDescent="0.3">
      <c r="B131" s="391" t="str">
        <f>VLOOKUP(C131,#REF!,3,FALSE)</f>
        <v>Mining</v>
      </c>
      <c r="C131" s="425" t="s">
        <v>475</v>
      </c>
      <c r="D131" s="200" t="s">
        <v>406</v>
      </c>
      <c r="E131" s="333" t="s">
        <v>808</v>
      </c>
      <c r="F131" s="391" t="s">
        <v>936</v>
      </c>
      <c r="G131" s="394" t="s">
        <v>936</v>
      </c>
      <c r="H131" s="391" t="s">
        <v>475</v>
      </c>
      <c r="I131" s="391" t="s">
        <v>205</v>
      </c>
      <c r="J131" s="466">
        <v>316.20553359683794</v>
      </c>
      <c r="K131" s="397" t="s">
        <v>847</v>
      </c>
      <c r="L131" s="426" t="s">
        <v>847</v>
      </c>
      <c r="M131" s="391"/>
      <c r="N131" s="391"/>
    </row>
    <row r="132" spans="2:14" ht="15.6" x14ac:dyDescent="0.3">
      <c r="B132" s="391" t="str">
        <f>VLOOKUP(C132,#REF!,3,FALSE)</f>
        <v>Mining</v>
      </c>
      <c r="C132" s="461" t="s">
        <v>475</v>
      </c>
      <c r="D132" s="200" t="s">
        <v>406</v>
      </c>
      <c r="E132" s="333" t="s">
        <v>804</v>
      </c>
      <c r="F132" s="391" t="s">
        <v>936</v>
      </c>
      <c r="G132" s="394" t="s">
        <v>936</v>
      </c>
      <c r="H132" s="391" t="s">
        <v>475</v>
      </c>
      <c r="I132" s="391" t="s">
        <v>205</v>
      </c>
      <c r="J132" s="465">
        <v>105.40184453227931</v>
      </c>
      <c r="K132" s="397" t="s">
        <v>847</v>
      </c>
      <c r="L132" s="426" t="s">
        <v>847</v>
      </c>
      <c r="M132" s="391"/>
      <c r="N132" s="391"/>
    </row>
    <row r="133" spans="2:14" ht="15.6" x14ac:dyDescent="0.3">
      <c r="B133" s="391" t="str">
        <f>VLOOKUP(C133,#REF!,3,FALSE)</f>
        <v>Mining</v>
      </c>
      <c r="C133" s="425" t="s">
        <v>477</v>
      </c>
      <c r="D133" s="200" t="s">
        <v>403</v>
      </c>
      <c r="E133" s="321" t="s">
        <v>775</v>
      </c>
      <c r="F133" s="391" t="s">
        <v>936</v>
      </c>
      <c r="G133" s="394" t="s">
        <v>936</v>
      </c>
      <c r="H133" s="391" t="s">
        <v>477</v>
      </c>
      <c r="I133" s="391" t="s">
        <v>205</v>
      </c>
      <c r="J133" s="466">
        <v>80483.013992094871</v>
      </c>
      <c r="K133" s="397" t="s">
        <v>847</v>
      </c>
      <c r="L133" s="426" t="s">
        <v>847</v>
      </c>
      <c r="M133" s="391"/>
      <c r="N133" s="391"/>
    </row>
    <row r="134" spans="2:14" ht="15.6" x14ac:dyDescent="0.3">
      <c r="B134" s="391" t="str">
        <f>VLOOKUP(C134,#REF!,3,FALSE)</f>
        <v>Mining</v>
      </c>
      <c r="C134" s="461" t="s">
        <v>477</v>
      </c>
      <c r="D134" s="200" t="s">
        <v>406</v>
      </c>
      <c r="E134" s="325" t="s">
        <v>790</v>
      </c>
      <c r="F134" s="391" t="s">
        <v>936</v>
      </c>
      <c r="G134" s="394" t="s">
        <v>936</v>
      </c>
      <c r="H134" s="391" t="s">
        <v>477</v>
      </c>
      <c r="I134" s="391" t="s">
        <v>205</v>
      </c>
      <c r="J134" s="465">
        <v>23238.132463768114</v>
      </c>
      <c r="K134" s="397" t="s">
        <v>847</v>
      </c>
      <c r="L134" s="426" t="s">
        <v>847</v>
      </c>
      <c r="M134" s="391"/>
      <c r="N134" s="391"/>
    </row>
    <row r="135" spans="2:14" ht="15.6" x14ac:dyDescent="0.3">
      <c r="B135" s="391" t="str">
        <f>VLOOKUP(C135,#REF!,3,FALSE)</f>
        <v>Mining</v>
      </c>
      <c r="C135" s="425" t="s">
        <v>477</v>
      </c>
      <c r="D135" s="200" t="s">
        <v>407</v>
      </c>
      <c r="E135" s="325" t="s">
        <v>791</v>
      </c>
      <c r="F135" s="391" t="s">
        <v>936</v>
      </c>
      <c r="G135" s="394" t="s">
        <v>936</v>
      </c>
      <c r="H135" s="391" t="s">
        <v>477</v>
      </c>
      <c r="I135" s="391" t="s">
        <v>205</v>
      </c>
      <c r="J135" s="466">
        <v>1449.2753623188405</v>
      </c>
      <c r="K135" s="397" t="s">
        <v>847</v>
      </c>
      <c r="L135" s="426" t="s">
        <v>847</v>
      </c>
      <c r="M135" s="391"/>
      <c r="N135" s="391"/>
    </row>
    <row r="136" spans="2:14" ht="15.6" x14ac:dyDescent="0.3">
      <c r="B136" s="391" t="str">
        <f>VLOOKUP(C136,#REF!,3,FALSE)</f>
        <v>Mining</v>
      </c>
      <c r="C136" s="461" t="s">
        <v>477</v>
      </c>
      <c r="D136" s="200" t="s">
        <v>406</v>
      </c>
      <c r="E136" s="333" t="s">
        <v>808</v>
      </c>
      <c r="F136" s="391" t="s">
        <v>936</v>
      </c>
      <c r="G136" s="394" t="s">
        <v>936</v>
      </c>
      <c r="H136" s="391" t="s">
        <v>477</v>
      </c>
      <c r="I136" s="391" t="s">
        <v>205</v>
      </c>
      <c r="J136" s="465">
        <v>790.51383399209487</v>
      </c>
      <c r="K136" s="397" t="s">
        <v>847</v>
      </c>
      <c r="L136" s="426" t="s">
        <v>847</v>
      </c>
      <c r="M136" s="391"/>
      <c r="N136" s="391"/>
    </row>
    <row r="137" spans="2:14" ht="15.6" x14ac:dyDescent="0.3">
      <c r="B137" s="391" t="str">
        <f>VLOOKUP(C137,#REF!,3,FALSE)</f>
        <v>Mining</v>
      </c>
      <c r="C137" s="461" t="s">
        <v>477</v>
      </c>
      <c r="D137" s="200" t="s">
        <v>407</v>
      </c>
      <c r="E137" s="321" t="s">
        <v>798</v>
      </c>
      <c r="F137" s="391" t="s">
        <v>936</v>
      </c>
      <c r="G137" s="394" t="s">
        <v>936</v>
      </c>
      <c r="H137" s="391" t="s">
        <v>477</v>
      </c>
      <c r="I137" s="391" t="s">
        <v>205</v>
      </c>
      <c r="J137" s="465">
        <v>263.50461133069831</v>
      </c>
      <c r="K137" s="397" t="s">
        <v>847</v>
      </c>
      <c r="L137" s="426" t="s">
        <v>847</v>
      </c>
      <c r="M137" s="391"/>
      <c r="N137" s="391"/>
    </row>
    <row r="138" spans="2:14" ht="15.6" x14ac:dyDescent="0.3">
      <c r="B138" s="391" t="str">
        <f>VLOOKUP(C138,#REF!,3,FALSE)</f>
        <v>Mining</v>
      </c>
      <c r="C138" s="425" t="s">
        <v>477</v>
      </c>
      <c r="D138" s="200" t="s">
        <v>406</v>
      </c>
      <c r="E138" s="426" t="s">
        <v>939</v>
      </c>
      <c r="F138" s="391" t="s">
        <v>936</v>
      </c>
      <c r="G138" s="394" t="s">
        <v>936</v>
      </c>
      <c r="H138" s="391" t="s">
        <v>477</v>
      </c>
      <c r="I138" s="391" t="s">
        <v>205</v>
      </c>
      <c r="J138" s="466">
        <v>105.40184453227931</v>
      </c>
      <c r="K138" s="397" t="s">
        <v>847</v>
      </c>
      <c r="L138" s="426" t="s">
        <v>847</v>
      </c>
      <c r="M138" s="391"/>
      <c r="N138" s="391"/>
    </row>
    <row r="139" spans="2:14" ht="15.6" x14ac:dyDescent="0.3">
      <c r="B139" s="391" t="str">
        <f>VLOOKUP(C139,#REF!,3,FALSE)</f>
        <v>Mining</v>
      </c>
      <c r="C139" s="461" t="s">
        <v>477</v>
      </c>
      <c r="D139" s="200" t="s">
        <v>406</v>
      </c>
      <c r="E139" s="333" t="s">
        <v>804</v>
      </c>
      <c r="F139" s="391" t="s">
        <v>936</v>
      </c>
      <c r="G139" s="394" t="s">
        <v>936</v>
      </c>
      <c r="H139" s="391" t="s">
        <v>477</v>
      </c>
      <c r="I139" s="391" t="s">
        <v>205</v>
      </c>
      <c r="J139" s="465">
        <v>79.051383399209485</v>
      </c>
      <c r="K139" s="397" t="s">
        <v>847</v>
      </c>
      <c r="L139" s="426" t="s">
        <v>847</v>
      </c>
      <c r="M139" s="391"/>
      <c r="N139" s="391"/>
    </row>
    <row r="140" spans="2:14" ht="15.6" x14ac:dyDescent="0.3">
      <c r="B140" s="391" t="str">
        <f>VLOOKUP(C140,#REF!,3,FALSE)</f>
        <v>Mining</v>
      </c>
      <c r="C140" s="461" t="s">
        <v>480</v>
      </c>
      <c r="D140" s="200" t="s">
        <v>406</v>
      </c>
      <c r="E140" s="325" t="s">
        <v>790</v>
      </c>
      <c r="F140" s="391" t="s">
        <v>936</v>
      </c>
      <c r="G140" s="394" t="s">
        <v>936</v>
      </c>
      <c r="H140" s="391" t="s">
        <v>480</v>
      </c>
      <c r="I140" s="391" t="s">
        <v>205</v>
      </c>
      <c r="J140" s="465">
        <v>115351.77865612648</v>
      </c>
      <c r="K140" s="397" t="s">
        <v>847</v>
      </c>
      <c r="L140" s="426" t="s">
        <v>847</v>
      </c>
      <c r="M140" s="391"/>
      <c r="N140" s="391"/>
    </row>
    <row r="141" spans="2:14" ht="15.6" x14ac:dyDescent="0.3">
      <c r="B141" s="391" t="str">
        <f>VLOOKUP(C141,#REF!,3,FALSE)</f>
        <v>Mining</v>
      </c>
      <c r="C141" s="425" t="s">
        <v>482</v>
      </c>
      <c r="D141" s="200" t="s">
        <v>406</v>
      </c>
      <c r="E141" s="325" t="s">
        <v>790</v>
      </c>
      <c r="F141" s="391" t="s">
        <v>936</v>
      </c>
      <c r="G141" s="394" t="s">
        <v>936</v>
      </c>
      <c r="H141" s="391" t="s">
        <v>482</v>
      </c>
      <c r="I141" s="391" t="s">
        <v>205</v>
      </c>
      <c r="J141" s="466">
        <v>43217.244874835305</v>
      </c>
      <c r="K141" s="397" t="s">
        <v>847</v>
      </c>
      <c r="L141" s="426" t="s">
        <v>847</v>
      </c>
      <c r="M141" s="391"/>
      <c r="N141" s="391"/>
    </row>
    <row r="142" spans="2:14" ht="15.6" x14ac:dyDescent="0.3">
      <c r="B142" s="391" t="str">
        <f>VLOOKUP(C142,#REF!,3,FALSE)</f>
        <v>Mining</v>
      </c>
      <c r="C142" s="461" t="s">
        <v>482</v>
      </c>
      <c r="D142" s="200" t="s">
        <v>403</v>
      </c>
      <c r="E142" s="429" t="s">
        <v>2633</v>
      </c>
      <c r="F142" s="391" t="s">
        <v>936</v>
      </c>
      <c r="G142" s="394" t="s">
        <v>936</v>
      </c>
      <c r="H142" s="391" t="s">
        <v>482</v>
      </c>
      <c r="I142" s="391" t="s">
        <v>205</v>
      </c>
      <c r="J142" s="465">
        <v>42713.81828722002</v>
      </c>
      <c r="K142" s="397" t="s">
        <v>847</v>
      </c>
      <c r="L142" s="426" t="s">
        <v>847</v>
      </c>
      <c r="M142" s="391"/>
      <c r="N142" s="391"/>
    </row>
    <row r="143" spans="2:14" ht="15.6" x14ac:dyDescent="0.3">
      <c r="B143" s="391" t="str">
        <f>VLOOKUP(C143,#REF!,3,FALSE)</f>
        <v>Mining</v>
      </c>
      <c r="C143" s="461" t="s">
        <v>482</v>
      </c>
      <c r="D143" s="200" t="s">
        <v>406</v>
      </c>
      <c r="E143" s="333" t="s">
        <v>808</v>
      </c>
      <c r="F143" s="391" t="s">
        <v>936</v>
      </c>
      <c r="G143" s="394" t="s">
        <v>936</v>
      </c>
      <c r="H143" s="391" t="s">
        <v>482</v>
      </c>
      <c r="I143" s="391" t="s">
        <v>205</v>
      </c>
      <c r="J143" s="465">
        <v>895.91567852437413</v>
      </c>
      <c r="K143" s="397" t="s">
        <v>847</v>
      </c>
      <c r="L143" s="426" t="s">
        <v>847</v>
      </c>
      <c r="M143" s="391"/>
      <c r="N143" s="391"/>
    </row>
    <row r="144" spans="2:14" s="160" customFormat="1" ht="15.6" x14ac:dyDescent="0.3">
      <c r="B144" s="391" t="str">
        <f>VLOOKUP(C144,#REF!,3,FALSE)</f>
        <v>Mining</v>
      </c>
      <c r="C144" s="425" t="s">
        <v>482</v>
      </c>
      <c r="D144" s="200" t="s">
        <v>407</v>
      </c>
      <c r="E144" s="325" t="s">
        <v>791</v>
      </c>
      <c r="F144" s="391" t="s">
        <v>936</v>
      </c>
      <c r="G144" s="394" t="s">
        <v>936</v>
      </c>
      <c r="H144" s="391" t="s">
        <v>482</v>
      </c>
      <c r="I144" s="391" t="s">
        <v>205</v>
      </c>
      <c r="J144" s="466">
        <v>527.00922266139662</v>
      </c>
      <c r="K144" s="397" t="s">
        <v>847</v>
      </c>
      <c r="L144" s="426" t="s">
        <v>847</v>
      </c>
      <c r="M144" s="391"/>
      <c r="N144" s="391"/>
    </row>
    <row r="145" spans="2:14" ht="31.2" x14ac:dyDescent="0.3">
      <c r="B145" s="391" t="str">
        <f>VLOOKUP(C145,#REF!,3,FALSE)</f>
        <v>Mining</v>
      </c>
      <c r="C145" s="461" t="s">
        <v>482</v>
      </c>
      <c r="D145" s="200" t="s">
        <v>407</v>
      </c>
      <c r="E145" s="361" t="s">
        <v>796</v>
      </c>
      <c r="F145" s="391" t="s">
        <v>936</v>
      </c>
      <c r="G145" s="394" t="s">
        <v>936</v>
      </c>
      <c r="H145" s="391" t="s">
        <v>482</v>
      </c>
      <c r="I145" s="391" t="s">
        <v>205</v>
      </c>
      <c r="J145" s="465">
        <v>131.75230566534916</v>
      </c>
      <c r="K145" s="397" t="s">
        <v>847</v>
      </c>
      <c r="L145" s="426" t="s">
        <v>847</v>
      </c>
      <c r="M145" s="391"/>
      <c r="N145" s="391"/>
    </row>
    <row r="146" spans="2:14" ht="15.6" x14ac:dyDescent="0.3">
      <c r="B146" s="391" t="str">
        <f>VLOOKUP(C146,#REF!,3,FALSE)</f>
        <v>Mining</v>
      </c>
      <c r="C146" s="461" t="s">
        <v>482</v>
      </c>
      <c r="D146" s="200" t="s">
        <v>406</v>
      </c>
      <c r="E146" s="333" t="s">
        <v>804</v>
      </c>
      <c r="F146" s="391" t="s">
        <v>936</v>
      </c>
      <c r="G146" s="394" t="s">
        <v>936</v>
      </c>
      <c r="H146" s="391" t="s">
        <v>482</v>
      </c>
      <c r="I146" s="391" t="s">
        <v>205</v>
      </c>
      <c r="J146" s="465">
        <v>52.700922266139656</v>
      </c>
      <c r="K146" s="397" t="s">
        <v>847</v>
      </c>
      <c r="L146" s="426" t="s">
        <v>847</v>
      </c>
      <c r="M146" s="391"/>
      <c r="N146" s="391"/>
    </row>
    <row r="147" spans="2:14" ht="15.6" x14ac:dyDescent="0.3">
      <c r="B147" s="391" t="str">
        <f>VLOOKUP(C147,#REF!,3,FALSE)</f>
        <v>Mining</v>
      </c>
      <c r="C147" s="425" t="s">
        <v>482</v>
      </c>
      <c r="D147" s="200" t="s">
        <v>406</v>
      </c>
      <c r="E147" s="426" t="s">
        <v>939</v>
      </c>
      <c r="F147" s="391" t="s">
        <v>936</v>
      </c>
      <c r="G147" s="394" t="s">
        <v>936</v>
      </c>
      <c r="H147" s="391" t="s">
        <v>482</v>
      </c>
      <c r="I147" s="391" t="s">
        <v>205</v>
      </c>
      <c r="J147" s="466">
        <v>26.350461133069828</v>
      </c>
      <c r="K147" s="397" t="s">
        <v>847</v>
      </c>
      <c r="L147" s="426" t="s">
        <v>847</v>
      </c>
      <c r="M147" s="391"/>
      <c r="N147" s="391"/>
    </row>
    <row r="148" spans="2:14" ht="15.6" x14ac:dyDescent="0.3">
      <c r="B148" s="391" t="str">
        <f>VLOOKUP(C148,#REF!,3,FALSE)</f>
        <v>Mining</v>
      </c>
      <c r="C148" s="461" t="s">
        <v>484</v>
      </c>
      <c r="D148" s="200" t="s">
        <v>406</v>
      </c>
      <c r="E148" s="325" t="s">
        <v>790</v>
      </c>
      <c r="F148" s="391" t="s">
        <v>936</v>
      </c>
      <c r="G148" s="394" t="s">
        <v>936</v>
      </c>
      <c r="H148" s="391" t="s">
        <v>484</v>
      </c>
      <c r="I148" s="391" t="s">
        <v>205</v>
      </c>
      <c r="J148" s="465">
        <v>34602.97496706192</v>
      </c>
      <c r="K148" s="397" t="s">
        <v>847</v>
      </c>
      <c r="L148" s="426" t="s">
        <v>847</v>
      </c>
      <c r="M148" s="391"/>
      <c r="N148" s="391"/>
    </row>
    <row r="149" spans="2:14" ht="15.6" x14ac:dyDescent="0.3">
      <c r="B149" s="391" t="str">
        <f>VLOOKUP(C149,#REF!,3,FALSE)</f>
        <v>Mining</v>
      </c>
      <c r="C149" s="425" t="s">
        <v>484</v>
      </c>
      <c r="D149" s="200" t="s">
        <v>407</v>
      </c>
      <c r="E149" s="325" t="s">
        <v>791</v>
      </c>
      <c r="F149" s="391" t="s">
        <v>936</v>
      </c>
      <c r="G149" s="394" t="s">
        <v>936</v>
      </c>
      <c r="H149" s="391" t="s">
        <v>484</v>
      </c>
      <c r="I149" s="391" t="s">
        <v>205</v>
      </c>
      <c r="J149" s="466">
        <v>790.51383399209487</v>
      </c>
      <c r="K149" s="397" t="s">
        <v>847</v>
      </c>
      <c r="L149" s="426" t="s">
        <v>847</v>
      </c>
      <c r="M149" s="391"/>
      <c r="N149" s="391"/>
    </row>
    <row r="150" spans="2:14" ht="15.6" x14ac:dyDescent="0.3">
      <c r="B150" s="391" t="str">
        <f>VLOOKUP(C150,#REF!,3,FALSE)</f>
        <v>Mining</v>
      </c>
      <c r="C150" s="461" t="s">
        <v>484</v>
      </c>
      <c r="D150" s="200" t="s">
        <v>406</v>
      </c>
      <c r="E150" s="333" t="s">
        <v>808</v>
      </c>
      <c r="F150" s="391" t="s">
        <v>936</v>
      </c>
      <c r="G150" s="394" t="s">
        <v>936</v>
      </c>
      <c r="H150" s="391" t="s">
        <v>484</v>
      </c>
      <c r="I150" s="391" t="s">
        <v>205</v>
      </c>
      <c r="J150" s="465">
        <v>790.51383399209487</v>
      </c>
      <c r="K150" s="397" t="s">
        <v>847</v>
      </c>
      <c r="L150" s="426" t="s">
        <v>847</v>
      </c>
      <c r="M150" s="391"/>
      <c r="N150" s="391"/>
    </row>
    <row r="151" spans="2:14" ht="15.6" x14ac:dyDescent="0.3">
      <c r="B151" s="391" t="str">
        <f>VLOOKUP(C151,#REF!,3,FALSE)</f>
        <v>Mining</v>
      </c>
      <c r="C151" s="461" t="s">
        <v>484</v>
      </c>
      <c r="D151" s="200" t="s">
        <v>406</v>
      </c>
      <c r="E151" s="333" t="s">
        <v>805</v>
      </c>
      <c r="F151" s="391" t="s">
        <v>936</v>
      </c>
      <c r="G151" s="394" t="s">
        <v>936</v>
      </c>
      <c r="H151" s="391" t="s">
        <v>484</v>
      </c>
      <c r="I151" s="391" t="s">
        <v>205</v>
      </c>
      <c r="J151" s="465">
        <v>105.40184453227931</v>
      </c>
      <c r="K151" s="397" t="s">
        <v>847</v>
      </c>
      <c r="L151" s="426" t="s">
        <v>847</v>
      </c>
      <c r="M151" s="391"/>
      <c r="N151" s="391"/>
    </row>
    <row r="152" spans="2:14" ht="15.6" x14ac:dyDescent="0.3">
      <c r="B152" s="391" t="str">
        <f>VLOOKUP(C152,#REF!,3,FALSE)</f>
        <v>Mining</v>
      </c>
      <c r="C152" s="425" t="s">
        <v>484</v>
      </c>
      <c r="D152" s="200" t="s">
        <v>406</v>
      </c>
      <c r="E152" s="333" t="s">
        <v>804</v>
      </c>
      <c r="F152" s="391" t="s">
        <v>936</v>
      </c>
      <c r="G152" s="394" t="s">
        <v>936</v>
      </c>
      <c r="H152" s="391" t="s">
        <v>484</v>
      </c>
      <c r="I152" s="391" t="s">
        <v>205</v>
      </c>
      <c r="J152" s="466">
        <v>52.700922266139656</v>
      </c>
      <c r="K152" s="397" t="s">
        <v>847</v>
      </c>
      <c r="L152" s="426" t="s">
        <v>847</v>
      </c>
      <c r="M152" s="391"/>
      <c r="N152" s="391"/>
    </row>
    <row r="153" spans="2:14" ht="15.6" x14ac:dyDescent="0.3">
      <c r="B153" s="391" t="str">
        <f>VLOOKUP(C153,#REF!,3,FALSE)</f>
        <v>Mining</v>
      </c>
      <c r="C153" s="425" t="s">
        <v>484</v>
      </c>
      <c r="D153" s="200" t="s">
        <v>406</v>
      </c>
      <c r="E153" s="426" t="s">
        <v>939</v>
      </c>
      <c r="F153" s="391" t="s">
        <v>936</v>
      </c>
      <c r="G153" s="394" t="s">
        <v>936</v>
      </c>
      <c r="H153" s="391" t="s">
        <v>484</v>
      </c>
      <c r="I153" s="391" t="s">
        <v>205</v>
      </c>
      <c r="J153" s="466">
        <v>26.350461133069828</v>
      </c>
      <c r="K153" s="397" t="s">
        <v>847</v>
      </c>
      <c r="L153" s="426" t="s">
        <v>847</v>
      </c>
      <c r="M153" s="391"/>
      <c r="N153" s="391"/>
    </row>
    <row r="154" spans="2:14" ht="15.6" x14ac:dyDescent="0.3">
      <c r="B154" s="391" t="str">
        <f>VLOOKUP(C154,#REF!,3,FALSE)</f>
        <v>Mining</v>
      </c>
      <c r="C154" s="425" t="s">
        <v>487</v>
      </c>
      <c r="D154" s="200" t="s">
        <v>403</v>
      </c>
      <c r="E154" s="429" t="s">
        <v>2633</v>
      </c>
      <c r="F154" s="391" t="s">
        <v>936</v>
      </c>
      <c r="G154" s="394" t="s">
        <v>936</v>
      </c>
      <c r="H154" s="391" t="s">
        <v>487</v>
      </c>
      <c r="I154" s="391" t="s">
        <v>205</v>
      </c>
      <c r="J154" s="466">
        <v>415046.94880105398</v>
      </c>
      <c r="K154" s="397" t="s">
        <v>847</v>
      </c>
      <c r="L154" s="426" t="s">
        <v>847</v>
      </c>
      <c r="M154" s="391"/>
      <c r="N154" s="391"/>
    </row>
    <row r="155" spans="2:14" ht="15.6" x14ac:dyDescent="0.3">
      <c r="B155" s="391" t="str">
        <f>VLOOKUP(C155,#REF!,3,FALSE)</f>
        <v>Mining</v>
      </c>
      <c r="C155" s="425" t="s">
        <v>487</v>
      </c>
      <c r="D155" s="200" t="s">
        <v>406</v>
      </c>
      <c r="E155" s="325" t="s">
        <v>790</v>
      </c>
      <c r="F155" s="391" t="s">
        <v>936</v>
      </c>
      <c r="G155" s="394" t="s">
        <v>936</v>
      </c>
      <c r="H155" s="391" t="s">
        <v>487</v>
      </c>
      <c r="I155" s="391" t="s">
        <v>205</v>
      </c>
      <c r="J155" s="466">
        <v>109373.51778656126</v>
      </c>
      <c r="K155" s="397" t="s">
        <v>847</v>
      </c>
      <c r="L155" s="426" t="s">
        <v>847</v>
      </c>
      <c r="M155" s="391"/>
      <c r="N155" s="391"/>
    </row>
    <row r="156" spans="2:14" ht="15.6" x14ac:dyDescent="0.3">
      <c r="B156" s="391" t="str">
        <f>VLOOKUP(C156,#REF!,3,FALSE)</f>
        <v>Mining</v>
      </c>
      <c r="C156" s="461" t="s">
        <v>487</v>
      </c>
      <c r="D156" s="200" t="s">
        <v>407</v>
      </c>
      <c r="E156" s="325" t="s">
        <v>791</v>
      </c>
      <c r="F156" s="391" t="s">
        <v>936</v>
      </c>
      <c r="G156" s="394" t="s">
        <v>936</v>
      </c>
      <c r="H156" s="391" t="s">
        <v>487</v>
      </c>
      <c r="I156" s="391" t="s">
        <v>205</v>
      </c>
      <c r="J156" s="465">
        <v>31457.18050065876</v>
      </c>
      <c r="K156" s="397" t="s">
        <v>847</v>
      </c>
      <c r="L156" s="426" t="s">
        <v>847</v>
      </c>
      <c r="M156" s="391"/>
      <c r="N156" s="391"/>
    </row>
    <row r="157" spans="2:14" ht="31.2" x14ac:dyDescent="0.3">
      <c r="B157" s="391" t="str">
        <f>VLOOKUP(C157,#REF!,3,FALSE)</f>
        <v>Mining</v>
      </c>
      <c r="C157" s="461" t="s">
        <v>487</v>
      </c>
      <c r="D157" s="200" t="s">
        <v>407</v>
      </c>
      <c r="E157" s="361" t="s">
        <v>793</v>
      </c>
      <c r="F157" s="391" t="s">
        <v>936</v>
      </c>
      <c r="G157" s="394" t="s">
        <v>936</v>
      </c>
      <c r="H157" s="391" t="s">
        <v>487</v>
      </c>
      <c r="I157" s="391" t="s">
        <v>205</v>
      </c>
      <c r="J157" s="465">
        <v>1317.5230566534915</v>
      </c>
      <c r="K157" s="397" t="s">
        <v>847</v>
      </c>
      <c r="L157" s="426" t="s">
        <v>847</v>
      </c>
      <c r="M157" s="391"/>
      <c r="N157" s="391"/>
    </row>
    <row r="158" spans="2:14" ht="15.6" x14ac:dyDescent="0.3">
      <c r="B158" s="391" t="str">
        <f>VLOOKUP(C158,#REF!,3,FALSE)</f>
        <v>Mining</v>
      </c>
      <c r="C158" s="425" t="s">
        <v>487</v>
      </c>
      <c r="D158" s="200" t="s">
        <v>407</v>
      </c>
      <c r="E158" s="426" t="s">
        <v>949</v>
      </c>
      <c r="F158" s="391" t="s">
        <v>936</v>
      </c>
      <c r="G158" s="394" t="s">
        <v>936</v>
      </c>
      <c r="H158" s="391" t="s">
        <v>487</v>
      </c>
      <c r="I158" s="391" t="s">
        <v>205</v>
      </c>
      <c r="J158" s="466">
        <v>790.51383399209487</v>
      </c>
      <c r="K158" s="397" t="s">
        <v>847</v>
      </c>
      <c r="L158" s="426" t="s">
        <v>847</v>
      </c>
      <c r="M158" s="391"/>
      <c r="N158" s="391"/>
    </row>
    <row r="159" spans="2:14" ht="15.6" x14ac:dyDescent="0.3">
      <c r="B159" s="391" t="str">
        <f>VLOOKUP(C159,#REF!,3,FALSE)</f>
        <v>Mining</v>
      </c>
      <c r="C159" s="425" t="s">
        <v>487</v>
      </c>
      <c r="D159" s="200" t="s">
        <v>406</v>
      </c>
      <c r="E159" s="333" t="s">
        <v>808</v>
      </c>
      <c r="F159" s="391" t="s">
        <v>936</v>
      </c>
      <c r="G159" s="394" t="s">
        <v>936</v>
      </c>
      <c r="H159" s="391" t="s">
        <v>487</v>
      </c>
      <c r="I159" s="391" t="s">
        <v>205</v>
      </c>
      <c r="J159" s="466">
        <v>658.76152832674575</v>
      </c>
      <c r="K159" s="397" t="s">
        <v>847</v>
      </c>
      <c r="L159" s="426" t="s">
        <v>847</v>
      </c>
      <c r="M159" s="391"/>
      <c r="N159" s="391"/>
    </row>
    <row r="160" spans="2:14" ht="31.2" x14ac:dyDescent="0.3">
      <c r="B160" s="391" t="str">
        <f>VLOOKUP(C160,#REF!,3,FALSE)</f>
        <v>Mining</v>
      </c>
      <c r="C160" s="461" t="s">
        <v>487</v>
      </c>
      <c r="D160" s="200" t="s">
        <v>406</v>
      </c>
      <c r="E160" s="201" t="s">
        <v>802</v>
      </c>
      <c r="F160" s="391" t="s">
        <v>936</v>
      </c>
      <c r="G160" s="394" t="s">
        <v>936</v>
      </c>
      <c r="H160" s="391" t="s">
        <v>487</v>
      </c>
      <c r="I160" s="391" t="s">
        <v>205</v>
      </c>
      <c r="J160" s="465">
        <v>131.75230566534916</v>
      </c>
      <c r="K160" s="397" t="s">
        <v>847</v>
      </c>
      <c r="L160" s="426" t="s">
        <v>847</v>
      </c>
      <c r="M160" s="391"/>
      <c r="N160" s="391"/>
    </row>
    <row r="161" spans="2:14" ht="15.6" x14ac:dyDescent="0.3">
      <c r="B161" s="391" t="str">
        <f>VLOOKUP(C161,#REF!,3,FALSE)</f>
        <v>Mining</v>
      </c>
      <c r="C161" s="461" t="s">
        <v>487</v>
      </c>
      <c r="D161" s="200" t="s">
        <v>406</v>
      </c>
      <c r="E161" s="463" t="s">
        <v>939</v>
      </c>
      <c r="F161" s="391" t="s">
        <v>936</v>
      </c>
      <c r="G161" s="394" t="s">
        <v>936</v>
      </c>
      <c r="H161" s="391" t="s">
        <v>487</v>
      </c>
      <c r="I161" s="391" t="s">
        <v>205</v>
      </c>
      <c r="J161" s="465">
        <v>105.40184453227931</v>
      </c>
      <c r="K161" s="397" t="s">
        <v>847</v>
      </c>
      <c r="L161" s="426" t="s">
        <v>847</v>
      </c>
      <c r="M161" s="391"/>
      <c r="N161" s="391"/>
    </row>
    <row r="162" spans="2:14" ht="15.6" x14ac:dyDescent="0.3">
      <c r="B162" s="391" t="str">
        <f>VLOOKUP(C162,#REF!,3,FALSE)</f>
        <v>Mining</v>
      </c>
      <c r="C162" s="425" t="s">
        <v>487</v>
      </c>
      <c r="D162" s="200" t="s">
        <v>406</v>
      </c>
      <c r="E162" s="426" t="s">
        <v>962</v>
      </c>
      <c r="F162" s="391" t="s">
        <v>936</v>
      </c>
      <c r="G162" s="394" t="s">
        <v>936</v>
      </c>
      <c r="H162" s="391" t="s">
        <v>487</v>
      </c>
      <c r="I162" s="391" t="s">
        <v>205</v>
      </c>
      <c r="J162" s="466">
        <v>52.700922266139656</v>
      </c>
      <c r="K162" s="397" t="s">
        <v>847</v>
      </c>
      <c r="L162" s="426" t="s">
        <v>847</v>
      </c>
      <c r="M162" s="391"/>
      <c r="N162" s="391"/>
    </row>
    <row r="163" spans="2:14" ht="15.6" x14ac:dyDescent="0.3">
      <c r="B163" s="391" t="str">
        <f>VLOOKUP(C163,#REF!,3,FALSE)</f>
        <v>Mining</v>
      </c>
      <c r="C163" s="461" t="s">
        <v>487</v>
      </c>
      <c r="D163" s="200" t="s">
        <v>406</v>
      </c>
      <c r="E163" s="333" t="s">
        <v>804</v>
      </c>
      <c r="F163" s="391" t="s">
        <v>936</v>
      </c>
      <c r="G163" s="394" t="s">
        <v>936</v>
      </c>
      <c r="H163" s="391" t="s">
        <v>487</v>
      </c>
      <c r="I163" s="391" t="s">
        <v>205</v>
      </c>
      <c r="J163" s="465">
        <v>52.700922266139656</v>
      </c>
      <c r="K163" s="397" t="s">
        <v>847</v>
      </c>
      <c r="L163" s="426" t="s">
        <v>847</v>
      </c>
      <c r="M163" s="391"/>
      <c r="N163" s="391"/>
    </row>
    <row r="164" spans="2:14" ht="15.6" x14ac:dyDescent="0.3">
      <c r="B164" s="391" t="str">
        <f>VLOOKUP(C164,#REF!,3,FALSE)</f>
        <v>Mining</v>
      </c>
      <c r="C164" s="425" t="s">
        <v>487</v>
      </c>
      <c r="D164" s="200" t="s">
        <v>406</v>
      </c>
      <c r="E164" s="333" t="s">
        <v>805</v>
      </c>
      <c r="F164" s="391" t="s">
        <v>936</v>
      </c>
      <c r="G164" s="394" t="s">
        <v>936</v>
      </c>
      <c r="H164" s="391" t="s">
        <v>487</v>
      </c>
      <c r="I164" s="391" t="s">
        <v>205</v>
      </c>
      <c r="J164" s="466">
        <v>52.700922266139656</v>
      </c>
      <c r="K164" s="397" t="s">
        <v>847</v>
      </c>
      <c r="L164" s="426" t="s">
        <v>847</v>
      </c>
      <c r="M164" s="391"/>
      <c r="N164" s="391"/>
    </row>
    <row r="165" spans="2:14" ht="15.6" x14ac:dyDescent="0.3">
      <c r="B165" s="391" t="str">
        <f>VLOOKUP(C165,#REF!,3,FALSE)</f>
        <v>Mining</v>
      </c>
      <c r="C165" s="425" t="s">
        <v>489</v>
      </c>
      <c r="D165" s="200" t="s">
        <v>406</v>
      </c>
      <c r="E165" s="325" t="s">
        <v>790</v>
      </c>
      <c r="F165" s="391" t="s">
        <v>936</v>
      </c>
      <c r="G165" s="394" t="s">
        <v>936</v>
      </c>
      <c r="H165" s="391" t="s">
        <v>489</v>
      </c>
      <c r="I165" s="391" t="s">
        <v>205</v>
      </c>
      <c r="J165" s="466">
        <v>12447.774703557312</v>
      </c>
      <c r="K165" s="397" t="s">
        <v>847</v>
      </c>
      <c r="L165" s="426" t="s">
        <v>847</v>
      </c>
      <c r="M165" s="391"/>
      <c r="N165" s="391"/>
    </row>
    <row r="166" spans="2:14" ht="15.6" x14ac:dyDescent="0.3">
      <c r="B166" s="391" t="str">
        <f>VLOOKUP(C166,#REF!,3,FALSE)</f>
        <v>Mining</v>
      </c>
      <c r="C166" s="461" t="s">
        <v>489</v>
      </c>
      <c r="D166" s="200" t="s">
        <v>403</v>
      </c>
      <c r="E166" s="429" t="s">
        <v>2633</v>
      </c>
      <c r="F166" s="391" t="s">
        <v>936</v>
      </c>
      <c r="G166" s="394" t="s">
        <v>936</v>
      </c>
      <c r="H166" s="391" t="s">
        <v>489</v>
      </c>
      <c r="I166" s="391" t="s">
        <v>205</v>
      </c>
      <c r="J166" s="465">
        <v>8661.133069828722</v>
      </c>
      <c r="K166" s="397" t="s">
        <v>847</v>
      </c>
      <c r="L166" s="426" t="s">
        <v>847</v>
      </c>
      <c r="M166" s="391"/>
      <c r="N166" s="391"/>
    </row>
    <row r="167" spans="2:14" ht="15.6" x14ac:dyDescent="0.3">
      <c r="B167" s="391" t="str">
        <f>VLOOKUP(C167,#REF!,3,FALSE)</f>
        <v>Mining</v>
      </c>
      <c r="C167" s="461" t="s">
        <v>489</v>
      </c>
      <c r="D167" s="200" t="s">
        <v>406</v>
      </c>
      <c r="E167" s="333" t="s">
        <v>800</v>
      </c>
      <c r="F167" s="391" t="s">
        <v>936</v>
      </c>
      <c r="G167" s="394" t="s">
        <v>936</v>
      </c>
      <c r="H167" s="391" t="s">
        <v>489</v>
      </c>
      <c r="I167" s="391" t="s">
        <v>205</v>
      </c>
      <c r="J167" s="465">
        <v>395.25691699604744</v>
      </c>
      <c r="K167" s="397" t="s">
        <v>847</v>
      </c>
      <c r="L167" s="426" t="s">
        <v>847</v>
      </c>
      <c r="M167" s="391"/>
      <c r="N167" s="391"/>
    </row>
    <row r="168" spans="2:14" ht="15.6" x14ac:dyDescent="0.3">
      <c r="B168" s="391" t="str">
        <f>VLOOKUP(C168,#REF!,3,FALSE)</f>
        <v>Mining</v>
      </c>
      <c r="C168" s="461" t="s">
        <v>489</v>
      </c>
      <c r="D168" s="200" t="s">
        <v>406</v>
      </c>
      <c r="E168" s="333" t="s">
        <v>804</v>
      </c>
      <c r="F168" s="391" t="s">
        <v>936</v>
      </c>
      <c r="G168" s="394" t="s">
        <v>936</v>
      </c>
      <c r="H168" s="391" t="s">
        <v>489</v>
      </c>
      <c r="I168" s="391" t="s">
        <v>205</v>
      </c>
      <c r="J168" s="465">
        <v>52.700922266139656</v>
      </c>
      <c r="K168" s="397" t="s">
        <v>847</v>
      </c>
      <c r="L168" s="426" t="s">
        <v>847</v>
      </c>
      <c r="M168" s="391"/>
      <c r="N168" s="391"/>
    </row>
    <row r="169" spans="2:14" ht="15.6" x14ac:dyDescent="0.3">
      <c r="B169" s="391" t="str">
        <f>VLOOKUP(C169,#REF!,3,FALSE)</f>
        <v>Mining</v>
      </c>
      <c r="C169" s="425" t="s">
        <v>489</v>
      </c>
      <c r="D169" s="200" t="s">
        <v>406</v>
      </c>
      <c r="E169" s="426" t="s">
        <v>939</v>
      </c>
      <c r="F169" s="391" t="s">
        <v>936</v>
      </c>
      <c r="G169" s="394" t="s">
        <v>936</v>
      </c>
      <c r="H169" s="391" t="s">
        <v>489</v>
      </c>
      <c r="I169" s="391" t="s">
        <v>205</v>
      </c>
      <c r="J169" s="466">
        <v>52.700922266139656</v>
      </c>
      <c r="K169" s="397" t="s">
        <v>847</v>
      </c>
      <c r="L169" s="426" t="s">
        <v>847</v>
      </c>
      <c r="M169" s="391"/>
      <c r="N169" s="391"/>
    </row>
    <row r="170" spans="2:14" ht="15.6" x14ac:dyDescent="0.3">
      <c r="B170" s="391" t="str">
        <f>VLOOKUP(C170,#REF!,3,FALSE)</f>
        <v>Mining</v>
      </c>
      <c r="C170" s="425" t="s">
        <v>491</v>
      </c>
      <c r="D170" s="200" t="s">
        <v>406</v>
      </c>
      <c r="E170" s="325" t="s">
        <v>790</v>
      </c>
      <c r="F170" s="391" t="s">
        <v>936</v>
      </c>
      <c r="G170" s="394" t="s">
        <v>936</v>
      </c>
      <c r="H170" s="391" t="s">
        <v>491</v>
      </c>
      <c r="I170" s="391" t="s">
        <v>205</v>
      </c>
      <c r="J170" s="466">
        <v>13201.581027667984</v>
      </c>
      <c r="K170" s="397" t="s">
        <v>847</v>
      </c>
      <c r="L170" s="426" t="s">
        <v>847</v>
      </c>
      <c r="M170" s="391"/>
      <c r="N170" s="391"/>
    </row>
    <row r="171" spans="2:14" ht="15.6" x14ac:dyDescent="0.3">
      <c r="B171" s="391" t="str">
        <f>VLOOKUP(C171,#REF!,3,FALSE)</f>
        <v>Mining</v>
      </c>
      <c r="C171" s="461" t="s">
        <v>491</v>
      </c>
      <c r="D171" s="200" t="s">
        <v>403</v>
      </c>
      <c r="E171" s="321" t="s">
        <v>775</v>
      </c>
      <c r="F171" s="391" t="s">
        <v>936</v>
      </c>
      <c r="G171" s="394" t="s">
        <v>936</v>
      </c>
      <c r="H171" s="391" t="s">
        <v>491</v>
      </c>
      <c r="I171" s="391" t="s">
        <v>205</v>
      </c>
      <c r="J171" s="465">
        <v>1001.7022397891963</v>
      </c>
      <c r="K171" s="397" t="s">
        <v>847</v>
      </c>
      <c r="L171" s="426" t="s">
        <v>847</v>
      </c>
      <c r="M171" s="391"/>
      <c r="N171" s="391"/>
    </row>
    <row r="172" spans="2:14" ht="15.6" x14ac:dyDescent="0.3">
      <c r="B172" s="391" t="str">
        <f>VLOOKUP(C172,#REF!,3,FALSE)</f>
        <v>Mining</v>
      </c>
      <c r="C172" s="461" t="s">
        <v>491</v>
      </c>
      <c r="D172" s="200" t="s">
        <v>406</v>
      </c>
      <c r="E172" s="333" t="s">
        <v>808</v>
      </c>
      <c r="F172" s="391" t="s">
        <v>936</v>
      </c>
      <c r="G172" s="394" t="s">
        <v>936</v>
      </c>
      <c r="H172" s="391" t="s">
        <v>491</v>
      </c>
      <c r="I172" s="391" t="s">
        <v>205</v>
      </c>
      <c r="J172" s="465">
        <v>395.25691699604744</v>
      </c>
      <c r="K172" s="397" t="s">
        <v>847</v>
      </c>
      <c r="L172" s="426" t="s">
        <v>847</v>
      </c>
      <c r="M172" s="391"/>
      <c r="N172" s="391"/>
    </row>
    <row r="173" spans="2:14" ht="15.6" x14ac:dyDescent="0.3">
      <c r="B173" s="391" t="str">
        <f>VLOOKUP(C173,#REF!,3,FALSE)</f>
        <v>Mining</v>
      </c>
      <c r="C173" s="425" t="s">
        <v>491</v>
      </c>
      <c r="D173" s="200" t="s">
        <v>406</v>
      </c>
      <c r="E173" s="426" t="s">
        <v>939</v>
      </c>
      <c r="F173" s="391" t="s">
        <v>936</v>
      </c>
      <c r="G173" s="394" t="s">
        <v>936</v>
      </c>
      <c r="H173" s="391" t="s">
        <v>491</v>
      </c>
      <c r="I173" s="391" t="s">
        <v>205</v>
      </c>
      <c r="J173" s="466">
        <v>79.051383399209485</v>
      </c>
      <c r="K173" s="397" t="s">
        <v>847</v>
      </c>
      <c r="L173" s="426" t="s">
        <v>847</v>
      </c>
      <c r="M173" s="391"/>
      <c r="N173" s="391"/>
    </row>
    <row r="174" spans="2:14" ht="15.6" x14ac:dyDescent="0.3">
      <c r="B174" s="391" t="str">
        <f>VLOOKUP(C174,#REF!,3,FALSE)</f>
        <v>Mining</v>
      </c>
      <c r="C174" s="425" t="s">
        <v>491</v>
      </c>
      <c r="D174" s="200" t="s">
        <v>406</v>
      </c>
      <c r="E174" s="333" t="s">
        <v>805</v>
      </c>
      <c r="F174" s="391" t="s">
        <v>936</v>
      </c>
      <c r="G174" s="394" t="s">
        <v>936</v>
      </c>
      <c r="H174" s="391" t="s">
        <v>491</v>
      </c>
      <c r="I174" s="391" t="s">
        <v>205</v>
      </c>
      <c r="J174" s="466">
        <v>52.700922266139656</v>
      </c>
      <c r="K174" s="397" t="s">
        <v>847</v>
      </c>
      <c r="L174" s="426" t="s">
        <v>847</v>
      </c>
      <c r="M174" s="391"/>
      <c r="N174" s="391"/>
    </row>
    <row r="175" spans="2:14" ht="15.6" x14ac:dyDescent="0.3">
      <c r="B175" s="391" t="str">
        <f>VLOOKUP(C175,#REF!,3,FALSE)</f>
        <v>Mining</v>
      </c>
      <c r="C175" s="461" t="s">
        <v>491</v>
      </c>
      <c r="D175" s="200" t="s">
        <v>406</v>
      </c>
      <c r="E175" s="333" t="s">
        <v>804</v>
      </c>
      <c r="F175" s="391" t="s">
        <v>936</v>
      </c>
      <c r="G175" s="394" t="s">
        <v>936</v>
      </c>
      <c r="H175" s="391" t="s">
        <v>491</v>
      </c>
      <c r="I175" s="391" t="s">
        <v>205</v>
      </c>
      <c r="J175" s="465">
        <v>26.350461133069828</v>
      </c>
      <c r="K175" s="397" t="s">
        <v>847</v>
      </c>
      <c r="L175" s="426" t="s">
        <v>847</v>
      </c>
      <c r="M175" s="391"/>
      <c r="N175" s="391"/>
    </row>
    <row r="176" spans="2:14" ht="15.6" x14ac:dyDescent="0.3">
      <c r="B176" s="391" t="str">
        <f>VLOOKUP(C176,#REF!,3,FALSE)</f>
        <v>Mining</v>
      </c>
      <c r="C176" s="425" t="s">
        <v>493</v>
      </c>
      <c r="D176" s="200" t="s">
        <v>406</v>
      </c>
      <c r="E176" s="325" t="s">
        <v>790</v>
      </c>
      <c r="F176" s="391" t="s">
        <v>936</v>
      </c>
      <c r="G176" s="394" t="s">
        <v>936</v>
      </c>
      <c r="H176" s="391" t="s">
        <v>493</v>
      </c>
      <c r="I176" s="391" t="s">
        <v>205</v>
      </c>
      <c r="J176" s="466">
        <v>64412.760632411067</v>
      </c>
      <c r="K176" s="397" t="s">
        <v>847</v>
      </c>
      <c r="L176" s="426" t="s">
        <v>847</v>
      </c>
      <c r="M176" s="391"/>
      <c r="N176" s="391"/>
    </row>
    <row r="177" spans="2:14" ht="15.6" x14ac:dyDescent="0.3">
      <c r="B177" s="391" t="str">
        <f>VLOOKUP(C177,#REF!,3,FALSE)</f>
        <v>Mining</v>
      </c>
      <c r="C177" s="461" t="s">
        <v>493</v>
      </c>
      <c r="D177" s="200" t="s">
        <v>407</v>
      </c>
      <c r="E177" s="325" t="s">
        <v>791</v>
      </c>
      <c r="F177" s="391" t="s">
        <v>936</v>
      </c>
      <c r="G177" s="394" t="s">
        <v>936</v>
      </c>
      <c r="H177" s="391" t="s">
        <v>493</v>
      </c>
      <c r="I177" s="391" t="s">
        <v>205</v>
      </c>
      <c r="J177" s="465">
        <v>1185.7707509881423</v>
      </c>
      <c r="K177" s="397" t="s">
        <v>847</v>
      </c>
      <c r="L177" s="426" t="s">
        <v>847</v>
      </c>
      <c r="M177" s="391"/>
      <c r="N177" s="391"/>
    </row>
    <row r="178" spans="2:14" ht="15.6" x14ac:dyDescent="0.3">
      <c r="B178" s="391" t="str">
        <f>VLOOKUP(C178,#REF!,3,FALSE)</f>
        <v>Mining</v>
      </c>
      <c r="C178" s="425" t="s">
        <v>493</v>
      </c>
      <c r="D178" s="200" t="s">
        <v>406</v>
      </c>
      <c r="E178" s="333" t="s">
        <v>808</v>
      </c>
      <c r="F178" s="391" t="s">
        <v>936</v>
      </c>
      <c r="G178" s="394" t="s">
        <v>936</v>
      </c>
      <c r="H178" s="391" t="s">
        <v>493</v>
      </c>
      <c r="I178" s="391" t="s">
        <v>205</v>
      </c>
      <c r="J178" s="466">
        <v>263.50461133069831</v>
      </c>
      <c r="K178" s="397" t="s">
        <v>847</v>
      </c>
      <c r="L178" s="426" t="s">
        <v>847</v>
      </c>
      <c r="M178" s="391"/>
      <c r="N178" s="391"/>
    </row>
    <row r="179" spans="2:14" ht="15.6" x14ac:dyDescent="0.3">
      <c r="B179" s="391" t="str">
        <f>VLOOKUP(C179,#REF!,3,FALSE)</f>
        <v>Mining</v>
      </c>
      <c r="C179" s="461" t="s">
        <v>493</v>
      </c>
      <c r="D179" s="200" t="s">
        <v>406</v>
      </c>
      <c r="E179" s="463" t="s">
        <v>939</v>
      </c>
      <c r="F179" s="391" t="s">
        <v>936</v>
      </c>
      <c r="G179" s="394" t="s">
        <v>936</v>
      </c>
      <c r="H179" s="391" t="s">
        <v>493</v>
      </c>
      <c r="I179" s="391" t="s">
        <v>205</v>
      </c>
      <c r="J179" s="465">
        <v>79.051383399209485</v>
      </c>
      <c r="K179" s="397" t="s">
        <v>847</v>
      </c>
      <c r="L179" s="426" t="s">
        <v>847</v>
      </c>
      <c r="M179" s="391"/>
      <c r="N179" s="391"/>
    </row>
    <row r="180" spans="2:14" ht="15.6" x14ac:dyDescent="0.3">
      <c r="B180" s="391" t="str">
        <f>VLOOKUP(C180,#REF!,3,FALSE)</f>
        <v>Mining</v>
      </c>
      <c r="C180" s="461" t="s">
        <v>493</v>
      </c>
      <c r="D180" s="200" t="s">
        <v>406</v>
      </c>
      <c r="E180" s="333" t="s">
        <v>804</v>
      </c>
      <c r="F180" s="391" t="s">
        <v>936</v>
      </c>
      <c r="G180" s="394" t="s">
        <v>936</v>
      </c>
      <c r="H180" s="391" t="s">
        <v>493</v>
      </c>
      <c r="I180" s="391" t="s">
        <v>205</v>
      </c>
      <c r="J180" s="465">
        <v>26.350461133069828</v>
      </c>
      <c r="K180" s="397" t="s">
        <v>847</v>
      </c>
      <c r="L180" s="426" t="s">
        <v>847</v>
      </c>
      <c r="M180" s="391"/>
      <c r="N180" s="391"/>
    </row>
    <row r="181" spans="2:14" ht="15.6" x14ac:dyDescent="0.3">
      <c r="B181" s="391" t="str">
        <f>VLOOKUP(C181,#REF!,3,FALSE)</f>
        <v>Mining</v>
      </c>
      <c r="C181" s="425" t="s">
        <v>496</v>
      </c>
      <c r="D181" s="200" t="s">
        <v>406</v>
      </c>
      <c r="E181" s="325" t="s">
        <v>790</v>
      </c>
      <c r="F181" s="391" t="s">
        <v>936</v>
      </c>
      <c r="G181" s="394" t="s">
        <v>936</v>
      </c>
      <c r="H181" s="391" t="s">
        <v>496</v>
      </c>
      <c r="I181" s="391" t="s">
        <v>205</v>
      </c>
      <c r="J181" s="466">
        <v>10524.37417654809</v>
      </c>
      <c r="K181" s="397" t="s">
        <v>847</v>
      </c>
      <c r="L181" s="426" t="s">
        <v>847</v>
      </c>
      <c r="M181" s="391"/>
      <c r="N181" s="391"/>
    </row>
    <row r="182" spans="2:14" ht="15.6" x14ac:dyDescent="0.3">
      <c r="B182" s="391" t="str">
        <f>VLOOKUP(C182,#REF!,3,FALSE)</f>
        <v>Mining</v>
      </c>
      <c r="C182" s="461" t="s">
        <v>496</v>
      </c>
      <c r="D182" s="200" t="s">
        <v>406</v>
      </c>
      <c r="E182" s="333" t="s">
        <v>804</v>
      </c>
      <c r="F182" s="391" t="s">
        <v>936</v>
      </c>
      <c r="G182" s="394" t="s">
        <v>936</v>
      </c>
      <c r="H182" s="391" t="s">
        <v>496</v>
      </c>
      <c r="I182" s="391" t="s">
        <v>205</v>
      </c>
      <c r="J182" s="465">
        <v>26.350461133069828</v>
      </c>
      <c r="K182" s="397" t="s">
        <v>847</v>
      </c>
      <c r="L182" s="426" t="s">
        <v>847</v>
      </c>
      <c r="M182" s="391"/>
      <c r="N182" s="391"/>
    </row>
    <row r="183" spans="2:14" ht="15.6" x14ac:dyDescent="0.3">
      <c r="B183" s="391" t="str">
        <f>VLOOKUP(C183,#REF!,3,FALSE)</f>
        <v>Mining</v>
      </c>
      <c r="C183" s="461" t="s">
        <v>498</v>
      </c>
      <c r="D183" s="200" t="s">
        <v>406</v>
      </c>
      <c r="E183" s="325" t="s">
        <v>790</v>
      </c>
      <c r="F183" s="391" t="s">
        <v>936</v>
      </c>
      <c r="G183" s="394" t="s">
        <v>936</v>
      </c>
      <c r="H183" s="391" t="s">
        <v>498</v>
      </c>
      <c r="I183" s="391" t="s">
        <v>205</v>
      </c>
      <c r="J183" s="465">
        <v>18373.155467720684</v>
      </c>
      <c r="K183" s="397" t="s">
        <v>847</v>
      </c>
      <c r="L183" s="426" t="s">
        <v>847</v>
      </c>
      <c r="M183" s="391"/>
      <c r="N183" s="391"/>
    </row>
    <row r="184" spans="2:14" ht="15.6" x14ac:dyDescent="0.3">
      <c r="B184" s="391" t="str">
        <f>VLOOKUP(C184,#REF!,3,FALSE)</f>
        <v>Mining</v>
      </c>
      <c r="C184" s="425" t="s">
        <v>498</v>
      </c>
      <c r="D184" s="200" t="s">
        <v>407</v>
      </c>
      <c r="E184" s="325" t="s">
        <v>791</v>
      </c>
      <c r="F184" s="391" t="s">
        <v>936</v>
      </c>
      <c r="G184" s="394" t="s">
        <v>936</v>
      </c>
      <c r="H184" s="391" t="s">
        <v>498</v>
      </c>
      <c r="I184" s="391" t="s">
        <v>205</v>
      </c>
      <c r="J184" s="466">
        <v>1054.0184453227932</v>
      </c>
      <c r="K184" s="397" t="s">
        <v>847</v>
      </c>
      <c r="L184" s="426" t="s">
        <v>847</v>
      </c>
      <c r="M184" s="391"/>
      <c r="N184" s="391"/>
    </row>
    <row r="185" spans="2:14" ht="15.6" x14ac:dyDescent="0.3">
      <c r="B185" s="391" t="str">
        <f>VLOOKUP(C185,#REF!,3,FALSE)</f>
        <v>Mining</v>
      </c>
      <c r="C185" s="425" t="s">
        <v>500</v>
      </c>
      <c r="D185" s="200" t="s">
        <v>406</v>
      </c>
      <c r="E185" s="325" t="s">
        <v>790</v>
      </c>
      <c r="F185" s="391" t="s">
        <v>936</v>
      </c>
      <c r="G185" s="394" t="s">
        <v>936</v>
      </c>
      <c r="H185" s="391" t="s">
        <v>500</v>
      </c>
      <c r="I185" s="391" t="s">
        <v>205</v>
      </c>
      <c r="J185" s="466">
        <v>9117.3114097496691</v>
      </c>
      <c r="K185" s="397" t="s">
        <v>847</v>
      </c>
      <c r="L185" s="426" t="s">
        <v>847</v>
      </c>
      <c r="M185" s="391"/>
      <c r="N185" s="391"/>
    </row>
    <row r="186" spans="2:14" ht="15.6" x14ac:dyDescent="0.3">
      <c r="B186" s="391" t="str">
        <f>VLOOKUP(C186,#REF!,3,FALSE)</f>
        <v>Mining</v>
      </c>
      <c r="C186" s="461" t="s">
        <v>500</v>
      </c>
      <c r="D186" s="200" t="s">
        <v>407</v>
      </c>
      <c r="E186" s="325" t="s">
        <v>791</v>
      </c>
      <c r="F186" s="391" t="s">
        <v>936</v>
      </c>
      <c r="G186" s="394" t="s">
        <v>936</v>
      </c>
      <c r="H186" s="391" t="s">
        <v>500</v>
      </c>
      <c r="I186" s="391" t="s">
        <v>205</v>
      </c>
      <c r="J186" s="465">
        <v>131.75230566534916</v>
      </c>
      <c r="K186" s="397" t="s">
        <v>847</v>
      </c>
      <c r="L186" s="426" t="s">
        <v>847</v>
      </c>
      <c r="M186" s="391"/>
      <c r="N186" s="391"/>
    </row>
    <row r="187" spans="2:14" ht="15.6" x14ac:dyDescent="0.3">
      <c r="B187" s="391" t="str">
        <f>VLOOKUP(C187,#REF!,3,FALSE)</f>
        <v>Mining</v>
      </c>
      <c r="C187" s="461" t="s">
        <v>500</v>
      </c>
      <c r="D187" s="200" t="s">
        <v>406</v>
      </c>
      <c r="E187" s="333" t="s">
        <v>804</v>
      </c>
      <c r="F187" s="391" t="s">
        <v>936</v>
      </c>
      <c r="G187" s="394" t="s">
        <v>936</v>
      </c>
      <c r="H187" s="391" t="s">
        <v>500</v>
      </c>
      <c r="I187" s="391" t="s">
        <v>205</v>
      </c>
      <c r="J187" s="465">
        <v>79.051383399209485</v>
      </c>
      <c r="K187" s="397" t="s">
        <v>847</v>
      </c>
      <c r="L187" s="426" t="s">
        <v>847</v>
      </c>
      <c r="M187" s="391"/>
      <c r="N187" s="391"/>
    </row>
    <row r="188" spans="2:14" ht="15.6" x14ac:dyDescent="0.3">
      <c r="B188" s="391" t="str">
        <f>VLOOKUP(C188,#REF!,3,FALSE)</f>
        <v>Mining</v>
      </c>
      <c r="C188" s="425" t="s">
        <v>500</v>
      </c>
      <c r="D188" s="200" t="s">
        <v>406</v>
      </c>
      <c r="E188" s="426" t="s">
        <v>939</v>
      </c>
      <c r="F188" s="391" t="s">
        <v>936</v>
      </c>
      <c r="G188" s="394" t="s">
        <v>936</v>
      </c>
      <c r="H188" s="391" t="s">
        <v>500</v>
      </c>
      <c r="I188" s="391" t="s">
        <v>205</v>
      </c>
      <c r="J188" s="466">
        <v>79.051383399209485</v>
      </c>
      <c r="K188" s="397" t="s">
        <v>847</v>
      </c>
      <c r="L188" s="426" t="s">
        <v>847</v>
      </c>
      <c r="M188" s="391"/>
      <c r="N188" s="391"/>
    </row>
    <row r="189" spans="2:14" ht="15.6" x14ac:dyDescent="0.3">
      <c r="B189" s="391" t="str">
        <f>VLOOKUP(C189,#REF!,3,FALSE)</f>
        <v>Mining</v>
      </c>
      <c r="C189" s="425" t="s">
        <v>503</v>
      </c>
      <c r="D189" s="200" t="s">
        <v>406</v>
      </c>
      <c r="E189" s="325" t="s">
        <v>790</v>
      </c>
      <c r="F189" s="391" t="s">
        <v>936</v>
      </c>
      <c r="G189" s="394" t="s">
        <v>936</v>
      </c>
      <c r="H189" s="391" t="s">
        <v>503</v>
      </c>
      <c r="I189" s="391" t="s">
        <v>205</v>
      </c>
      <c r="J189" s="466">
        <v>8695.652173913044</v>
      </c>
      <c r="K189" s="397" t="s">
        <v>847</v>
      </c>
      <c r="L189" s="426" t="s">
        <v>847</v>
      </c>
      <c r="M189" s="391"/>
      <c r="N189" s="391"/>
    </row>
    <row r="190" spans="2:14" ht="15.6" x14ac:dyDescent="0.3">
      <c r="B190" s="391" t="str">
        <f>VLOOKUP(C190,#REF!,3,FALSE)</f>
        <v>Mining</v>
      </c>
      <c r="C190" s="461" t="s">
        <v>503</v>
      </c>
      <c r="D190" s="200" t="s">
        <v>407</v>
      </c>
      <c r="E190" s="325" t="s">
        <v>791</v>
      </c>
      <c r="F190" s="391" t="s">
        <v>936</v>
      </c>
      <c r="G190" s="394" t="s">
        <v>936</v>
      </c>
      <c r="H190" s="391" t="s">
        <v>503</v>
      </c>
      <c r="I190" s="391" t="s">
        <v>205</v>
      </c>
      <c r="J190" s="465">
        <v>1844.532279314888</v>
      </c>
      <c r="K190" s="397" t="s">
        <v>847</v>
      </c>
      <c r="L190" s="426" t="s">
        <v>847</v>
      </c>
      <c r="M190" s="391"/>
      <c r="N190" s="391"/>
    </row>
    <row r="191" spans="2:14" ht="15.75" customHeight="1" x14ac:dyDescent="0.3">
      <c r="B191" s="391" t="str">
        <f>VLOOKUP(C191,#REF!,3,FALSE)</f>
        <v>Mining</v>
      </c>
      <c r="C191" s="461" t="s">
        <v>503</v>
      </c>
      <c r="D191" s="200" t="s">
        <v>406</v>
      </c>
      <c r="E191" s="333" t="s">
        <v>804</v>
      </c>
      <c r="F191" s="391" t="s">
        <v>936</v>
      </c>
      <c r="G191" s="394" t="s">
        <v>936</v>
      </c>
      <c r="H191" s="391" t="s">
        <v>503</v>
      </c>
      <c r="I191" s="391" t="s">
        <v>205</v>
      </c>
      <c r="J191" s="465">
        <v>26.350461133069828</v>
      </c>
      <c r="K191" s="397" t="s">
        <v>847</v>
      </c>
      <c r="L191" s="426" t="s">
        <v>847</v>
      </c>
      <c r="M191" s="391"/>
      <c r="N191" s="391"/>
    </row>
    <row r="192" spans="2:14" ht="15.6" x14ac:dyDescent="0.3">
      <c r="B192" s="391" t="str">
        <f>VLOOKUP(C192,#REF!,3,FALSE)</f>
        <v>Mining</v>
      </c>
      <c r="C192" s="425" t="s">
        <v>503</v>
      </c>
      <c r="D192" s="200" t="s">
        <v>406</v>
      </c>
      <c r="E192" s="426" t="s">
        <v>939</v>
      </c>
      <c r="F192" s="391" t="s">
        <v>936</v>
      </c>
      <c r="G192" s="394" t="s">
        <v>936</v>
      </c>
      <c r="H192" s="391" t="s">
        <v>503</v>
      </c>
      <c r="I192" s="391" t="s">
        <v>205</v>
      </c>
      <c r="J192" s="466">
        <v>26.350461133069828</v>
      </c>
      <c r="K192" s="397" t="s">
        <v>847</v>
      </c>
      <c r="L192" s="426" t="s">
        <v>847</v>
      </c>
      <c r="M192" s="391"/>
      <c r="N192" s="391"/>
    </row>
    <row r="193" spans="2:14" ht="19.5" customHeight="1" x14ac:dyDescent="0.3">
      <c r="B193" s="391" t="str">
        <f>VLOOKUP(C193,#REF!,3,FALSE)</f>
        <v>Mining</v>
      </c>
      <c r="C193" s="425" t="s">
        <v>505</v>
      </c>
      <c r="D193" s="200" t="s">
        <v>406</v>
      </c>
      <c r="E193" s="325" t="s">
        <v>790</v>
      </c>
      <c r="F193" s="391" t="s">
        <v>936</v>
      </c>
      <c r="G193" s="394" t="s">
        <v>936</v>
      </c>
      <c r="H193" s="391" t="s">
        <v>505</v>
      </c>
      <c r="I193" s="391" t="s">
        <v>205</v>
      </c>
      <c r="J193" s="466">
        <v>33461.501976284584</v>
      </c>
      <c r="K193" s="397" t="s">
        <v>847</v>
      </c>
      <c r="L193" s="426" t="s">
        <v>847</v>
      </c>
      <c r="M193" s="391"/>
      <c r="N193" s="391"/>
    </row>
    <row r="194" spans="2:14" ht="15.6" x14ac:dyDescent="0.3">
      <c r="B194" s="391" t="str">
        <f>VLOOKUP(C194,#REF!,3,FALSE)</f>
        <v>Mining</v>
      </c>
      <c r="C194" s="425" t="s">
        <v>505</v>
      </c>
      <c r="D194" s="200" t="s">
        <v>403</v>
      </c>
      <c r="E194" s="321" t="s">
        <v>775</v>
      </c>
      <c r="F194" s="391" t="s">
        <v>936</v>
      </c>
      <c r="G194" s="394" t="s">
        <v>936</v>
      </c>
      <c r="H194" s="391" t="s">
        <v>505</v>
      </c>
      <c r="I194" s="391" t="s">
        <v>205</v>
      </c>
      <c r="J194" s="466">
        <v>184.58498023715416</v>
      </c>
      <c r="K194" s="397" t="s">
        <v>847</v>
      </c>
      <c r="L194" s="426" t="s">
        <v>847</v>
      </c>
      <c r="M194" s="391"/>
      <c r="N194" s="391"/>
    </row>
    <row r="195" spans="2:14" ht="15.6" x14ac:dyDescent="0.3">
      <c r="B195" s="391" t="str">
        <f>VLOOKUP(C195,#REF!,3,FALSE)</f>
        <v>Mining</v>
      </c>
      <c r="C195" s="461" t="s">
        <v>505</v>
      </c>
      <c r="D195" s="200" t="s">
        <v>407</v>
      </c>
      <c r="E195" s="321" t="s">
        <v>798</v>
      </c>
      <c r="F195" s="391" t="s">
        <v>936</v>
      </c>
      <c r="G195" s="394" t="s">
        <v>936</v>
      </c>
      <c r="H195" s="391" t="s">
        <v>505</v>
      </c>
      <c r="I195" s="391" t="s">
        <v>205</v>
      </c>
      <c r="J195" s="465">
        <v>26.350461133069828</v>
      </c>
      <c r="K195" s="397" t="s">
        <v>847</v>
      </c>
      <c r="L195" s="426" t="s">
        <v>847</v>
      </c>
      <c r="M195" s="391"/>
      <c r="N195" s="391"/>
    </row>
    <row r="196" spans="2:14" ht="15.6" x14ac:dyDescent="0.3">
      <c r="B196" s="391" t="str">
        <f>VLOOKUP(C196,#REF!,3,FALSE)</f>
        <v>Mining</v>
      </c>
      <c r="C196" s="461" t="s">
        <v>507</v>
      </c>
      <c r="D196" s="200" t="s">
        <v>406</v>
      </c>
      <c r="E196" s="325" t="s">
        <v>790</v>
      </c>
      <c r="F196" s="391" t="s">
        <v>936</v>
      </c>
      <c r="G196" s="394" t="s">
        <v>936</v>
      </c>
      <c r="H196" s="391" t="s">
        <v>507</v>
      </c>
      <c r="I196" s="391" t="s">
        <v>205</v>
      </c>
      <c r="J196" s="465">
        <v>17717.307641633728</v>
      </c>
      <c r="K196" s="397" t="s">
        <v>847</v>
      </c>
      <c r="L196" s="426" t="s">
        <v>847</v>
      </c>
      <c r="M196" s="391"/>
      <c r="N196" s="391"/>
    </row>
    <row r="197" spans="2:14" ht="15.6" x14ac:dyDescent="0.3">
      <c r="B197" s="391" t="str">
        <f>VLOOKUP(C197,#REF!,3,FALSE)</f>
        <v>Mining</v>
      </c>
      <c r="C197" s="425" t="s">
        <v>507</v>
      </c>
      <c r="D197" s="200" t="s">
        <v>407</v>
      </c>
      <c r="E197" s="325" t="s">
        <v>791</v>
      </c>
      <c r="F197" s="391" t="s">
        <v>936</v>
      </c>
      <c r="G197" s="394" t="s">
        <v>936</v>
      </c>
      <c r="H197" s="391" t="s">
        <v>507</v>
      </c>
      <c r="I197" s="391" t="s">
        <v>205</v>
      </c>
      <c r="J197" s="466">
        <v>2635.046113306983</v>
      </c>
      <c r="K197" s="397" t="s">
        <v>847</v>
      </c>
      <c r="L197" s="426" t="s">
        <v>847</v>
      </c>
      <c r="M197" s="391"/>
      <c r="N197" s="391"/>
    </row>
    <row r="198" spans="2:14" ht="23.25" customHeight="1" x14ac:dyDescent="0.3">
      <c r="B198" s="391" t="str">
        <f>VLOOKUP(C198,#REF!,3,FALSE)</f>
        <v>Mining</v>
      </c>
      <c r="C198" s="461" t="s">
        <v>507</v>
      </c>
      <c r="D198" s="200" t="s">
        <v>407</v>
      </c>
      <c r="E198" s="321" t="s">
        <v>798</v>
      </c>
      <c r="F198" s="391" t="s">
        <v>936</v>
      </c>
      <c r="G198" s="394" t="s">
        <v>936</v>
      </c>
      <c r="H198" s="391" t="s">
        <v>507</v>
      </c>
      <c r="I198" s="391" t="s">
        <v>205</v>
      </c>
      <c r="J198" s="465">
        <v>527.00922266139662</v>
      </c>
      <c r="K198" s="397" t="s">
        <v>847</v>
      </c>
      <c r="L198" s="426" t="s">
        <v>847</v>
      </c>
      <c r="M198" s="391"/>
      <c r="N198" s="391"/>
    </row>
    <row r="199" spans="2:14" ht="15.6" x14ac:dyDescent="0.3">
      <c r="B199" s="391" t="str">
        <f>VLOOKUP(C199,#REF!,3,FALSE)</f>
        <v>Mining</v>
      </c>
      <c r="C199" s="425" t="s">
        <v>507</v>
      </c>
      <c r="D199" s="200" t="s">
        <v>406</v>
      </c>
      <c r="E199" s="333" t="s">
        <v>808</v>
      </c>
      <c r="F199" s="391" t="s">
        <v>936</v>
      </c>
      <c r="G199" s="394" t="s">
        <v>936</v>
      </c>
      <c r="H199" s="391" t="s">
        <v>507</v>
      </c>
      <c r="I199" s="391" t="s">
        <v>205</v>
      </c>
      <c r="J199" s="466">
        <v>447.95783926218706</v>
      </c>
      <c r="K199" s="397" t="s">
        <v>847</v>
      </c>
      <c r="L199" s="426" t="s">
        <v>847</v>
      </c>
      <c r="M199" s="391"/>
      <c r="N199" s="391"/>
    </row>
    <row r="200" spans="2:14" ht="15.6" x14ac:dyDescent="0.3">
      <c r="B200" s="391" t="str">
        <f>VLOOKUP(C200,#REF!,3,FALSE)</f>
        <v>Mining</v>
      </c>
      <c r="C200" s="425" t="s">
        <v>507</v>
      </c>
      <c r="D200" s="200" t="s">
        <v>406</v>
      </c>
      <c r="E200" s="333" t="s">
        <v>804</v>
      </c>
      <c r="F200" s="391" t="s">
        <v>936</v>
      </c>
      <c r="G200" s="394" t="s">
        <v>936</v>
      </c>
      <c r="H200" s="391" t="s">
        <v>507</v>
      </c>
      <c r="I200" s="391" t="s">
        <v>205</v>
      </c>
      <c r="J200" s="466">
        <v>79.051383399209485</v>
      </c>
      <c r="K200" s="397" t="s">
        <v>847</v>
      </c>
      <c r="L200" s="426" t="s">
        <v>847</v>
      </c>
      <c r="M200" s="391"/>
      <c r="N200" s="391"/>
    </row>
    <row r="201" spans="2:14" ht="15.6" x14ac:dyDescent="0.3">
      <c r="B201" s="391" t="str">
        <f>VLOOKUP(C201,#REF!,3,FALSE)</f>
        <v>Mining</v>
      </c>
      <c r="C201" s="461" t="s">
        <v>507</v>
      </c>
      <c r="D201" s="200" t="s">
        <v>406</v>
      </c>
      <c r="E201" s="463" t="s">
        <v>939</v>
      </c>
      <c r="F201" s="391" t="s">
        <v>936</v>
      </c>
      <c r="G201" s="394" t="s">
        <v>936</v>
      </c>
      <c r="H201" s="391" t="s">
        <v>507</v>
      </c>
      <c r="I201" s="391" t="s">
        <v>205</v>
      </c>
      <c r="J201" s="465">
        <v>52.700922266139656</v>
      </c>
      <c r="K201" s="397" t="s">
        <v>847</v>
      </c>
      <c r="L201" s="426" t="s">
        <v>847</v>
      </c>
      <c r="M201" s="391"/>
      <c r="N201" s="391"/>
    </row>
    <row r="202" spans="2:14" ht="15.6" x14ac:dyDescent="0.3">
      <c r="B202" s="391" t="str">
        <f>VLOOKUP(C202,#REF!,3,FALSE)</f>
        <v>Mining</v>
      </c>
      <c r="C202" s="425" t="s">
        <v>510</v>
      </c>
      <c r="D202" s="200" t="s">
        <v>406</v>
      </c>
      <c r="E202" s="325" t="s">
        <v>790</v>
      </c>
      <c r="F202" s="391" t="s">
        <v>936</v>
      </c>
      <c r="G202" s="394" t="s">
        <v>936</v>
      </c>
      <c r="H202" s="391" t="s">
        <v>510</v>
      </c>
      <c r="I202" s="391" t="s">
        <v>205</v>
      </c>
      <c r="J202" s="466">
        <v>8247.694334650856</v>
      </c>
      <c r="K202" s="397" t="s">
        <v>847</v>
      </c>
      <c r="L202" s="426" t="s">
        <v>847</v>
      </c>
      <c r="M202" s="391"/>
      <c r="N202" s="391"/>
    </row>
    <row r="203" spans="2:14" ht="15.6" x14ac:dyDescent="0.3">
      <c r="B203" s="391" t="str">
        <f>VLOOKUP(C203,#REF!,3,FALSE)</f>
        <v>Mining</v>
      </c>
      <c r="C203" s="461" t="s">
        <v>510</v>
      </c>
      <c r="D203" s="200" t="s">
        <v>406</v>
      </c>
      <c r="E203" s="333" t="s">
        <v>808</v>
      </c>
      <c r="F203" s="391" t="s">
        <v>936</v>
      </c>
      <c r="G203" s="394" t="s">
        <v>936</v>
      </c>
      <c r="H203" s="391" t="s">
        <v>510</v>
      </c>
      <c r="I203" s="391" t="s">
        <v>205</v>
      </c>
      <c r="J203" s="465">
        <v>895.91567852437413</v>
      </c>
      <c r="K203" s="397" t="s">
        <v>847</v>
      </c>
      <c r="L203" s="426" t="s">
        <v>847</v>
      </c>
      <c r="M203" s="391"/>
      <c r="N203" s="391"/>
    </row>
    <row r="204" spans="2:14" ht="15.6" x14ac:dyDescent="0.3">
      <c r="B204" s="391" t="str">
        <f>VLOOKUP(C204,#REF!,3,FALSE)</f>
        <v>Mining</v>
      </c>
      <c r="C204" s="425" t="s">
        <v>510</v>
      </c>
      <c r="D204" s="200" t="s">
        <v>407</v>
      </c>
      <c r="E204" s="325" t="s">
        <v>791</v>
      </c>
      <c r="F204" s="391" t="s">
        <v>936</v>
      </c>
      <c r="G204" s="394" t="s">
        <v>936</v>
      </c>
      <c r="H204" s="391" t="s">
        <v>510</v>
      </c>
      <c r="I204" s="391" t="s">
        <v>205</v>
      </c>
      <c r="J204" s="466">
        <v>790.51383399209487</v>
      </c>
      <c r="K204" s="397" t="s">
        <v>847</v>
      </c>
      <c r="L204" s="426" t="s">
        <v>847</v>
      </c>
      <c r="M204" s="391"/>
      <c r="N204" s="391"/>
    </row>
    <row r="205" spans="2:14" ht="31.2" x14ac:dyDescent="0.3">
      <c r="B205" s="391" t="str">
        <f>VLOOKUP(C205,#REF!,3,FALSE)</f>
        <v>Mining</v>
      </c>
      <c r="C205" s="461" t="s">
        <v>510</v>
      </c>
      <c r="D205" s="200" t="s">
        <v>407</v>
      </c>
      <c r="E205" s="361" t="s">
        <v>792</v>
      </c>
      <c r="F205" s="391" t="s">
        <v>936</v>
      </c>
      <c r="G205" s="394" t="s">
        <v>936</v>
      </c>
      <c r="H205" s="391" t="s">
        <v>510</v>
      </c>
      <c r="I205" s="391" t="s">
        <v>205</v>
      </c>
      <c r="J205" s="465">
        <v>527.00922266139662</v>
      </c>
      <c r="K205" s="397" t="s">
        <v>847</v>
      </c>
      <c r="L205" s="426" t="s">
        <v>847</v>
      </c>
      <c r="M205" s="391"/>
      <c r="N205" s="391"/>
    </row>
    <row r="206" spans="2:14" ht="15.6" x14ac:dyDescent="0.3">
      <c r="B206" s="391" t="str">
        <f>VLOOKUP(C206,#REF!,3,FALSE)</f>
        <v>Mining</v>
      </c>
      <c r="C206" s="461" t="s">
        <v>510</v>
      </c>
      <c r="D206" s="200" t="s">
        <v>406</v>
      </c>
      <c r="E206" s="333" t="s">
        <v>804</v>
      </c>
      <c r="F206" s="391" t="s">
        <v>936</v>
      </c>
      <c r="G206" s="394" t="s">
        <v>936</v>
      </c>
      <c r="H206" s="391" t="s">
        <v>510</v>
      </c>
      <c r="I206" s="391" t="s">
        <v>205</v>
      </c>
      <c r="J206" s="465">
        <v>26.350461133069828</v>
      </c>
      <c r="K206" s="397" t="s">
        <v>847</v>
      </c>
      <c r="L206" s="426" t="s">
        <v>847</v>
      </c>
      <c r="M206" s="391"/>
      <c r="N206" s="391"/>
    </row>
    <row r="207" spans="2:14" ht="16.5" customHeight="1" x14ac:dyDescent="0.3">
      <c r="B207" s="391" t="str">
        <f>VLOOKUP(C207,#REF!,3,FALSE)</f>
        <v>Mining</v>
      </c>
      <c r="C207" s="425" t="s">
        <v>510</v>
      </c>
      <c r="D207" s="200" t="s">
        <v>406</v>
      </c>
      <c r="E207" s="426" t="s">
        <v>939</v>
      </c>
      <c r="F207" s="391" t="s">
        <v>936</v>
      </c>
      <c r="G207" s="394" t="s">
        <v>936</v>
      </c>
      <c r="H207" s="391" t="s">
        <v>510</v>
      </c>
      <c r="I207" s="391" t="s">
        <v>205</v>
      </c>
      <c r="J207" s="466">
        <v>26.350461133069828</v>
      </c>
      <c r="K207" s="397" t="s">
        <v>847</v>
      </c>
      <c r="L207" s="426" t="s">
        <v>847</v>
      </c>
      <c r="M207" s="391"/>
      <c r="N207" s="391"/>
    </row>
    <row r="208" spans="2:14" ht="15.6" x14ac:dyDescent="0.3">
      <c r="B208" s="391" t="str">
        <f>VLOOKUP(C208,#REF!,3,FALSE)</f>
        <v>Mining</v>
      </c>
      <c r="C208" s="461" t="s">
        <v>512</v>
      </c>
      <c r="D208" s="200" t="s">
        <v>406</v>
      </c>
      <c r="E208" s="325" t="s">
        <v>790</v>
      </c>
      <c r="F208" s="391" t="s">
        <v>936</v>
      </c>
      <c r="G208" s="394" t="s">
        <v>936</v>
      </c>
      <c r="H208" s="391" t="s">
        <v>512</v>
      </c>
      <c r="I208" s="391" t="s">
        <v>205</v>
      </c>
      <c r="J208" s="465">
        <v>16086.347826086956</v>
      </c>
      <c r="K208" s="397" t="s">
        <v>847</v>
      </c>
      <c r="L208" s="426" t="s">
        <v>847</v>
      </c>
      <c r="M208" s="391"/>
      <c r="N208" s="391"/>
    </row>
    <row r="209" spans="2:14" ht="15.6" x14ac:dyDescent="0.3">
      <c r="B209" s="391" t="str">
        <f>VLOOKUP(C209,#REF!,3,FALSE)</f>
        <v>Mining</v>
      </c>
      <c r="C209" s="425" t="s">
        <v>512</v>
      </c>
      <c r="D209" s="200" t="s">
        <v>403</v>
      </c>
      <c r="E209" s="321" t="s">
        <v>775</v>
      </c>
      <c r="F209" s="391" t="s">
        <v>936</v>
      </c>
      <c r="G209" s="394" t="s">
        <v>936</v>
      </c>
      <c r="H209" s="391" t="s">
        <v>512</v>
      </c>
      <c r="I209" s="391" t="s">
        <v>205</v>
      </c>
      <c r="J209" s="466">
        <v>8621.475625823452</v>
      </c>
      <c r="K209" s="397" t="s">
        <v>847</v>
      </c>
      <c r="L209" s="426" t="s">
        <v>847</v>
      </c>
      <c r="M209" s="391"/>
      <c r="N209" s="391"/>
    </row>
    <row r="210" spans="2:14" ht="15.6" x14ac:dyDescent="0.3">
      <c r="B210" s="391" t="str">
        <f>VLOOKUP(C210,#REF!,3,FALSE)</f>
        <v>Mining</v>
      </c>
      <c r="C210" s="425" t="s">
        <v>512</v>
      </c>
      <c r="D210" s="200" t="s">
        <v>406</v>
      </c>
      <c r="E210" s="333" t="s">
        <v>808</v>
      </c>
      <c r="F210" s="391" t="s">
        <v>936</v>
      </c>
      <c r="G210" s="394" t="s">
        <v>936</v>
      </c>
      <c r="H210" s="391" t="s">
        <v>512</v>
      </c>
      <c r="I210" s="391" t="s">
        <v>205</v>
      </c>
      <c r="J210" s="466">
        <v>263.50461133069831</v>
      </c>
      <c r="K210" s="397" t="s">
        <v>847</v>
      </c>
      <c r="L210" s="426" t="s">
        <v>847</v>
      </c>
      <c r="M210" s="391"/>
      <c r="N210" s="391"/>
    </row>
    <row r="211" spans="2:14" ht="15.6" x14ac:dyDescent="0.3">
      <c r="B211" s="391" t="str">
        <f>VLOOKUP(C211,#REF!,3,FALSE)</f>
        <v>Mining</v>
      </c>
      <c r="C211" s="425" t="s">
        <v>512</v>
      </c>
      <c r="D211" s="200" t="s">
        <v>406</v>
      </c>
      <c r="E211" s="426" t="s">
        <v>939</v>
      </c>
      <c r="F211" s="391" t="s">
        <v>936</v>
      </c>
      <c r="G211" s="394" t="s">
        <v>936</v>
      </c>
      <c r="H211" s="391" t="s">
        <v>512</v>
      </c>
      <c r="I211" s="391" t="s">
        <v>205</v>
      </c>
      <c r="J211" s="466">
        <v>52.700922266139656</v>
      </c>
      <c r="K211" s="397" t="s">
        <v>847</v>
      </c>
      <c r="L211" s="426" t="s">
        <v>847</v>
      </c>
      <c r="M211" s="391"/>
      <c r="N211" s="391"/>
    </row>
    <row r="212" spans="2:14" ht="15.6" x14ac:dyDescent="0.3">
      <c r="B212" s="391" t="str">
        <f>VLOOKUP(C212,#REF!,3,FALSE)</f>
        <v>Mining</v>
      </c>
      <c r="C212" s="461" t="s">
        <v>512</v>
      </c>
      <c r="D212" s="200" t="s">
        <v>406</v>
      </c>
      <c r="E212" s="463" t="s">
        <v>971</v>
      </c>
      <c r="F212" s="391" t="s">
        <v>936</v>
      </c>
      <c r="G212" s="394" t="s">
        <v>936</v>
      </c>
      <c r="H212" s="391" t="s">
        <v>512</v>
      </c>
      <c r="I212" s="391" t="s">
        <v>205</v>
      </c>
      <c r="J212" s="465">
        <v>26.350461133069828</v>
      </c>
      <c r="K212" s="397" t="s">
        <v>847</v>
      </c>
      <c r="L212" s="426" t="s">
        <v>847</v>
      </c>
      <c r="M212" s="391"/>
      <c r="N212" s="391"/>
    </row>
    <row r="213" spans="2:14" ht="15.6" x14ac:dyDescent="0.3">
      <c r="B213" s="391" t="str">
        <f>VLOOKUP(C213,#REF!,3,FALSE)</f>
        <v>Mining</v>
      </c>
      <c r="C213" s="461" t="s">
        <v>514</v>
      </c>
      <c r="D213" s="200" t="s">
        <v>406</v>
      </c>
      <c r="E213" s="325" t="s">
        <v>790</v>
      </c>
      <c r="F213" s="391" t="s">
        <v>936</v>
      </c>
      <c r="G213" s="394" t="s">
        <v>936</v>
      </c>
      <c r="H213" s="391" t="s">
        <v>514</v>
      </c>
      <c r="I213" s="391" t="s">
        <v>205</v>
      </c>
      <c r="J213" s="465">
        <v>9222.66139657444</v>
      </c>
      <c r="K213" s="397" t="s">
        <v>847</v>
      </c>
      <c r="L213" s="426" t="s">
        <v>847</v>
      </c>
      <c r="M213" s="391"/>
      <c r="N213" s="391"/>
    </row>
    <row r="214" spans="2:14" ht="15.6" x14ac:dyDescent="0.3">
      <c r="B214" s="391" t="str">
        <f>VLOOKUP(C214,#REF!,3,FALSE)</f>
        <v>Mining</v>
      </c>
      <c r="C214" s="461" t="s">
        <v>517</v>
      </c>
      <c r="D214" s="200" t="s">
        <v>406</v>
      </c>
      <c r="E214" s="325" t="s">
        <v>790</v>
      </c>
      <c r="F214" s="391" t="s">
        <v>936</v>
      </c>
      <c r="G214" s="394" t="s">
        <v>936</v>
      </c>
      <c r="H214" s="391" t="s">
        <v>517</v>
      </c>
      <c r="I214" s="391" t="s">
        <v>205</v>
      </c>
      <c r="J214" s="465">
        <v>27934.643241106718</v>
      </c>
      <c r="K214" s="397" t="s">
        <v>847</v>
      </c>
      <c r="L214" s="426" t="s">
        <v>847</v>
      </c>
      <c r="M214" s="391"/>
      <c r="N214" s="391"/>
    </row>
    <row r="215" spans="2:14" ht="15.6" x14ac:dyDescent="0.3">
      <c r="B215" s="391" t="str">
        <f>VLOOKUP(C215,#REF!,3,FALSE)</f>
        <v>Mining</v>
      </c>
      <c r="C215" s="461" t="s">
        <v>517</v>
      </c>
      <c r="D215" s="200" t="s">
        <v>406</v>
      </c>
      <c r="E215" s="333" t="s">
        <v>808</v>
      </c>
      <c r="F215" s="391" t="s">
        <v>936</v>
      </c>
      <c r="G215" s="394" t="s">
        <v>936</v>
      </c>
      <c r="H215" s="391" t="s">
        <v>517</v>
      </c>
      <c r="I215" s="391" t="s">
        <v>205</v>
      </c>
      <c r="J215" s="465">
        <v>843.2147562582345</v>
      </c>
      <c r="K215" s="397" t="s">
        <v>847</v>
      </c>
      <c r="L215" s="426" t="s">
        <v>847</v>
      </c>
      <c r="M215" s="391"/>
      <c r="N215" s="391"/>
    </row>
    <row r="216" spans="2:14" ht="15.6" x14ac:dyDescent="0.3">
      <c r="B216" s="391" t="str">
        <f>VLOOKUP(C216,#REF!,3,FALSE)</f>
        <v>Mining</v>
      </c>
      <c r="C216" s="425" t="s">
        <v>517</v>
      </c>
      <c r="D216" s="200" t="s">
        <v>407</v>
      </c>
      <c r="E216" s="325" t="s">
        <v>791</v>
      </c>
      <c r="F216" s="391" t="s">
        <v>936</v>
      </c>
      <c r="G216" s="394" t="s">
        <v>936</v>
      </c>
      <c r="H216" s="391" t="s">
        <v>517</v>
      </c>
      <c r="I216" s="391" t="s">
        <v>205</v>
      </c>
      <c r="J216" s="466">
        <v>790.51383399209487</v>
      </c>
      <c r="K216" s="397" t="s">
        <v>847</v>
      </c>
      <c r="L216" s="426" t="s">
        <v>847</v>
      </c>
      <c r="M216" s="391"/>
      <c r="N216" s="391"/>
    </row>
    <row r="217" spans="2:14" ht="15.6" x14ac:dyDescent="0.3">
      <c r="B217" s="391" t="str">
        <f>VLOOKUP(C217,#REF!,3,FALSE)</f>
        <v>Mining</v>
      </c>
      <c r="C217" s="461" t="s">
        <v>517</v>
      </c>
      <c r="D217" s="200" t="s">
        <v>407</v>
      </c>
      <c r="E217" s="321" t="s">
        <v>798</v>
      </c>
      <c r="F217" s="391" t="s">
        <v>936</v>
      </c>
      <c r="G217" s="394" t="s">
        <v>936</v>
      </c>
      <c r="H217" s="391" t="s">
        <v>517</v>
      </c>
      <c r="I217" s="391" t="s">
        <v>205</v>
      </c>
      <c r="J217" s="465">
        <v>395.25691699604744</v>
      </c>
      <c r="K217" s="397" t="s">
        <v>847</v>
      </c>
      <c r="L217" s="426" t="s">
        <v>847</v>
      </c>
      <c r="M217" s="391"/>
      <c r="N217" s="391"/>
    </row>
    <row r="218" spans="2:14" ht="15.6" x14ac:dyDescent="0.3">
      <c r="B218" s="391" t="str">
        <f>VLOOKUP(C218,#REF!,3,FALSE)</f>
        <v>Mining</v>
      </c>
      <c r="C218" s="425" t="s">
        <v>517</v>
      </c>
      <c r="D218" s="200" t="s">
        <v>403</v>
      </c>
      <c r="E218" s="429" t="s">
        <v>2633</v>
      </c>
      <c r="F218" s="391" t="s">
        <v>936</v>
      </c>
      <c r="G218" s="394" t="s">
        <v>936</v>
      </c>
      <c r="H218" s="391" t="s">
        <v>517</v>
      </c>
      <c r="I218" s="391" t="s">
        <v>205</v>
      </c>
      <c r="J218" s="466">
        <v>335.96047430830038</v>
      </c>
      <c r="K218" s="397" t="s">
        <v>847</v>
      </c>
      <c r="L218" s="426" t="s">
        <v>847</v>
      </c>
      <c r="M218" s="391"/>
      <c r="N218" s="391"/>
    </row>
    <row r="219" spans="2:14" ht="15.6" x14ac:dyDescent="0.3">
      <c r="B219" s="391" t="str">
        <f>VLOOKUP(C219,#REF!,3,FALSE)</f>
        <v>Mining</v>
      </c>
      <c r="C219" s="425" t="s">
        <v>517</v>
      </c>
      <c r="D219" s="200" t="s">
        <v>406</v>
      </c>
      <c r="E219" s="333" t="s">
        <v>805</v>
      </c>
      <c r="F219" s="391" t="s">
        <v>936</v>
      </c>
      <c r="G219" s="394" t="s">
        <v>936</v>
      </c>
      <c r="H219" s="391" t="s">
        <v>517</v>
      </c>
      <c r="I219" s="391" t="s">
        <v>205</v>
      </c>
      <c r="J219" s="466">
        <v>52.700922266139656</v>
      </c>
      <c r="K219" s="397" t="s">
        <v>847</v>
      </c>
      <c r="L219" s="426" t="s">
        <v>847</v>
      </c>
      <c r="M219" s="391"/>
      <c r="N219" s="391"/>
    </row>
    <row r="220" spans="2:14" ht="15.6" x14ac:dyDescent="0.3">
      <c r="B220" s="391" t="str">
        <f>VLOOKUP(C220,#REF!,3,FALSE)</f>
        <v>Mining</v>
      </c>
      <c r="C220" s="425" t="s">
        <v>519</v>
      </c>
      <c r="D220" s="200" t="s">
        <v>406</v>
      </c>
      <c r="E220" s="325" t="s">
        <v>790</v>
      </c>
      <c r="F220" s="391" t="s">
        <v>936</v>
      </c>
      <c r="G220" s="394" t="s">
        <v>936</v>
      </c>
      <c r="H220" s="391" t="s">
        <v>519</v>
      </c>
      <c r="I220" s="391" t="s">
        <v>205</v>
      </c>
      <c r="J220" s="466">
        <v>18927.605744400527</v>
      </c>
      <c r="K220" s="397" t="s">
        <v>847</v>
      </c>
      <c r="L220" s="426" t="s">
        <v>847</v>
      </c>
      <c r="M220" s="391"/>
      <c r="N220" s="391"/>
    </row>
    <row r="221" spans="2:14" ht="15.6" x14ac:dyDescent="0.3">
      <c r="B221" s="391" t="str">
        <f>VLOOKUP(C221,#REF!,3,FALSE)</f>
        <v>Mining</v>
      </c>
      <c r="C221" s="461" t="s">
        <v>519</v>
      </c>
      <c r="D221" s="200" t="s">
        <v>407</v>
      </c>
      <c r="E221" s="325" t="s">
        <v>791</v>
      </c>
      <c r="F221" s="391" t="s">
        <v>936</v>
      </c>
      <c r="G221" s="394" t="s">
        <v>936</v>
      </c>
      <c r="H221" s="391" t="s">
        <v>519</v>
      </c>
      <c r="I221" s="391" t="s">
        <v>205</v>
      </c>
      <c r="J221" s="465">
        <v>14756.683135704874</v>
      </c>
      <c r="K221" s="397" t="s">
        <v>847</v>
      </c>
      <c r="L221" s="426" t="s">
        <v>847</v>
      </c>
      <c r="M221" s="391"/>
      <c r="N221" s="391"/>
    </row>
    <row r="222" spans="2:14" ht="15.6" x14ac:dyDescent="0.3">
      <c r="B222" s="391" t="str">
        <f>VLOOKUP(C222,#REF!,3,FALSE)</f>
        <v>Mining</v>
      </c>
      <c r="C222" s="425" t="s">
        <v>521</v>
      </c>
      <c r="D222" s="200" t="s">
        <v>406</v>
      </c>
      <c r="E222" s="325" t="s">
        <v>790</v>
      </c>
      <c r="F222" s="391" t="s">
        <v>936</v>
      </c>
      <c r="G222" s="394" t="s">
        <v>936</v>
      </c>
      <c r="H222" s="391" t="s">
        <v>521</v>
      </c>
      <c r="I222" s="391" t="s">
        <v>205</v>
      </c>
      <c r="J222" s="466">
        <v>14864.482213438736</v>
      </c>
      <c r="K222" s="397" t="s">
        <v>847</v>
      </c>
      <c r="L222" s="426" t="s">
        <v>847</v>
      </c>
      <c r="M222" s="391"/>
      <c r="N222" s="391"/>
    </row>
    <row r="223" spans="2:14" ht="15.6" x14ac:dyDescent="0.3">
      <c r="B223" s="391" t="str">
        <f>VLOOKUP(C223,#REF!,3,FALSE)</f>
        <v>Mining</v>
      </c>
      <c r="C223" s="425" t="s">
        <v>521</v>
      </c>
      <c r="D223" s="200" t="s">
        <v>407</v>
      </c>
      <c r="E223" s="325" t="s">
        <v>791</v>
      </c>
      <c r="F223" s="391" t="s">
        <v>936</v>
      </c>
      <c r="G223" s="394" t="s">
        <v>936</v>
      </c>
      <c r="H223" s="391" t="s">
        <v>521</v>
      </c>
      <c r="I223" s="391" t="s">
        <v>205</v>
      </c>
      <c r="J223" s="466">
        <v>2108.0368906455865</v>
      </c>
      <c r="K223" s="397" t="s">
        <v>847</v>
      </c>
      <c r="L223" s="426" t="s">
        <v>847</v>
      </c>
      <c r="M223" s="391"/>
      <c r="N223" s="391"/>
    </row>
    <row r="224" spans="2:14" ht="15.6" x14ac:dyDescent="0.3">
      <c r="B224" s="391" t="str">
        <f>VLOOKUP(C224,#REF!,3,FALSE)</f>
        <v>Mining</v>
      </c>
      <c r="C224" s="425" t="s">
        <v>521</v>
      </c>
      <c r="D224" s="200" t="s">
        <v>406</v>
      </c>
      <c r="E224" s="333" t="s">
        <v>808</v>
      </c>
      <c r="F224" s="391" t="s">
        <v>936</v>
      </c>
      <c r="G224" s="394" t="s">
        <v>936</v>
      </c>
      <c r="H224" s="391" t="s">
        <v>521</v>
      </c>
      <c r="I224" s="391" t="s">
        <v>205</v>
      </c>
      <c r="J224" s="466">
        <v>395.25691699604744</v>
      </c>
      <c r="K224" s="397" t="s">
        <v>847</v>
      </c>
      <c r="L224" s="426" t="s">
        <v>847</v>
      </c>
      <c r="M224" s="391"/>
      <c r="N224" s="391"/>
    </row>
    <row r="225" spans="2:14" ht="15.6" x14ac:dyDescent="0.3">
      <c r="B225" s="391" t="str">
        <f>VLOOKUP(C225,#REF!,3,FALSE)</f>
        <v>Mining</v>
      </c>
      <c r="C225" s="461" t="s">
        <v>521</v>
      </c>
      <c r="D225" s="200" t="s">
        <v>403</v>
      </c>
      <c r="E225" s="429" t="s">
        <v>2633</v>
      </c>
      <c r="F225" s="391" t="s">
        <v>936</v>
      </c>
      <c r="G225" s="394" t="s">
        <v>936</v>
      </c>
      <c r="H225" s="391" t="s">
        <v>521</v>
      </c>
      <c r="I225" s="391" t="s">
        <v>205</v>
      </c>
      <c r="J225" s="465">
        <v>239.32806324110672</v>
      </c>
      <c r="K225" s="397" t="s">
        <v>847</v>
      </c>
      <c r="L225" s="426" t="s">
        <v>847</v>
      </c>
      <c r="M225" s="391"/>
      <c r="N225" s="391"/>
    </row>
    <row r="226" spans="2:14" ht="15.6" x14ac:dyDescent="0.3">
      <c r="B226" s="391" t="str">
        <f>VLOOKUP(C226,#REF!,3,FALSE)</f>
        <v>Mining</v>
      </c>
      <c r="C226" s="461" t="s">
        <v>521</v>
      </c>
      <c r="D226" s="200" t="s">
        <v>406</v>
      </c>
      <c r="E226" s="333" t="s">
        <v>805</v>
      </c>
      <c r="F226" s="391" t="s">
        <v>936</v>
      </c>
      <c r="G226" s="394" t="s">
        <v>936</v>
      </c>
      <c r="H226" s="391" t="s">
        <v>521</v>
      </c>
      <c r="I226" s="391" t="s">
        <v>205</v>
      </c>
      <c r="J226" s="465">
        <v>52.700922266139656</v>
      </c>
      <c r="K226" s="397" t="s">
        <v>847</v>
      </c>
      <c r="L226" s="426" t="s">
        <v>847</v>
      </c>
      <c r="M226" s="391"/>
      <c r="N226" s="391"/>
    </row>
    <row r="227" spans="2:14" ht="15.6" x14ac:dyDescent="0.3">
      <c r="B227" s="391" t="str">
        <f>VLOOKUP(C227,#REF!,3,FALSE)</f>
        <v>Mining</v>
      </c>
      <c r="C227" s="461" t="s">
        <v>521</v>
      </c>
      <c r="D227" s="200" t="s">
        <v>406</v>
      </c>
      <c r="E227" s="333" t="s">
        <v>804</v>
      </c>
      <c r="F227" s="391" t="s">
        <v>936</v>
      </c>
      <c r="G227" s="394" t="s">
        <v>936</v>
      </c>
      <c r="H227" s="391" t="s">
        <v>521</v>
      </c>
      <c r="I227" s="391" t="s">
        <v>205</v>
      </c>
      <c r="J227" s="465">
        <v>26.350461133069828</v>
      </c>
      <c r="K227" s="397" t="s">
        <v>847</v>
      </c>
      <c r="L227" s="426" t="s">
        <v>847</v>
      </c>
      <c r="M227" s="391"/>
      <c r="N227" s="391"/>
    </row>
    <row r="228" spans="2:14" ht="15.6" x14ac:dyDescent="0.3">
      <c r="B228" s="391" t="str">
        <f>VLOOKUP(C228,#REF!,3,FALSE)</f>
        <v>Mining</v>
      </c>
      <c r="C228" s="461" t="s">
        <v>523</v>
      </c>
      <c r="D228" s="200" t="s">
        <v>403</v>
      </c>
      <c r="E228" s="429" t="s">
        <v>2633</v>
      </c>
      <c r="F228" s="391" t="s">
        <v>936</v>
      </c>
      <c r="G228" s="394" t="s">
        <v>936</v>
      </c>
      <c r="H228" s="391" t="s">
        <v>523</v>
      </c>
      <c r="I228" s="391" t="s">
        <v>205</v>
      </c>
      <c r="J228" s="465">
        <v>30965.285902503292</v>
      </c>
      <c r="K228" s="397" t="s">
        <v>847</v>
      </c>
      <c r="L228" s="426" t="s">
        <v>847</v>
      </c>
      <c r="M228" s="391"/>
      <c r="N228" s="391"/>
    </row>
    <row r="229" spans="2:14" ht="15.6" x14ac:dyDescent="0.3">
      <c r="B229" s="391" t="str">
        <f>VLOOKUP(C229,#REF!,3,FALSE)</f>
        <v>Mining</v>
      </c>
      <c r="C229" s="425" t="s">
        <v>523</v>
      </c>
      <c r="D229" s="200" t="s">
        <v>406</v>
      </c>
      <c r="E229" s="325" t="s">
        <v>790</v>
      </c>
      <c r="F229" s="391" t="s">
        <v>936</v>
      </c>
      <c r="G229" s="394" t="s">
        <v>936</v>
      </c>
      <c r="H229" s="391" t="s">
        <v>523</v>
      </c>
      <c r="I229" s="391" t="s">
        <v>205</v>
      </c>
      <c r="J229" s="466">
        <v>26665.085638998684</v>
      </c>
      <c r="K229" s="397" t="s">
        <v>847</v>
      </c>
      <c r="L229" s="426" t="s">
        <v>847</v>
      </c>
      <c r="M229" s="391"/>
      <c r="N229" s="391"/>
    </row>
    <row r="230" spans="2:14" ht="15.6" x14ac:dyDescent="0.3">
      <c r="B230" s="391" t="str">
        <f>VLOOKUP(C230,#REF!,3,FALSE)</f>
        <v>Mining</v>
      </c>
      <c r="C230" s="461" t="s">
        <v>523</v>
      </c>
      <c r="D230" s="200" t="s">
        <v>406</v>
      </c>
      <c r="E230" s="333" t="s">
        <v>808</v>
      </c>
      <c r="F230" s="391" t="s">
        <v>936</v>
      </c>
      <c r="G230" s="394" t="s">
        <v>936</v>
      </c>
      <c r="H230" s="391" t="s">
        <v>523</v>
      </c>
      <c r="I230" s="391" t="s">
        <v>205</v>
      </c>
      <c r="J230" s="465">
        <v>263.50461133069831</v>
      </c>
      <c r="K230" s="397" t="s">
        <v>847</v>
      </c>
      <c r="L230" s="426" t="s">
        <v>847</v>
      </c>
      <c r="M230" s="391"/>
      <c r="N230" s="391"/>
    </row>
    <row r="231" spans="2:14" ht="15.6" x14ac:dyDescent="0.3">
      <c r="B231" s="391" t="str">
        <f>VLOOKUP(C231,#REF!,3,FALSE)</f>
        <v>Mining</v>
      </c>
      <c r="C231" s="425" t="s">
        <v>523</v>
      </c>
      <c r="D231" s="200" t="s">
        <v>406</v>
      </c>
      <c r="E231" s="426" t="s">
        <v>939</v>
      </c>
      <c r="F231" s="391" t="s">
        <v>936</v>
      </c>
      <c r="G231" s="394" t="s">
        <v>936</v>
      </c>
      <c r="H231" s="391" t="s">
        <v>523</v>
      </c>
      <c r="I231" s="391" t="s">
        <v>205</v>
      </c>
      <c r="J231" s="466">
        <v>79.051383399209485</v>
      </c>
      <c r="K231" s="397" t="s">
        <v>847</v>
      </c>
      <c r="L231" s="426" t="s">
        <v>847</v>
      </c>
      <c r="M231" s="391"/>
      <c r="N231" s="391"/>
    </row>
    <row r="232" spans="2:14" ht="15.6" x14ac:dyDescent="0.3">
      <c r="B232" s="391" t="str">
        <f>VLOOKUP(C232,#REF!,3,FALSE)</f>
        <v>Mining</v>
      </c>
      <c r="C232" s="461" t="s">
        <v>523</v>
      </c>
      <c r="D232" s="200" t="s">
        <v>406</v>
      </c>
      <c r="E232" s="333" t="s">
        <v>804</v>
      </c>
      <c r="F232" s="391" t="s">
        <v>936</v>
      </c>
      <c r="G232" s="394" t="s">
        <v>936</v>
      </c>
      <c r="H232" s="391" t="s">
        <v>523</v>
      </c>
      <c r="I232" s="391" t="s">
        <v>205</v>
      </c>
      <c r="J232" s="465">
        <v>26.350461133069828</v>
      </c>
      <c r="K232" s="397" t="s">
        <v>847</v>
      </c>
      <c r="L232" s="426" t="s">
        <v>847</v>
      </c>
      <c r="M232" s="391"/>
      <c r="N232" s="391"/>
    </row>
    <row r="233" spans="2:14" ht="15.6" x14ac:dyDescent="0.3">
      <c r="B233" s="391" t="str">
        <f>VLOOKUP(C233,#REF!,3,FALSE)</f>
        <v>Mining</v>
      </c>
      <c r="C233" s="461" t="s">
        <v>525</v>
      </c>
      <c r="D233" s="200" t="s">
        <v>406</v>
      </c>
      <c r="E233" s="325" t="s">
        <v>790</v>
      </c>
      <c r="F233" s="391" t="s">
        <v>936</v>
      </c>
      <c r="G233" s="394" t="s">
        <v>936</v>
      </c>
      <c r="H233" s="391" t="s">
        <v>525</v>
      </c>
      <c r="I233" s="391" t="s">
        <v>205</v>
      </c>
      <c r="J233" s="465">
        <v>177686.07220026353</v>
      </c>
      <c r="K233" s="397" t="s">
        <v>847</v>
      </c>
      <c r="L233" s="426" t="s">
        <v>847</v>
      </c>
      <c r="M233" s="391"/>
      <c r="N233" s="391"/>
    </row>
    <row r="234" spans="2:14" ht="15.6" x14ac:dyDescent="0.3">
      <c r="B234" s="391" t="str">
        <f>VLOOKUP(C234,#REF!,3,FALSE)</f>
        <v>Mining</v>
      </c>
      <c r="C234" s="425" t="s">
        <v>525</v>
      </c>
      <c r="D234" s="200" t="s">
        <v>407</v>
      </c>
      <c r="E234" s="325" t="s">
        <v>791</v>
      </c>
      <c r="F234" s="391" t="s">
        <v>936</v>
      </c>
      <c r="G234" s="394" t="s">
        <v>936</v>
      </c>
      <c r="H234" s="391" t="s">
        <v>525</v>
      </c>
      <c r="I234" s="391" t="s">
        <v>205</v>
      </c>
      <c r="J234" s="466">
        <v>16996.04743083004</v>
      </c>
      <c r="K234" s="397" t="s">
        <v>847</v>
      </c>
      <c r="L234" s="426" t="s">
        <v>847</v>
      </c>
      <c r="M234" s="391"/>
      <c r="N234" s="391"/>
    </row>
    <row r="235" spans="2:14" ht="31.2" x14ac:dyDescent="0.3">
      <c r="B235" s="391" t="str">
        <f>VLOOKUP(C235,#REF!,3,FALSE)</f>
        <v>Mining</v>
      </c>
      <c r="C235" s="461" t="s">
        <v>525</v>
      </c>
      <c r="D235" s="200" t="s">
        <v>407</v>
      </c>
      <c r="E235" s="361" t="s">
        <v>794</v>
      </c>
      <c r="F235" s="391" t="s">
        <v>936</v>
      </c>
      <c r="G235" s="394" t="s">
        <v>936</v>
      </c>
      <c r="H235" s="391" t="s">
        <v>525</v>
      </c>
      <c r="I235" s="391" t="s">
        <v>205</v>
      </c>
      <c r="J235" s="465">
        <v>15151.515151515152</v>
      </c>
      <c r="K235" s="397" t="s">
        <v>847</v>
      </c>
      <c r="L235" s="426" t="s">
        <v>847</v>
      </c>
      <c r="M235" s="391"/>
      <c r="N235" s="391"/>
    </row>
    <row r="236" spans="2:14" ht="15.6" x14ac:dyDescent="0.3">
      <c r="B236" s="391" t="str">
        <f>VLOOKUP(C236,#REF!,3,FALSE)</f>
        <v>Mining</v>
      </c>
      <c r="C236" s="461" t="s">
        <v>525</v>
      </c>
      <c r="D236" s="200" t="s">
        <v>407</v>
      </c>
      <c r="E236" s="361" t="s">
        <v>798</v>
      </c>
      <c r="F236" s="391" t="s">
        <v>936</v>
      </c>
      <c r="G236" s="394" t="s">
        <v>936</v>
      </c>
      <c r="H236" s="391" t="s">
        <v>525</v>
      </c>
      <c r="I236" s="391" t="s">
        <v>205</v>
      </c>
      <c r="J236" s="465">
        <v>1581.0276679841897</v>
      </c>
      <c r="K236" s="397" t="s">
        <v>847</v>
      </c>
      <c r="L236" s="426" t="s">
        <v>847</v>
      </c>
      <c r="M236" s="391"/>
      <c r="N236" s="391"/>
    </row>
    <row r="237" spans="2:14" ht="15.6" x14ac:dyDescent="0.3">
      <c r="B237" s="391" t="str">
        <f>VLOOKUP(C237,#REF!,3,FALSE)</f>
        <v>Mining</v>
      </c>
      <c r="C237" s="461" t="s">
        <v>525</v>
      </c>
      <c r="D237" s="200" t="s">
        <v>407</v>
      </c>
      <c r="E237" s="321" t="s">
        <v>798</v>
      </c>
      <c r="F237" s="391" t="s">
        <v>936</v>
      </c>
      <c r="G237" s="394" t="s">
        <v>936</v>
      </c>
      <c r="H237" s="391" t="s">
        <v>525</v>
      </c>
      <c r="I237" s="391" t="s">
        <v>205</v>
      </c>
      <c r="J237" s="465">
        <v>658.76152832674575</v>
      </c>
      <c r="K237" s="397" t="s">
        <v>847</v>
      </c>
      <c r="L237" s="426" t="s">
        <v>847</v>
      </c>
      <c r="M237" s="391"/>
      <c r="N237" s="391"/>
    </row>
    <row r="238" spans="2:14" ht="31.2" x14ac:dyDescent="0.3">
      <c r="B238" s="391" t="str">
        <f>VLOOKUP(C238,#REF!,3,FALSE)</f>
        <v>Mining</v>
      </c>
      <c r="C238" s="425" t="s">
        <v>525</v>
      </c>
      <c r="D238" s="200" t="s">
        <v>407</v>
      </c>
      <c r="E238" s="361" t="s">
        <v>792</v>
      </c>
      <c r="F238" s="391" t="s">
        <v>936</v>
      </c>
      <c r="G238" s="394" t="s">
        <v>936</v>
      </c>
      <c r="H238" s="391" t="s">
        <v>525</v>
      </c>
      <c r="I238" s="391" t="s">
        <v>205</v>
      </c>
      <c r="J238" s="466">
        <v>658.76152832674575</v>
      </c>
      <c r="K238" s="397" t="s">
        <v>847</v>
      </c>
      <c r="L238" s="426" t="s">
        <v>847</v>
      </c>
      <c r="M238" s="391"/>
      <c r="N238" s="391"/>
    </row>
    <row r="239" spans="2:14" ht="31.2" x14ac:dyDescent="0.3">
      <c r="B239" s="391" t="str">
        <f>VLOOKUP(C239,#REF!,3,FALSE)</f>
        <v>Mining</v>
      </c>
      <c r="C239" s="461" t="s">
        <v>525</v>
      </c>
      <c r="D239" s="200" t="s">
        <v>407</v>
      </c>
      <c r="E239" s="361" t="s">
        <v>793</v>
      </c>
      <c r="F239" s="391" t="s">
        <v>936</v>
      </c>
      <c r="G239" s="394" t="s">
        <v>936</v>
      </c>
      <c r="H239" s="391" t="s">
        <v>525</v>
      </c>
      <c r="I239" s="391" t="s">
        <v>205</v>
      </c>
      <c r="J239" s="465">
        <v>395.25691699604744</v>
      </c>
      <c r="K239" s="397" t="s">
        <v>847</v>
      </c>
      <c r="L239" s="426" t="s">
        <v>847</v>
      </c>
      <c r="M239" s="391"/>
      <c r="N239" s="391"/>
    </row>
    <row r="240" spans="2:14" ht="15.6" x14ac:dyDescent="0.3">
      <c r="B240" s="391" t="str">
        <f>VLOOKUP(C240,#REF!,3,FALSE)</f>
        <v>Mining</v>
      </c>
      <c r="C240" s="461" t="s">
        <v>525</v>
      </c>
      <c r="D240" s="200" t="s">
        <v>406</v>
      </c>
      <c r="E240" s="333" t="s">
        <v>808</v>
      </c>
      <c r="F240" s="391" t="s">
        <v>936</v>
      </c>
      <c r="G240" s="394" t="s">
        <v>936</v>
      </c>
      <c r="H240" s="391" t="s">
        <v>525</v>
      </c>
      <c r="I240" s="391" t="s">
        <v>205</v>
      </c>
      <c r="J240" s="465">
        <v>263.50461133069831</v>
      </c>
      <c r="K240" s="397" t="s">
        <v>847</v>
      </c>
      <c r="L240" s="426" t="s">
        <v>847</v>
      </c>
      <c r="M240" s="391"/>
      <c r="N240" s="391"/>
    </row>
    <row r="241" spans="2:14" ht="15.6" x14ac:dyDescent="0.3">
      <c r="B241" s="391" t="str">
        <f>VLOOKUP(C241,#REF!,3,FALSE)</f>
        <v>Mining</v>
      </c>
      <c r="C241" s="461" t="s">
        <v>525</v>
      </c>
      <c r="D241" s="200" t="s">
        <v>406</v>
      </c>
      <c r="E241" s="333" t="s">
        <v>804</v>
      </c>
      <c r="F241" s="391" t="s">
        <v>936</v>
      </c>
      <c r="G241" s="394" t="s">
        <v>936</v>
      </c>
      <c r="H241" s="391" t="s">
        <v>525</v>
      </c>
      <c r="I241" s="391" t="s">
        <v>205</v>
      </c>
      <c r="J241" s="465">
        <v>210.80368906455863</v>
      </c>
      <c r="K241" s="397" t="s">
        <v>847</v>
      </c>
      <c r="L241" s="426" t="s">
        <v>847</v>
      </c>
      <c r="M241" s="391"/>
      <c r="N241" s="391"/>
    </row>
    <row r="242" spans="2:14" ht="15.6" x14ac:dyDescent="0.3">
      <c r="B242" s="391" t="str">
        <f>VLOOKUP(C242,#REF!,3,FALSE)</f>
        <v>Mining</v>
      </c>
      <c r="C242" s="425" t="s">
        <v>525</v>
      </c>
      <c r="D242" s="200" t="s">
        <v>407</v>
      </c>
      <c r="E242" s="361" t="s">
        <v>799</v>
      </c>
      <c r="F242" s="391" t="s">
        <v>936</v>
      </c>
      <c r="G242" s="394" t="s">
        <v>936</v>
      </c>
      <c r="H242" s="391" t="s">
        <v>525</v>
      </c>
      <c r="I242" s="391" t="s">
        <v>205</v>
      </c>
      <c r="J242" s="466">
        <v>131.75230566534916</v>
      </c>
      <c r="K242" s="397" t="s">
        <v>847</v>
      </c>
      <c r="L242" s="426" t="s">
        <v>847</v>
      </c>
      <c r="M242" s="391"/>
      <c r="N242" s="391"/>
    </row>
    <row r="243" spans="2:14" ht="15.6" x14ac:dyDescent="0.3">
      <c r="B243" s="391" t="str">
        <f>VLOOKUP(C243,#REF!,3,FALSE)</f>
        <v>Mining</v>
      </c>
      <c r="C243" s="425" t="s">
        <v>525</v>
      </c>
      <c r="D243" s="200" t="s">
        <v>406</v>
      </c>
      <c r="E243" s="201" t="s">
        <v>801</v>
      </c>
      <c r="F243" s="391" t="s">
        <v>936</v>
      </c>
      <c r="G243" s="394" t="s">
        <v>936</v>
      </c>
      <c r="H243" s="391" t="s">
        <v>525</v>
      </c>
      <c r="I243" s="391" t="s">
        <v>205</v>
      </c>
      <c r="J243" s="466">
        <v>52.700922266139656</v>
      </c>
      <c r="K243" s="397" t="s">
        <v>847</v>
      </c>
      <c r="L243" s="426" t="s">
        <v>847</v>
      </c>
      <c r="M243" s="391"/>
      <c r="N243" s="391"/>
    </row>
    <row r="244" spans="2:14" ht="15.6" x14ac:dyDescent="0.3">
      <c r="B244" s="391" t="str">
        <f>VLOOKUP(C244,#REF!,3,FALSE)</f>
        <v>Mining</v>
      </c>
      <c r="C244" s="425" t="s">
        <v>525</v>
      </c>
      <c r="D244" s="200" t="s">
        <v>406</v>
      </c>
      <c r="E244" s="333" t="s">
        <v>805</v>
      </c>
      <c r="F244" s="391" t="s">
        <v>936</v>
      </c>
      <c r="G244" s="394" t="s">
        <v>936</v>
      </c>
      <c r="H244" s="391" t="s">
        <v>525</v>
      </c>
      <c r="I244" s="391" t="s">
        <v>205</v>
      </c>
      <c r="J244" s="466">
        <v>52.700922266139656</v>
      </c>
      <c r="K244" s="397" t="s">
        <v>847</v>
      </c>
      <c r="L244" s="426" t="s">
        <v>847</v>
      </c>
      <c r="M244" s="391"/>
      <c r="N244" s="391"/>
    </row>
    <row r="245" spans="2:14" ht="15.6" x14ac:dyDescent="0.3">
      <c r="B245" s="391" t="str">
        <f>VLOOKUP(C245,#REF!,3,FALSE)</f>
        <v>Mining</v>
      </c>
      <c r="C245" s="461" t="s">
        <v>528</v>
      </c>
      <c r="D245" s="200" t="s">
        <v>406</v>
      </c>
      <c r="E245" s="325" t="s">
        <v>790</v>
      </c>
      <c r="F245" s="391" t="s">
        <v>936</v>
      </c>
      <c r="G245" s="394" t="s">
        <v>936</v>
      </c>
      <c r="H245" s="391" t="s">
        <v>528</v>
      </c>
      <c r="I245" s="391" t="s">
        <v>205</v>
      </c>
      <c r="J245" s="465">
        <v>10482.778076416338</v>
      </c>
      <c r="K245" s="397" t="s">
        <v>847</v>
      </c>
      <c r="L245" s="426" t="s">
        <v>847</v>
      </c>
      <c r="M245" s="391"/>
      <c r="N245" s="391"/>
    </row>
    <row r="246" spans="2:14" ht="15.6" x14ac:dyDescent="0.3">
      <c r="B246" s="391" t="str">
        <f>VLOOKUP(C246,#REF!,3,FALSE)</f>
        <v>Mining</v>
      </c>
      <c r="C246" s="461" t="s">
        <v>528</v>
      </c>
      <c r="D246" s="200" t="s">
        <v>406</v>
      </c>
      <c r="E246" s="333" t="s">
        <v>808</v>
      </c>
      <c r="F246" s="391" t="s">
        <v>936</v>
      </c>
      <c r="G246" s="394" t="s">
        <v>936</v>
      </c>
      <c r="H246" s="391" t="s">
        <v>528</v>
      </c>
      <c r="I246" s="391" t="s">
        <v>205</v>
      </c>
      <c r="J246" s="465">
        <v>447.95783926218706</v>
      </c>
      <c r="K246" s="397" t="s">
        <v>847</v>
      </c>
      <c r="L246" s="426" t="s">
        <v>847</v>
      </c>
      <c r="M246" s="391"/>
      <c r="N246" s="391"/>
    </row>
    <row r="247" spans="2:14" ht="15.6" x14ac:dyDescent="0.3">
      <c r="B247" s="391" t="str">
        <f>VLOOKUP(C247,#REF!,3,FALSE)</f>
        <v>Mining</v>
      </c>
      <c r="C247" s="425" t="s">
        <v>528</v>
      </c>
      <c r="D247" s="200" t="s">
        <v>406</v>
      </c>
      <c r="E247" s="333" t="s">
        <v>804</v>
      </c>
      <c r="F247" s="391" t="s">
        <v>936</v>
      </c>
      <c r="G247" s="394" t="s">
        <v>936</v>
      </c>
      <c r="H247" s="391" t="s">
        <v>528</v>
      </c>
      <c r="I247" s="391" t="s">
        <v>205</v>
      </c>
      <c r="J247" s="466">
        <v>52.700922266139656</v>
      </c>
      <c r="K247" s="397" t="s">
        <v>847</v>
      </c>
      <c r="L247" s="426" t="s">
        <v>847</v>
      </c>
      <c r="M247" s="391"/>
      <c r="N247" s="391"/>
    </row>
    <row r="248" spans="2:14" ht="15.6" x14ac:dyDescent="0.3">
      <c r="B248" s="391" t="str">
        <f>VLOOKUP(C248,#REF!,3,FALSE)</f>
        <v>Mining</v>
      </c>
      <c r="C248" s="461" t="s">
        <v>530</v>
      </c>
      <c r="D248" s="200" t="s">
        <v>406</v>
      </c>
      <c r="E248" s="325" t="s">
        <v>790</v>
      </c>
      <c r="F248" s="391" t="s">
        <v>936</v>
      </c>
      <c r="G248" s="394" t="s">
        <v>936</v>
      </c>
      <c r="H248" s="391" t="s">
        <v>530</v>
      </c>
      <c r="I248" s="391" t="s">
        <v>205</v>
      </c>
      <c r="J248" s="465">
        <v>17812.911725955204</v>
      </c>
      <c r="K248" s="397" t="s">
        <v>847</v>
      </c>
      <c r="L248" s="426" t="s">
        <v>847</v>
      </c>
      <c r="M248" s="391"/>
      <c r="N248" s="391"/>
    </row>
    <row r="249" spans="2:14" ht="15.6" x14ac:dyDescent="0.3">
      <c r="B249" s="391" t="str">
        <f>VLOOKUP(C249,#REF!,3,FALSE)</f>
        <v>Mining</v>
      </c>
      <c r="C249" s="425" t="s">
        <v>530</v>
      </c>
      <c r="D249" s="200" t="s">
        <v>407</v>
      </c>
      <c r="E249" s="325" t="s">
        <v>791</v>
      </c>
      <c r="F249" s="391" t="s">
        <v>936</v>
      </c>
      <c r="G249" s="394" t="s">
        <v>936</v>
      </c>
      <c r="H249" s="391" t="s">
        <v>530</v>
      </c>
      <c r="I249" s="391" t="s">
        <v>205</v>
      </c>
      <c r="J249" s="466">
        <v>8168.642951251647</v>
      </c>
      <c r="K249" s="397" t="s">
        <v>847</v>
      </c>
      <c r="L249" s="426" t="s">
        <v>847</v>
      </c>
      <c r="M249" s="391"/>
      <c r="N249" s="391"/>
    </row>
    <row r="250" spans="2:14" ht="15.6" x14ac:dyDescent="0.3">
      <c r="B250" s="391" t="str">
        <f>VLOOKUP(C250,#REF!,3,FALSE)</f>
        <v>Mining</v>
      </c>
      <c r="C250" s="461" t="s">
        <v>530</v>
      </c>
      <c r="D250" s="200" t="s">
        <v>407</v>
      </c>
      <c r="E250" s="321" t="s">
        <v>798</v>
      </c>
      <c r="F250" s="391" t="s">
        <v>936</v>
      </c>
      <c r="G250" s="394" t="s">
        <v>936</v>
      </c>
      <c r="H250" s="391" t="s">
        <v>530</v>
      </c>
      <c r="I250" s="391" t="s">
        <v>205</v>
      </c>
      <c r="J250" s="465">
        <v>4743.083003952569</v>
      </c>
      <c r="K250" s="397" t="s">
        <v>847</v>
      </c>
      <c r="L250" s="426" t="s">
        <v>847</v>
      </c>
      <c r="M250" s="391"/>
      <c r="N250" s="391"/>
    </row>
    <row r="251" spans="2:14" ht="15.6" x14ac:dyDescent="0.3">
      <c r="B251" s="391" t="str">
        <f>VLOOKUP(C251,#REF!,3,FALSE)</f>
        <v>Mining</v>
      </c>
      <c r="C251" s="461" t="s">
        <v>530</v>
      </c>
      <c r="D251" s="200" t="s">
        <v>406</v>
      </c>
      <c r="E251" s="333" t="s">
        <v>808</v>
      </c>
      <c r="F251" s="391" t="s">
        <v>936</v>
      </c>
      <c r="G251" s="394" t="s">
        <v>936</v>
      </c>
      <c r="H251" s="391" t="s">
        <v>530</v>
      </c>
      <c r="I251" s="391" t="s">
        <v>205</v>
      </c>
      <c r="J251" s="465">
        <v>395.25691699604744</v>
      </c>
      <c r="K251" s="397" t="s">
        <v>847</v>
      </c>
      <c r="L251" s="426" t="s">
        <v>847</v>
      </c>
      <c r="M251" s="391"/>
      <c r="N251" s="391"/>
    </row>
    <row r="252" spans="2:14" ht="15.6" x14ac:dyDescent="0.3">
      <c r="B252" s="391" t="str">
        <f>VLOOKUP(C252,#REF!,3,FALSE)</f>
        <v>Mining</v>
      </c>
      <c r="C252" s="461" t="s">
        <v>530</v>
      </c>
      <c r="D252" s="200" t="s">
        <v>406</v>
      </c>
      <c r="E252" s="333" t="s">
        <v>805</v>
      </c>
      <c r="F252" s="391" t="s">
        <v>936</v>
      </c>
      <c r="G252" s="394" t="s">
        <v>936</v>
      </c>
      <c r="H252" s="391" t="s">
        <v>530</v>
      </c>
      <c r="I252" s="391" t="s">
        <v>205</v>
      </c>
      <c r="J252" s="465">
        <v>52.700922266139656</v>
      </c>
      <c r="K252" s="397" t="s">
        <v>847</v>
      </c>
      <c r="L252" s="426" t="s">
        <v>847</v>
      </c>
      <c r="M252" s="391"/>
      <c r="N252" s="391"/>
    </row>
    <row r="253" spans="2:14" ht="15.6" x14ac:dyDescent="0.3">
      <c r="B253" s="391" t="str">
        <f>VLOOKUP(C253,#REF!,3,FALSE)</f>
        <v>Mining</v>
      </c>
      <c r="C253" s="425" t="s">
        <v>530</v>
      </c>
      <c r="D253" s="200" t="s">
        <v>406</v>
      </c>
      <c r="E253" s="333" t="s">
        <v>804</v>
      </c>
      <c r="F253" s="391" t="s">
        <v>936</v>
      </c>
      <c r="G253" s="394" t="s">
        <v>936</v>
      </c>
      <c r="H253" s="391" t="s">
        <v>530</v>
      </c>
      <c r="I253" s="391" t="s">
        <v>205</v>
      </c>
      <c r="J253" s="466">
        <v>26.350461133069828</v>
      </c>
      <c r="K253" s="397" t="s">
        <v>847</v>
      </c>
      <c r="L253" s="426" t="s">
        <v>847</v>
      </c>
      <c r="M253" s="391"/>
      <c r="N253" s="391"/>
    </row>
    <row r="254" spans="2:14" ht="15.6" x14ac:dyDescent="0.3">
      <c r="B254" s="391" t="str">
        <f>VLOOKUP(C254,#REF!,3,FALSE)</f>
        <v>Mining</v>
      </c>
      <c r="C254" s="425" t="s">
        <v>530</v>
      </c>
      <c r="D254" s="200" t="s">
        <v>406</v>
      </c>
      <c r="E254" s="426" t="s">
        <v>939</v>
      </c>
      <c r="F254" s="391" t="s">
        <v>936</v>
      </c>
      <c r="G254" s="394" t="s">
        <v>936</v>
      </c>
      <c r="H254" s="391" t="s">
        <v>530</v>
      </c>
      <c r="I254" s="391" t="s">
        <v>205</v>
      </c>
      <c r="J254" s="466">
        <v>26.350461133069828</v>
      </c>
      <c r="K254" s="397" t="s">
        <v>847</v>
      </c>
      <c r="L254" s="426" t="s">
        <v>847</v>
      </c>
      <c r="M254" s="391"/>
      <c r="N254" s="391"/>
    </row>
    <row r="255" spans="2:14" ht="15.6" x14ac:dyDescent="0.3">
      <c r="B255" s="391" t="str">
        <f>VLOOKUP(C255,#REF!,3,FALSE)</f>
        <v>Mining</v>
      </c>
      <c r="C255" s="461" t="s">
        <v>532</v>
      </c>
      <c r="D255" s="200" t="s">
        <v>406</v>
      </c>
      <c r="E255" s="325" t="s">
        <v>790</v>
      </c>
      <c r="F255" s="391" t="s">
        <v>936</v>
      </c>
      <c r="G255" s="394" t="s">
        <v>936</v>
      </c>
      <c r="H255" s="391" t="s">
        <v>532</v>
      </c>
      <c r="I255" s="391" t="s">
        <v>205</v>
      </c>
      <c r="J255" s="465">
        <v>25651.067193675888</v>
      </c>
      <c r="K255" s="397" t="s">
        <v>847</v>
      </c>
      <c r="L255" s="426" t="s">
        <v>847</v>
      </c>
      <c r="M255" s="391"/>
      <c r="N255" s="391"/>
    </row>
    <row r="256" spans="2:14" ht="15.6" x14ac:dyDescent="0.3">
      <c r="B256" s="391" t="str">
        <f>VLOOKUP(C256,#REF!,3,FALSE)</f>
        <v>Mining</v>
      </c>
      <c r="C256" s="461" t="s">
        <v>532</v>
      </c>
      <c r="D256" s="200" t="s">
        <v>406</v>
      </c>
      <c r="E256" s="463" t="s">
        <v>977</v>
      </c>
      <c r="F256" s="391" t="s">
        <v>936</v>
      </c>
      <c r="G256" s="394" t="s">
        <v>936</v>
      </c>
      <c r="H256" s="391" t="s">
        <v>532</v>
      </c>
      <c r="I256" s="391" t="s">
        <v>205</v>
      </c>
      <c r="J256" s="465">
        <v>474.30830039525694</v>
      </c>
      <c r="K256" s="397" t="s">
        <v>847</v>
      </c>
      <c r="L256" s="426" t="s">
        <v>847</v>
      </c>
      <c r="M256" s="391"/>
      <c r="N256" s="391"/>
    </row>
    <row r="257" spans="2:14" ht="31.2" x14ac:dyDescent="0.3">
      <c r="B257" s="391" t="str">
        <f>VLOOKUP(C257,#REF!,3,FALSE)</f>
        <v>Mining</v>
      </c>
      <c r="C257" s="425" t="s">
        <v>532</v>
      </c>
      <c r="D257" s="200" t="s">
        <v>406</v>
      </c>
      <c r="E257" s="201" t="s">
        <v>802</v>
      </c>
      <c r="F257" s="391" t="s">
        <v>936</v>
      </c>
      <c r="G257" s="394" t="s">
        <v>936</v>
      </c>
      <c r="H257" s="391" t="s">
        <v>532</v>
      </c>
      <c r="I257" s="391" t="s">
        <v>205</v>
      </c>
      <c r="J257" s="466">
        <v>52.700922266139656</v>
      </c>
      <c r="K257" s="397" t="s">
        <v>847</v>
      </c>
      <c r="L257" s="426" t="s">
        <v>847</v>
      </c>
      <c r="M257" s="391"/>
      <c r="N257" s="391"/>
    </row>
    <row r="258" spans="2:14" ht="15.6" x14ac:dyDescent="0.3">
      <c r="B258" s="391" t="str">
        <f>VLOOKUP(C258,#REF!,3,FALSE)</f>
        <v>Mining</v>
      </c>
      <c r="C258" s="425" t="s">
        <v>535</v>
      </c>
      <c r="D258" s="200" t="s">
        <v>403</v>
      </c>
      <c r="E258" s="321" t="s">
        <v>775</v>
      </c>
      <c r="F258" s="391" t="s">
        <v>936</v>
      </c>
      <c r="G258" s="394" t="s">
        <v>936</v>
      </c>
      <c r="H258" s="391" t="s">
        <v>535</v>
      </c>
      <c r="I258" s="391" t="s">
        <v>205</v>
      </c>
      <c r="J258" s="466">
        <v>239617.04922266139</v>
      </c>
      <c r="K258" s="397" t="s">
        <v>847</v>
      </c>
      <c r="L258" s="426" t="s">
        <v>847</v>
      </c>
      <c r="M258" s="391"/>
      <c r="N258" s="391"/>
    </row>
    <row r="259" spans="2:14" ht="15.6" x14ac:dyDescent="0.3">
      <c r="B259" s="391" t="str">
        <f>VLOOKUP(C259,#REF!,3,FALSE)</f>
        <v>Mining</v>
      </c>
      <c r="C259" s="461" t="s">
        <v>535</v>
      </c>
      <c r="D259" s="200" t="s">
        <v>406</v>
      </c>
      <c r="E259" s="325" t="s">
        <v>790</v>
      </c>
      <c r="F259" s="391" t="s">
        <v>936</v>
      </c>
      <c r="G259" s="394" t="s">
        <v>936</v>
      </c>
      <c r="H259" s="391" t="s">
        <v>535</v>
      </c>
      <c r="I259" s="391" t="s">
        <v>205</v>
      </c>
      <c r="J259" s="465">
        <v>32987.834624505929</v>
      </c>
      <c r="K259" s="397" t="s">
        <v>847</v>
      </c>
      <c r="L259" s="426" t="s">
        <v>847</v>
      </c>
      <c r="M259" s="391"/>
      <c r="N259" s="391"/>
    </row>
    <row r="260" spans="2:14" ht="15.6" x14ac:dyDescent="0.3">
      <c r="B260" s="391" t="str">
        <f>VLOOKUP(C260,#REF!,3,FALSE)</f>
        <v>Mining</v>
      </c>
      <c r="C260" s="425" t="s">
        <v>535</v>
      </c>
      <c r="D260" s="200" t="s">
        <v>407</v>
      </c>
      <c r="E260" s="361" t="s">
        <v>798</v>
      </c>
      <c r="F260" s="391" t="s">
        <v>936</v>
      </c>
      <c r="G260" s="394" t="s">
        <v>936</v>
      </c>
      <c r="H260" s="391" t="s">
        <v>535</v>
      </c>
      <c r="I260" s="391" t="s">
        <v>205</v>
      </c>
      <c r="J260" s="466">
        <v>1185.7707509881423</v>
      </c>
      <c r="K260" s="397" t="s">
        <v>847</v>
      </c>
      <c r="L260" s="426" t="s">
        <v>847</v>
      </c>
      <c r="M260" s="391"/>
      <c r="N260" s="391"/>
    </row>
    <row r="261" spans="2:14" ht="15.6" x14ac:dyDescent="0.3">
      <c r="B261" s="391" t="str">
        <f>VLOOKUP(C261,#REF!,3,FALSE)</f>
        <v>Mining</v>
      </c>
      <c r="C261" s="461" t="s">
        <v>535</v>
      </c>
      <c r="D261" s="200" t="s">
        <v>407</v>
      </c>
      <c r="E261" s="325" t="s">
        <v>791</v>
      </c>
      <c r="F261" s="391" t="s">
        <v>936</v>
      </c>
      <c r="G261" s="394" t="s">
        <v>936</v>
      </c>
      <c r="H261" s="391" t="s">
        <v>535</v>
      </c>
      <c r="I261" s="391" t="s">
        <v>205</v>
      </c>
      <c r="J261" s="465">
        <v>658.76152832674575</v>
      </c>
      <c r="K261" s="397" t="s">
        <v>847</v>
      </c>
      <c r="L261" s="426" t="s">
        <v>847</v>
      </c>
      <c r="M261" s="391"/>
      <c r="N261" s="391"/>
    </row>
    <row r="262" spans="2:14" ht="15.6" x14ac:dyDescent="0.3">
      <c r="B262" s="391" t="str">
        <f>VLOOKUP(C262,#REF!,3,FALSE)</f>
        <v>Mining</v>
      </c>
      <c r="C262" s="461" t="s">
        <v>535</v>
      </c>
      <c r="D262" s="200" t="s">
        <v>406</v>
      </c>
      <c r="E262" s="333" t="s">
        <v>808</v>
      </c>
      <c r="F262" s="391" t="s">
        <v>936</v>
      </c>
      <c r="G262" s="394" t="s">
        <v>936</v>
      </c>
      <c r="H262" s="391" t="s">
        <v>535</v>
      </c>
      <c r="I262" s="391" t="s">
        <v>205</v>
      </c>
      <c r="J262" s="465">
        <v>316.20553359683794</v>
      </c>
      <c r="K262" s="397" t="s">
        <v>847</v>
      </c>
      <c r="L262" s="426" t="s">
        <v>847</v>
      </c>
      <c r="M262" s="391"/>
      <c r="N262" s="391"/>
    </row>
    <row r="263" spans="2:14" ht="15.6" x14ac:dyDescent="0.3">
      <c r="B263" s="391" t="str">
        <f>VLOOKUP(C263,#REF!,3,FALSE)</f>
        <v>Mining</v>
      </c>
      <c r="C263" s="425" t="s">
        <v>535</v>
      </c>
      <c r="D263" s="200" t="s">
        <v>406</v>
      </c>
      <c r="E263" s="333" t="s">
        <v>804</v>
      </c>
      <c r="F263" s="391" t="s">
        <v>936</v>
      </c>
      <c r="G263" s="394" t="s">
        <v>936</v>
      </c>
      <c r="H263" s="391" t="s">
        <v>535</v>
      </c>
      <c r="I263" s="391" t="s">
        <v>205</v>
      </c>
      <c r="J263" s="466">
        <v>52.700922266139656</v>
      </c>
      <c r="K263" s="397" t="s">
        <v>847</v>
      </c>
      <c r="L263" s="426" t="s">
        <v>847</v>
      </c>
      <c r="M263" s="391"/>
      <c r="N263" s="391"/>
    </row>
    <row r="264" spans="2:14" ht="15.6" x14ac:dyDescent="0.3">
      <c r="B264" s="391" t="str">
        <f>VLOOKUP(C264,#REF!,3,FALSE)</f>
        <v>Mining</v>
      </c>
      <c r="C264" s="461" t="s">
        <v>535</v>
      </c>
      <c r="D264" s="200" t="s">
        <v>406</v>
      </c>
      <c r="E264" s="333" t="s">
        <v>805</v>
      </c>
      <c r="F264" s="391" t="s">
        <v>936</v>
      </c>
      <c r="G264" s="394" t="s">
        <v>936</v>
      </c>
      <c r="H264" s="391" t="s">
        <v>535</v>
      </c>
      <c r="I264" s="391" t="s">
        <v>205</v>
      </c>
      <c r="J264" s="465">
        <v>52.700922266139656</v>
      </c>
      <c r="K264" s="397" t="s">
        <v>847</v>
      </c>
      <c r="L264" s="426" t="s">
        <v>847</v>
      </c>
      <c r="M264" s="391"/>
      <c r="N264" s="391"/>
    </row>
    <row r="265" spans="2:14" ht="15.6" x14ac:dyDescent="0.3">
      <c r="B265" s="391" t="str">
        <f>VLOOKUP(C265,#REF!,3,FALSE)</f>
        <v>Mining</v>
      </c>
      <c r="C265" s="425" t="s">
        <v>535</v>
      </c>
      <c r="D265" s="200" t="s">
        <v>406</v>
      </c>
      <c r="E265" s="426" t="s">
        <v>939</v>
      </c>
      <c r="F265" s="391" t="s">
        <v>936</v>
      </c>
      <c r="G265" s="394" t="s">
        <v>936</v>
      </c>
      <c r="H265" s="391" t="s">
        <v>535</v>
      </c>
      <c r="I265" s="391" t="s">
        <v>205</v>
      </c>
      <c r="J265" s="466">
        <v>26.350461133069828</v>
      </c>
      <c r="K265" s="397" t="s">
        <v>847</v>
      </c>
      <c r="L265" s="426" t="s">
        <v>847</v>
      </c>
      <c r="M265" s="391"/>
      <c r="N265" s="391"/>
    </row>
    <row r="266" spans="2:14" ht="15.6" x14ac:dyDescent="0.3">
      <c r="B266" s="391" t="str">
        <f>VLOOKUP(C266,#REF!,3,FALSE)</f>
        <v>Mining</v>
      </c>
      <c r="C266" s="425" t="s">
        <v>537</v>
      </c>
      <c r="D266" s="200" t="s">
        <v>403</v>
      </c>
      <c r="E266" s="429" t="s">
        <v>2633</v>
      </c>
      <c r="F266" s="391" t="s">
        <v>936</v>
      </c>
      <c r="G266" s="394" t="s">
        <v>936</v>
      </c>
      <c r="H266" s="391" t="s">
        <v>537</v>
      </c>
      <c r="I266" s="391" t="s">
        <v>205</v>
      </c>
      <c r="J266" s="466">
        <v>8641026.9013702236</v>
      </c>
      <c r="K266" s="397" t="s">
        <v>847</v>
      </c>
      <c r="L266" s="426" t="s">
        <v>847</v>
      </c>
      <c r="M266" s="391"/>
      <c r="N266" s="391"/>
    </row>
    <row r="267" spans="2:14" ht="15.6" x14ac:dyDescent="0.3">
      <c r="B267" s="391" t="str">
        <f>VLOOKUP(C267,#REF!,3,FALSE)</f>
        <v>Mining</v>
      </c>
      <c r="C267" s="461" t="s">
        <v>537</v>
      </c>
      <c r="D267" s="200" t="s">
        <v>406</v>
      </c>
      <c r="E267" s="325" t="s">
        <v>790</v>
      </c>
      <c r="F267" s="391" t="s">
        <v>936</v>
      </c>
      <c r="G267" s="394" t="s">
        <v>936</v>
      </c>
      <c r="H267" s="391" t="s">
        <v>537</v>
      </c>
      <c r="I267" s="391" t="s">
        <v>205</v>
      </c>
      <c r="J267" s="465">
        <v>105858.71831357051</v>
      </c>
      <c r="K267" s="397" t="s">
        <v>847</v>
      </c>
      <c r="L267" s="426" t="s">
        <v>847</v>
      </c>
      <c r="M267" s="391"/>
      <c r="N267" s="391"/>
    </row>
    <row r="268" spans="2:14" ht="15.6" x14ac:dyDescent="0.3">
      <c r="B268" s="391" t="str">
        <f>VLOOKUP(C268,#REF!,3,FALSE)</f>
        <v>Mining</v>
      </c>
      <c r="C268" s="461" t="s">
        <v>537</v>
      </c>
      <c r="D268" s="200" t="s">
        <v>407</v>
      </c>
      <c r="E268" s="325" t="s">
        <v>791</v>
      </c>
      <c r="F268" s="391" t="s">
        <v>936</v>
      </c>
      <c r="G268" s="394" t="s">
        <v>936</v>
      </c>
      <c r="H268" s="391" t="s">
        <v>537</v>
      </c>
      <c r="I268" s="391" t="s">
        <v>205</v>
      </c>
      <c r="J268" s="465">
        <v>77733.860342556</v>
      </c>
      <c r="K268" s="397" t="s">
        <v>847</v>
      </c>
      <c r="L268" s="426" t="s">
        <v>847</v>
      </c>
      <c r="M268" s="391"/>
      <c r="N268" s="391"/>
    </row>
    <row r="269" spans="2:14" ht="31.2" x14ac:dyDescent="0.3">
      <c r="B269" s="391" t="str">
        <f>VLOOKUP(C269,#REF!,3,FALSE)</f>
        <v>Mining</v>
      </c>
      <c r="C269" s="425" t="s">
        <v>537</v>
      </c>
      <c r="D269" s="200" t="s">
        <v>407</v>
      </c>
      <c r="E269" s="361" t="s">
        <v>796</v>
      </c>
      <c r="F269" s="391" t="s">
        <v>936</v>
      </c>
      <c r="G269" s="394" t="s">
        <v>936</v>
      </c>
      <c r="H269" s="391" t="s">
        <v>537</v>
      </c>
      <c r="I269" s="391" t="s">
        <v>205</v>
      </c>
      <c r="J269" s="466">
        <v>1317.5230566534915</v>
      </c>
      <c r="K269" s="397" t="s">
        <v>847</v>
      </c>
      <c r="L269" s="426" t="s">
        <v>847</v>
      </c>
      <c r="M269" s="391"/>
      <c r="N269" s="391"/>
    </row>
    <row r="270" spans="2:14" ht="15.6" x14ac:dyDescent="0.3">
      <c r="B270" s="391" t="str">
        <f>VLOOKUP(C270,#REF!,3,FALSE)</f>
        <v>Mining</v>
      </c>
      <c r="C270" s="461" t="s">
        <v>537</v>
      </c>
      <c r="D270" s="200" t="s">
        <v>406</v>
      </c>
      <c r="E270" s="463" t="s">
        <v>939</v>
      </c>
      <c r="F270" s="391" t="s">
        <v>936</v>
      </c>
      <c r="G270" s="394" t="s">
        <v>936</v>
      </c>
      <c r="H270" s="391" t="s">
        <v>537</v>
      </c>
      <c r="I270" s="391" t="s">
        <v>205</v>
      </c>
      <c r="J270" s="465">
        <v>395.25691699604744</v>
      </c>
      <c r="K270" s="397" t="s">
        <v>847</v>
      </c>
      <c r="L270" s="426" t="s">
        <v>847</v>
      </c>
      <c r="M270" s="391"/>
      <c r="N270" s="391"/>
    </row>
    <row r="271" spans="2:14" ht="15.6" x14ac:dyDescent="0.3">
      <c r="B271" s="391" t="str">
        <f>VLOOKUP(C271,#REF!,3,FALSE)</f>
        <v>Mining</v>
      </c>
      <c r="C271" s="425" t="s">
        <v>537</v>
      </c>
      <c r="D271" s="200" t="s">
        <v>406</v>
      </c>
      <c r="E271" s="333" t="s">
        <v>804</v>
      </c>
      <c r="F271" s="391" t="s">
        <v>936</v>
      </c>
      <c r="G271" s="394" t="s">
        <v>936</v>
      </c>
      <c r="H271" s="391" t="s">
        <v>537</v>
      </c>
      <c r="I271" s="391" t="s">
        <v>205</v>
      </c>
      <c r="J271" s="466">
        <v>105.40184453227931</v>
      </c>
      <c r="K271" s="397" t="s">
        <v>847</v>
      </c>
      <c r="L271" s="426" t="s">
        <v>847</v>
      </c>
      <c r="M271" s="391"/>
      <c r="N271" s="391"/>
    </row>
    <row r="272" spans="2:14" ht="15.6" x14ac:dyDescent="0.3">
      <c r="B272" s="391" t="str">
        <f>VLOOKUP(C272,#REF!,3,FALSE)</f>
        <v>Mining</v>
      </c>
      <c r="C272" s="461" t="s">
        <v>537</v>
      </c>
      <c r="D272" s="200" t="s">
        <v>406</v>
      </c>
      <c r="E272" s="333" t="s">
        <v>805</v>
      </c>
      <c r="F272" s="391" t="s">
        <v>936</v>
      </c>
      <c r="G272" s="394" t="s">
        <v>936</v>
      </c>
      <c r="H272" s="391" t="s">
        <v>537</v>
      </c>
      <c r="I272" s="391" t="s">
        <v>205</v>
      </c>
      <c r="J272" s="465">
        <v>52.700922266139656</v>
      </c>
      <c r="K272" s="397" t="s">
        <v>847</v>
      </c>
      <c r="L272" s="426" t="s">
        <v>847</v>
      </c>
      <c r="M272" s="391"/>
      <c r="N272" s="391"/>
    </row>
    <row r="273" spans="2:14" ht="15.6" x14ac:dyDescent="0.3">
      <c r="B273" s="391" t="str">
        <f>VLOOKUP(C273,#REF!,3,FALSE)</f>
        <v>Mining</v>
      </c>
      <c r="C273" s="425" t="s">
        <v>537</v>
      </c>
      <c r="D273" s="200" t="s">
        <v>406</v>
      </c>
      <c r="E273" s="333" t="s">
        <v>808</v>
      </c>
      <c r="F273" s="391" t="s">
        <v>936</v>
      </c>
      <c r="G273" s="394" t="s">
        <v>936</v>
      </c>
      <c r="H273" s="391" t="s">
        <v>537</v>
      </c>
      <c r="I273" s="391" t="s">
        <v>205</v>
      </c>
      <c r="J273" s="466">
        <v>52.700922266139656</v>
      </c>
      <c r="K273" s="397" t="s">
        <v>847</v>
      </c>
      <c r="L273" s="426" t="s">
        <v>847</v>
      </c>
      <c r="M273" s="391"/>
      <c r="N273" s="391"/>
    </row>
    <row r="274" spans="2:14" ht="15.6" x14ac:dyDescent="0.3">
      <c r="B274" s="391" t="str">
        <f>VLOOKUP(C274,#REF!,3,FALSE)</f>
        <v>Mining</v>
      </c>
      <c r="C274" s="425" t="s">
        <v>539</v>
      </c>
      <c r="D274" s="200" t="s">
        <v>406</v>
      </c>
      <c r="E274" s="325" t="s">
        <v>790</v>
      </c>
      <c r="F274" s="391" t="s">
        <v>936</v>
      </c>
      <c r="G274" s="394" t="s">
        <v>936</v>
      </c>
      <c r="H274" s="391" t="s">
        <v>539</v>
      </c>
      <c r="I274" s="391" t="s">
        <v>205</v>
      </c>
      <c r="J274" s="466">
        <v>33080.368906455864</v>
      </c>
      <c r="K274" s="397" t="s">
        <v>847</v>
      </c>
      <c r="L274" s="426" t="s">
        <v>847</v>
      </c>
      <c r="M274" s="391"/>
      <c r="N274" s="391"/>
    </row>
    <row r="275" spans="2:14" ht="15.6" x14ac:dyDescent="0.3">
      <c r="B275" s="391" t="str">
        <f>VLOOKUP(C275,#REF!,3,FALSE)</f>
        <v>Mining</v>
      </c>
      <c r="C275" s="461" t="s">
        <v>539</v>
      </c>
      <c r="D275" s="200" t="s">
        <v>407</v>
      </c>
      <c r="E275" s="325" t="s">
        <v>791</v>
      </c>
      <c r="F275" s="391" t="s">
        <v>936</v>
      </c>
      <c r="G275" s="394" t="s">
        <v>936</v>
      </c>
      <c r="H275" s="391" t="s">
        <v>539</v>
      </c>
      <c r="I275" s="391" t="s">
        <v>205</v>
      </c>
      <c r="J275" s="465">
        <v>790.51383399209487</v>
      </c>
      <c r="K275" s="397" t="s">
        <v>847</v>
      </c>
      <c r="L275" s="426" t="s">
        <v>847</v>
      </c>
      <c r="M275" s="391"/>
      <c r="N275" s="391"/>
    </row>
    <row r="276" spans="2:14" ht="15.6" x14ac:dyDescent="0.3">
      <c r="B276" s="391" t="str">
        <f>VLOOKUP(C276,#REF!,3,FALSE)</f>
        <v>Mining</v>
      </c>
      <c r="C276" s="425" t="s">
        <v>540</v>
      </c>
      <c r="D276" s="200" t="s">
        <v>406</v>
      </c>
      <c r="E276" s="325" t="s">
        <v>790</v>
      </c>
      <c r="F276" s="391" t="s">
        <v>936</v>
      </c>
      <c r="G276" s="394" t="s">
        <v>936</v>
      </c>
      <c r="H276" s="391" t="s">
        <v>540</v>
      </c>
      <c r="I276" s="391" t="s">
        <v>205</v>
      </c>
      <c r="J276" s="466">
        <v>19025.032938076416</v>
      </c>
      <c r="K276" s="397" t="s">
        <v>847</v>
      </c>
      <c r="L276" s="426" t="s">
        <v>847</v>
      </c>
      <c r="M276" s="391"/>
      <c r="N276" s="391"/>
    </row>
    <row r="277" spans="2:14" ht="15.6" x14ac:dyDescent="0.3">
      <c r="B277" s="391" t="str">
        <f>VLOOKUP(C277,#REF!,3,FALSE)</f>
        <v>Mining</v>
      </c>
      <c r="C277" s="461" t="s">
        <v>540</v>
      </c>
      <c r="D277" s="200" t="s">
        <v>407</v>
      </c>
      <c r="E277" s="325" t="s">
        <v>791</v>
      </c>
      <c r="F277" s="391" t="s">
        <v>936</v>
      </c>
      <c r="G277" s="394" t="s">
        <v>936</v>
      </c>
      <c r="H277" s="391" t="s">
        <v>540</v>
      </c>
      <c r="I277" s="391" t="s">
        <v>205</v>
      </c>
      <c r="J277" s="465">
        <v>922.266139657444</v>
      </c>
      <c r="K277" s="397" t="s">
        <v>847</v>
      </c>
      <c r="L277" s="426" t="s">
        <v>847</v>
      </c>
      <c r="M277" s="391"/>
      <c r="N277" s="391"/>
    </row>
    <row r="278" spans="2:14" ht="15.6" x14ac:dyDescent="0.3">
      <c r="B278" s="391" t="str">
        <f>VLOOKUP(C278,#REF!,3,FALSE)</f>
        <v>Mining</v>
      </c>
      <c r="C278" s="425" t="s">
        <v>540</v>
      </c>
      <c r="D278" s="200" t="s">
        <v>407</v>
      </c>
      <c r="E278" s="426" t="s">
        <v>949</v>
      </c>
      <c r="F278" s="391" t="s">
        <v>936</v>
      </c>
      <c r="G278" s="394" t="s">
        <v>936</v>
      </c>
      <c r="H278" s="391" t="s">
        <v>540</v>
      </c>
      <c r="I278" s="391" t="s">
        <v>205</v>
      </c>
      <c r="J278" s="466">
        <v>922.266139657444</v>
      </c>
      <c r="K278" s="397" t="s">
        <v>847</v>
      </c>
      <c r="L278" s="426" t="s">
        <v>847</v>
      </c>
      <c r="M278" s="391"/>
      <c r="N278" s="391"/>
    </row>
    <row r="279" spans="2:14" ht="31.2" x14ac:dyDescent="0.3">
      <c r="B279" s="391" t="str">
        <f>VLOOKUP(C279,#REF!,3,FALSE)</f>
        <v>Mining</v>
      </c>
      <c r="C279" s="461" t="s">
        <v>540</v>
      </c>
      <c r="D279" s="200" t="s">
        <v>407</v>
      </c>
      <c r="E279" s="361" t="s">
        <v>793</v>
      </c>
      <c r="F279" s="391" t="s">
        <v>936</v>
      </c>
      <c r="G279" s="394" t="s">
        <v>936</v>
      </c>
      <c r="H279" s="391" t="s">
        <v>540</v>
      </c>
      <c r="I279" s="391" t="s">
        <v>205</v>
      </c>
      <c r="J279" s="465">
        <v>658.76152832674575</v>
      </c>
      <c r="K279" s="397" t="s">
        <v>847</v>
      </c>
      <c r="L279" s="426" t="s">
        <v>847</v>
      </c>
      <c r="M279" s="391"/>
      <c r="N279" s="391"/>
    </row>
    <row r="280" spans="2:14" ht="15.6" x14ac:dyDescent="0.3">
      <c r="B280" s="391" t="str">
        <f>VLOOKUP(C280,#REF!,3,FALSE)</f>
        <v>Mining</v>
      </c>
      <c r="C280" s="425" t="s">
        <v>540</v>
      </c>
      <c r="D280" s="200" t="s">
        <v>406</v>
      </c>
      <c r="E280" s="333" t="s">
        <v>808</v>
      </c>
      <c r="F280" s="391" t="s">
        <v>936</v>
      </c>
      <c r="G280" s="394" t="s">
        <v>936</v>
      </c>
      <c r="H280" s="391" t="s">
        <v>540</v>
      </c>
      <c r="I280" s="391" t="s">
        <v>205</v>
      </c>
      <c r="J280" s="466">
        <v>395.25691699604744</v>
      </c>
      <c r="K280" s="397" t="s">
        <v>847</v>
      </c>
      <c r="L280" s="426" t="s">
        <v>847</v>
      </c>
      <c r="M280" s="391"/>
      <c r="N280" s="391"/>
    </row>
    <row r="281" spans="2:14" ht="15.6" x14ac:dyDescent="0.3">
      <c r="B281" s="391" t="str">
        <f>VLOOKUP(C281,#REF!,3,FALSE)</f>
        <v>Mining</v>
      </c>
      <c r="C281" s="461" t="s">
        <v>540</v>
      </c>
      <c r="D281" s="200" t="s">
        <v>406</v>
      </c>
      <c r="E281" s="333" t="s">
        <v>805</v>
      </c>
      <c r="F281" s="391" t="s">
        <v>936</v>
      </c>
      <c r="G281" s="394" t="s">
        <v>936</v>
      </c>
      <c r="H281" s="391" t="s">
        <v>540</v>
      </c>
      <c r="I281" s="391" t="s">
        <v>205</v>
      </c>
      <c r="J281" s="465">
        <v>52.700922266139656</v>
      </c>
      <c r="K281" s="397" t="s">
        <v>847</v>
      </c>
      <c r="L281" s="426" t="s">
        <v>847</v>
      </c>
      <c r="M281" s="391"/>
      <c r="N281" s="391"/>
    </row>
    <row r="282" spans="2:14" ht="15.6" x14ac:dyDescent="0.3">
      <c r="B282" s="391" t="str">
        <f>VLOOKUP(C282,#REF!,3,FALSE)</f>
        <v>Mining</v>
      </c>
      <c r="C282" s="461" t="s">
        <v>540</v>
      </c>
      <c r="D282" s="200" t="s">
        <v>406</v>
      </c>
      <c r="E282" s="201" t="s">
        <v>2637</v>
      </c>
      <c r="F282" s="391" t="s">
        <v>936</v>
      </c>
      <c r="G282" s="394" t="s">
        <v>936</v>
      </c>
      <c r="H282" s="391" t="s">
        <v>540</v>
      </c>
      <c r="I282" s="391" t="s">
        <v>205</v>
      </c>
      <c r="J282" s="465">
        <v>26.350461133069828</v>
      </c>
      <c r="K282" s="397" t="s">
        <v>847</v>
      </c>
      <c r="L282" s="426" t="s">
        <v>847</v>
      </c>
      <c r="M282" s="391"/>
      <c r="N282" s="391"/>
    </row>
    <row r="283" spans="2:14" ht="15.6" x14ac:dyDescent="0.3">
      <c r="B283" s="391" t="str">
        <f>VLOOKUP(C283,#REF!,3,FALSE)</f>
        <v>Mining</v>
      </c>
      <c r="C283" s="425" t="s">
        <v>540</v>
      </c>
      <c r="D283" s="200" t="s">
        <v>406</v>
      </c>
      <c r="E283" s="333" t="s">
        <v>804</v>
      </c>
      <c r="F283" s="391" t="s">
        <v>936</v>
      </c>
      <c r="G283" s="394" t="s">
        <v>936</v>
      </c>
      <c r="H283" s="391" t="s">
        <v>540</v>
      </c>
      <c r="I283" s="391" t="s">
        <v>205</v>
      </c>
      <c r="J283" s="466">
        <v>26.350461133069828</v>
      </c>
      <c r="K283" s="397" t="s">
        <v>847</v>
      </c>
      <c r="L283" s="426" t="s">
        <v>847</v>
      </c>
      <c r="M283" s="391"/>
      <c r="N283" s="391"/>
    </row>
    <row r="284" spans="2:14" ht="15.6" x14ac:dyDescent="0.3">
      <c r="B284" s="391" t="str">
        <f>VLOOKUP(C284,#REF!,3,FALSE)</f>
        <v>Mining</v>
      </c>
      <c r="C284" s="461" t="s">
        <v>542</v>
      </c>
      <c r="D284" s="200" t="s">
        <v>406</v>
      </c>
      <c r="E284" s="325" t="s">
        <v>790</v>
      </c>
      <c r="F284" s="391" t="s">
        <v>936</v>
      </c>
      <c r="G284" s="394" t="s">
        <v>936</v>
      </c>
      <c r="H284" s="391" t="s">
        <v>542</v>
      </c>
      <c r="I284" s="391" t="s">
        <v>205</v>
      </c>
      <c r="J284" s="465">
        <v>9101.5942028985501</v>
      </c>
      <c r="K284" s="397" t="s">
        <v>847</v>
      </c>
      <c r="L284" s="426" t="s">
        <v>847</v>
      </c>
      <c r="M284" s="391"/>
      <c r="N284" s="391"/>
    </row>
    <row r="285" spans="2:14" ht="15.6" x14ac:dyDescent="0.3">
      <c r="B285" s="391" t="str">
        <f>VLOOKUP(C285,#REF!,3,FALSE)</f>
        <v>Mining</v>
      </c>
      <c r="C285" s="425" t="s">
        <v>542</v>
      </c>
      <c r="D285" s="200" t="s">
        <v>407</v>
      </c>
      <c r="E285" s="325" t="s">
        <v>791</v>
      </c>
      <c r="F285" s="391" t="s">
        <v>936</v>
      </c>
      <c r="G285" s="394" t="s">
        <v>936</v>
      </c>
      <c r="H285" s="391" t="s">
        <v>542</v>
      </c>
      <c r="I285" s="391" t="s">
        <v>205</v>
      </c>
      <c r="J285" s="466">
        <v>210.80368906455863</v>
      </c>
      <c r="K285" s="397" t="s">
        <v>847</v>
      </c>
      <c r="L285" s="426" t="s">
        <v>847</v>
      </c>
      <c r="M285" s="391"/>
      <c r="N285" s="391"/>
    </row>
    <row r="286" spans="2:14" ht="15.6" x14ac:dyDescent="0.3">
      <c r="B286" s="391" t="str">
        <f>VLOOKUP(C286,#REF!,3,FALSE)</f>
        <v>Mining</v>
      </c>
      <c r="C286" s="425" t="s">
        <v>544</v>
      </c>
      <c r="D286" s="200" t="s">
        <v>406</v>
      </c>
      <c r="E286" s="325" t="s">
        <v>790</v>
      </c>
      <c r="F286" s="391" t="s">
        <v>936</v>
      </c>
      <c r="G286" s="394" t="s">
        <v>936</v>
      </c>
      <c r="H286" s="391" t="s">
        <v>544</v>
      </c>
      <c r="I286" s="391" t="s">
        <v>205</v>
      </c>
      <c r="J286" s="466">
        <v>17984.18972332016</v>
      </c>
      <c r="K286" s="397" t="s">
        <v>847</v>
      </c>
      <c r="L286" s="426" t="s">
        <v>847</v>
      </c>
      <c r="M286" s="391"/>
      <c r="N286" s="391"/>
    </row>
    <row r="287" spans="2:14" ht="15.6" x14ac:dyDescent="0.3">
      <c r="B287" s="391" t="str">
        <f>VLOOKUP(C287,#REF!,3,FALSE)</f>
        <v>Mining</v>
      </c>
      <c r="C287" s="461" t="s">
        <v>544</v>
      </c>
      <c r="D287" s="200" t="s">
        <v>407</v>
      </c>
      <c r="E287" s="325" t="s">
        <v>791</v>
      </c>
      <c r="F287" s="391" t="s">
        <v>936</v>
      </c>
      <c r="G287" s="394" t="s">
        <v>936</v>
      </c>
      <c r="H287" s="391" t="s">
        <v>544</v>
      </c>
      <c r="I287" s="391" t="s">
        <v>205</v>
      </c>
      <c r="J287" s="465">
        <v>8862.9776021080361</v>
      </c>
      <c r="K287" s="397" t="s">
        <v>847</v>
      </c>
      <c r="L287" s="426" t="s">
        <v>847</v>
      </c>
      <c r="M287" s="391"/>
      <c r="N287" s="391"/>
    </row>
    <row r="288" spans="2:14" ht="15.6" x14ac:dyDescent="0.3">
      <c r="B288" s="391" t="str">
        <f>VLOOKUP(C288,#REF!,3,FALSE)</f>
        <v>Mining</v>
      </c>
      <c r="C288" s="425" t="s">
        <v>544</v>
      </c>
      <c r="D288" s="200" t="s">
        <v>407</v>
      </c>
      <c r="E288" s="321" t="s">
        <v>798</v>
      </c>
      <c r="F288" s="391" t="s">
        <v>936</v>
      </c>
      <c r="G288" s="394" t="s">
        <v>936</v>
      </c>
      <c r="H288" s="391" t="s">
        <v>544</v>
      </c>
      <c r="I288" s="391" t="s">
        <v>205</v>
      </c>
      <c r="J288" s="466">
        <v>2055.3359683794465</v>
      </c>
      <c r="K288" s="397" t="s">
        <v>847</v>
      </c>
      <c r="L288" s="426" t="s">
        <v>847</v>
      </c>
      <c r="M288" s="391"/>
      <c r="N288" s="391"/>
    </row>
    <row r="289" spans="2:14" ht="15.6" x14ac:dyDescent="0.3">
      <c r="B289" s="391" t="str">
        <f>VLOOKUP(C289,#REF!,3,FALSE)</f>
        <v>Mining</v>
      </c>
      <c r="C289" s="461" t="s">
        <v>544</v>
      </c>
      <c r="D289" s="200" t="s">
        <v>406</v>
      </c>
      <c r="E289" s="201" t="s">
        <v>803</v>
      </c>
      <c r="F289" s="391" t="s">
        <v>936</v>
      </c>
      <c r="G289" s="394" t="s">
        <v>936</v>
      </c>
      <c r="H289" s="391" t="s">
        <v>544</v>
      </c>
      <c r="I289" s="391" t="s">
        <v>205</v>
      </c>
      <c r="J289" s="465">
        <v>105.40184453227931</v>
      </c>
      <c r="K289" s="397" t="s">
        <v>847</v>
      </c>
      <c r="L289" s="426" t="s">
        <v>847</v>
      </c>
      <c r="M289" s="391"/>
      <c r="N289" s="391"/>
    </row>
    <row r="290" spans="2:14" ht="15.6" x14ac:dyDescent="0.3">
      <c r="B290" s="391" t="str">
        <f>VLOOKUP(C290,#REF!,3,FALSE)</f>
        <v>Mining</v>
      </c>
      <c r="C290" s="461" t="s">
        <v>546</v>
      </c>
      <c r="D290" s="200" t="s">
        <v>403</v>
      </c>
      <c r="E290" s="429" t="s">
        <v>2633</v>
      </c>
      <c r="F290" s="391" t="s">
        <v>936</v>
      </c>
      <c r="G290" s="394" t="s">
        <v>936</v>
      </c>
      <c r="H290" s="391" t="s">
        <v>546</v>
      </c>
      <c r="I290" s="391" t="s">
        <v>205</v>
      </c>
      <c r="J290" s="465">
        <v>25548.735704874834</v>
      </c>
      <c r="K290" s="397" t="s">
        <v>847</v>
      </c>
      <c r="L290" s="426" t="s">
        <v>847</v>
      </c>
      <c r="M290" s="391"/>
      <c r="N290" s="391"/>
    </row>
    <row r="291" spans="2:14" ht="15.6" x14ac:dyDescent="0.3">
      <c r="B291" s="391" t="str">
        <f>VLOOKUP(C291,#REF!,3,FALSE)</f>
        <v>Mining</v>
      </c>
      <c r="C291" s="425" t="s">
        <v>546</v>
      </c>
      <c r="D291" s="200" t="s">
        <v>406</v>
      </c>
      <c r="E291" s="325" t="s">
        <v>790</v>
      </c>
      <c r="F291" s="391" t="s">
        <v>936</v>
      </c>
      <c r="G291" s="394" t="s">
        <v>936</v>
      </c>
      <c r="H291" s="391" t="s">
        <v>546</v>
      </c>
      <c r="I291" s="391" t="s">
        <v>205</v>
      </c>
      <c r="J291" s="466">
        <v>21882.081686429512</v>
      </c>
      <c r="K291" s="397" t="s">
        <v>847</v>
      </c>
      <c r="L291" s="426" t="s">
        <v>847</v>
      </c>
      <c r="M291" s="391"/>
      <c r="N291" s="391"/>
    </row>
    <row r="292" spans="2:14" ht="15.6" x14ac:dyDescent="0.3">
      <c r="B292" s="391" t="str">
        <f>VLOOKUP(C292,#REF!,3,FALSE)</f>
        <v>Mining</v>
      </c>
      <c r="C292" s="461" t="s">
        <v>546</v>
      </c>
      <c r="D292" s="200" t="s">
        <v>406</v>
      </c>
      <c r="E292" s="333" t="s">
        <v>808</v>
      </c>
      <c r="F292" s="391" t="s">
        <v>936</v>
      </c>
      <c r="G292" s="394" t="s">
        <v>936</v>
      </c>
      <c r="H292" s="391" t="s">
        <v>546</v>
      </c>
      <c r="I292" s="391" t="s">
        <v>205</v>
      </c>
      <c r="J292" s="465">
        <v>263.50461133069831</v>
      </c>
      <c r="K292" s="397" t="s">
        <v>847</v>
      </c>
      <c r="L292" s="426" t="s">
        <v>847</v>
      </c>
      <c r="M292" s="391"/>
      <c r="N292" s="391"/>
    </row>
    <row r="293" spans="2:14" ht="15.6" x14ac:dyDescent="0.3">
      <c r="B293" s="391" t="str">
        <f>VLOOKUP(C293,#REF!,3,FALSE)</f>
        <v>Mining</v>
      </c>
      <c r="C293" s="425" t="s">
        <v>546</v>
      </c>
      <c r="D293" s="200" t="s">
        <v>406</v>
      </c>
      <c r="E293" s="201" t="s">
        <v>809</v>
      </c>
      <c r="F293" s="391" t="s">
        <v>936</v>
      </c>
      <c r="G293" s="394" t="s">
        <v>936</v>
      </c>
      <c r="H293" s="391" t="s">
        <v>546</v>
      </c>
      <c r="I293" s="391" t="s">
        <v>205</v>
      </c>
      <c r="J293" s="466">
        <v>263.50461133069831</v>
      </c>
      <c r="K293" s="397" t="s">
        <v>847</v>
      </c>
      <c r="L293" s="426" t="s">
        <v>847</v>
      </c>
      <c r="M293" s="391"/>
      <c r="N293" s="391"/>
    </row>
    <row r="294" spans="2:14" ht="15.6" x14ac:dyDescent="0.3">
      <c r="B294" s="391" t="str">
        <f>VLOOKUP(C294,#REF!,3,FALSE)</f>
        <v>Mining</v>
      </c>
      <c r="C294" s="425" t="s">
        <v>546</v>
      </c>
      <c r="D294" s="200" t="s">
        <v>406</v>
      </c>
      <c r="E294" s="426" t="s">
        <v>939</v>
      </c>
      <c r="F294" s="391" t="s">
        <v>936</v>
      </c>
      <c r="G294" s="394" t="s">
        <v>936</v>
      </c>
      <c r="H294" s="391" t="s">
        <v>546</v>
      </c>
      <c r="I294" s="391" t="s">
        <v>205</v>
      </c>
      <c r="J294" s="466">
        <v>79.051383399209485</v>
      </c>
      <c r="K294" s="397" t="s">
        <v>847</v>
      </c>
      <c r="L294" s="426" t="s">
        <v>847</v>
      </c>
      <c r="M294" s="391"/>
      <c r="N294" s="391"/>
    </row>
    <row r="295" spans="2:14" ht="15.6" x14ac:dyDescent="0.3">
      <c r="B295" s="391" t="str">
        <f>VLOOKUP(C295,#REF!,3,FALSE)</f>
        <v>Mining</v>
      </c>
      <c r="C295" s="461" t="s">
        <v>546</v>
      </c>
      <c r="D295" s="200" t="s">
        <v>406</v>
      </c>
      <c r="E295" s="333" t="s">
        <v>804</v>
      </c>
      <c r="F295" s="391" t="s">
        <v>936</v>
      </c>
      <c r="G295" s="394" t="s">
        <v>936</v>
      </c>
      <c r="H295" s="391" t="s">
        <v>546</v>
      </c>
      <c r="I295" s="391" t="s">
        <v>205</v>
      </c>
      <c r="J295" s="465">
        <v>52.700922266139656</v>
      </c>
      <c r="K295" s="397" t="s">
        <v>847</v>
      </c>
      <c r="L295" s="426" t="s">
        <v>847</v>
      </c>
      <c r="M295" s="391"/>
      <c r="N295" s="391"/>
    </row>
    <row r="296" spans="2:14" ht="15.6" x14ac:dyDescent="0.3">
      <c r="B296" s="391" t="str">
        <f>VLOOKUP(C296,#REF!,3,FALSE)</f>
        <v>Mining</v>
      </c>
      <c r="C296" s="461" t="s">
        <v>549</v>
      </c>
      <c r="D296" s="200" t="s">
        <v>403</v>
      </c>
      <c r="E296" s="321" t="s">
        <v>775</v>
      </c>
      <c r="F296" s="391" t="s">
        <v>936</v>
      </c>
      <c r="G296" s="394" t="s">
        <v>936</v>
      </c>
      <c r="H296" s="391" t="s">
        <v>549</v>
      </c>
      <c r="I296" s="391" t="s">
        <v>205</v>
      </c>
      <c r="J296" s="465">
        <v>72257.632806324124</v>
      </c>
      <c r="K296" s="397" t="s">
        <v>847</v>
      </c>
      <c r="L296" s="426" t="s">
        <v>847</v>
      </c>
      <c r="M296" s="391"/>
      <c r="N296" s="391"/>
    </row>
    <row r="297" spans="2:14" ht="15.6" x14ac:dyDescent="0.3">
      <c r="B297" s="391" t="str">
        <f>VLOOKUP(C297,#REF!,3,FALSE)</f>
        <v>Mining</v>
      </c>
      <c r="C297" s="425" t="s">
        <v>549</v>
      </c>
      <c r="D297" s="200" t="s">
        <v>406</v>
      </c>
      <c r="E297" s="325" t="s">
        <v>790</v>
      </c>
      <c r="F297" s="391" t="s">
        <v>936</v>
      </c>
      <c r="G297" s="394" t="s">
        <v>936</v>
      </c>
      <c r="H297" s="391" t="s">
        <v>549</v>
      </c>
      <c r="I297" s="391" t="s">
        <v>205</v>
      </c>
      <c r="J297" s="466">
        <v>29103.275019762848</v>
      </c>
      <c r="K297" s="397" t="s">
        <v>847</v>
      </c>
      <c r="L297" s="426" t="s">
        <v>847</v>
      </c>
      <c r="M297" s="391"/>
      <c r="N297" s="391"/>
    </row>
    <row r="298" spans="2:14" ht="15.6" x14ac:dyDescent="0.3">
      <c r="B298" s="391" t="str">
        <f>VLOOKUP(C298,#REF!,3,FALSE)</f>
        <v>Mining</v>
      </c>
      <c r="C298" s="461" t="s">
        <v>549</v>
      </c>
      <c r="D298" s="200" t="s">
        <v>406</v>
      </c>
      <c r="E298" s="333" t="s">
        <v>804</v>
      </c>
      <c r="F298" s="391" t="s">
        <v>936</v>
      </c>
      <c r="G298" s="394" t="s">
        <v>936</v>
      </c>
      <c r="H298" s="391" t="s">
        <v>549</v>
      </c>
      <c r="I298" s="391" t="s">
        <v>205</v>
      </c>
      <c r="J298" s="465">
        <v>52.700922266139656</v>
      </c>
      <c r="K298" s="397" t="s">
        <v>847</v>
      </c>
      <c r="L298" s="426" t="s">
        <v>847</v>
      </c>
      <c r="M298" s="391"/>
      <c r="N298" s="391"/>
    </row>
    <row r="299" spans="2:14" ht="15.6" x14ac:dyDescent="0.3">
      <c r="B299" s="391" t="str">
        <f>VLOOKUP(C299,#REF!,3,FALSE)</f>
        <v>Mining</v>
      </c>
      <c r="C299" s="425" t="s">
        <v>549</v>
      </c>
      <c r="D299" s="200" t="s">
        <v>406</v>
      </c>
      <c r="E299" s="426" t="s">
        <v>939</v>
      </c>
      <c r="F299" s="391" t="s">
        <v>936</v>
      </c>
      <c r="G299" s="394" t="s">
        <v>936</v>
      </c>
      <c r="H299" s="391" t="s">
        <v>549</v>
      </c>
      <c r="I299" s="391" t="s">
        <v>205</v>
      </c>
      <c r="J299" s="466">
        <v>52.700922266139656</v>
      </c>
      <c r="K299" s="397" t="s">
        <v>847</v>
      </c>
      <c r="L299" s="426" t="s">
        <v>847</v>
      </c>
      <c r="M299" s="391"/>
      <c r="N299" s="391"/>
    </row>
    <row r="300" spans="2:14" ht="15.6" x14ac:dyDescent="0.3">
      <c r="B300" s="391" t="str">
        <f>VLOOKUP(C300,#REF!,3,FALSE)</f>
        <v>Mining</v>
      </c>
      <c r="C300" s="461" t="s">
        <v>549</v>
      </c>
      <c r="D300" s="200" t="s">
        <v>406</v>
      </c>
      <c r="E300" s="333" t="s">
        <v>808</v>
      </c>
      <c r="F300" s="391" t="s">
        <v>936</v>
      </c>
      <c r="G300" s="394" t="s">
        <v>936</v>
      </c>
      <c r="H300" s="391" t="s">
        <v>549</v>
      </c>
      <c r="I300" s="391" t="s">
        <v>205</v>
      </c>
      <c r="J300" s="465">
        <v>26.350461133069828</v>
      </c>
      <c r="K300" s="397" t="s">
        <v>847</v>
      </c>
      <c r="L300" s="426" t="s">
        <v>847</v>
      </c>
      <c r="M300" s="391"/>
      <c r="N300" s="391"/>
    </row>
    <row r="301" spans="2:14" ht="15.6" x14ac:dyDescent="0.3">
      <c r="B301" s="391" t="str">
        <f>VLOOKUP(C301,#REF!,3,FALSE)</f>
        <v>Mining</v>
      </c>
      <c r="C301" s="425" t="s">
        <v>551</v>
      </c>
      <c r="D301" s="200" t="s">
        <v>403</v>
      </c>
      <c r="E301" s="429" t="s">
        <v>2633</v>
      </c>
      <c r="F301" s="391" t="s">
        <v>936</v>
      </c>
      <c r="G301" s="394" t="s">
        <v>936</v>
      </c>
      <c r="H301" s="391" t="s">
        <v>551</v>
      </c>
      <c r="I301" s="391" t="s">
        <v>205</v>
      </c>
      <c r="J301" s="466">
        <v>38337.815415019766</v>
      </c>
      <c r="K301" s="397" t="s">
        <v>847</v>
      </c>
      <c r="L301" s="426" t="s">
        <v>847</v>
      </c>
      <c r="M301" s="391"/>
      <c r="N301" s="391"/>
    </row>
    <row r="302" spans="2:14" ht="15.6" x14ac:dyDescent="0.3">
      <c r="B302" s="391" t="str">
        <f>VLOOKUP(C302,#REF!,3,FALSE)</f>
        <v>Mining</v>
      </c>
      <c r="C302" s="461" t="s">
        <v>551</v>
      </c>
      <c r="D302" s="200" t="s">
        <v>406</v>
      </c>
      <c r="E302" s="325" t="s">
        <v>790</v>
      </c>
      <c r="F302" s="391" t="s">
        <v>936</v>
      </c>
      <c r="G302" s="394" t="s">
        <v>936</v>
      </c>
      <c r="H302" s="391" t="s">
        <v>551</v>
      </c>
      <c r="I302" s="391" t="s">
        <v>205</v>
      </c>
      <c r="J302" s="465">
        <v>24874.837944664032</v>
      </c>
      <c r="K302" s="397" t="s">
        <v>847</v>
      </c>
      <c r="L302" s="426" t="s">
        <v>847</v>
      </c>
      <c r="M302" s="391"/>
      <c r="N302" s="391"/>
    </row>
    <row r="303" spans="2:14" ht="15.6" x14ac:dyDescent="0.3">
      <c r="B303" s="391" t="str">
        <f>VLOOKUP(C303,#REF!,3,FALSE)</f>
        <v>Mining</v>
      </c>
      <c r="C303" s="425" t="s">
        <v>551</v>
      </c>
      <c r="D303" s="200" t="s">
        <v>406</v>
      </c>
      <c r="E303" s="333" t="s">
        <v>808</v>
      </c>
      <c r="F303" s="391" t="s">
        <v>936</v>
      </c>
      <c r="G303" s="394" t="s">
        <v>936</v>
      </c>
      <c r="H303" s="391" t="s">
        <v>551</v>
      </c>
      <c r="I303" s="391" t="s">
        <v>205</v>
      </c>
      <c r="J303" s="466">
        <v>447.95783926218706</v>
      </c>
      <c r="K303" s="397" t="s">
        <v>847</v>
      </c>
      <c r="L303" s="426" t="s">
        <v>847</v>
      </c>
      <c r="M303" s="391"/>
      <c r="N303" s="391"/>
    </row>
    <row r="304" spans="2:14" ht="15.6" x14ac:dyDescent="0.3">
      <c r="B304" s="391" t="str">
        <f>VLOOKUP(C304,#REF!,3,FALSE)</f>
        <v>Mining</v>
      </c>
      <c r="C304" s="425" t="s">
        <v>551</v>
      </c>
      <c r="D304" s="200" t="s">
        <v>406</v>
      </c>
      <c r="E304" s="333" t="s">
        <v>804</v>
      </c>
      <c r="F304" s="391" t="s">
        <v>936</v>
      </c>
      <c r="G304" s="394" t="s">
        <v>936</v>
      </c>
      <c r="H304" s="391" t="s">
        <v>551</v>
      </c>
      <c r="I304" s="391" t="s">
        <v>205</v>
      </c>
      <c r="J304" s="466">
        <v>26.350461133069828</v>
      </c>
      <c r="K304" s="397" t="s">
        <v>847</v>
      </c>
      <c r="L304" s="426" t="s">
        <v>847</v>
      </c>
      <c r="M304" s="391"/>
      <c r="N304" s="391"/>
    </row>
    <row r="305" spans="2:14" ht="15.6" x14ac:dyDescent="0.3">
      <c r="B305" s="391" t="str">
        <f>VLOOKUP(C305,#REF!,3,FALSE)</f>
        <v>Mining</v>
      </c>
      <c r="C305" s="461" t="s">
        <v>551</v>
      </c>
      <c r="D305" s="200" t="s">
        <v>406</v>
      </c>
      <c r="E305" s="463" t="s">
        <v>939</v>
      </c>
      <c r="F305" s="391" t="s">
        <v>936</v>
      </c>
      <c r="G305" s="394" t="s">
        <v>936</v>
      </c>
      <c r="H305" s="391" t="s">
        <v>551</v>
      </c>
      <c r="I305" s="391" t="s">
        <v>205</v>
      </c>
      <c r="J305" s="465">
        <v>26.350461133069828</v>
      </c>
      <c r="K305" s="397" t="s">
        <v>847</v>
      </c>
      <c r="L305" s="426" t="s">
        <v>847</v>
      </c>
      <c r="M305" s="391"/>
      <c r="N305" s="391"/>
    </row>
    <row r="306" spans="2:14" ht="15.6" x14ac:dyDescent="0.3">
      <c r="B306" s="391" t="str">
        <f>VLOOKUP(C306,#REF!,3,FALSE)</f>
        <v>Mining</v>
      </c>
      <c r="C306" s="425" t="s">
        <v>553</v>
      </c>
      <c r="D306" s="200" t="s">
        <v>406</v>
      </c>
      <c r="E306" s="325" t="s">
        <v>790</v>
      </c>
      <c r="F306" s="391" t="s">
        <v>936</v>
      </c>
      <c r="G306" s="394" t="s">
        <v>936</v>
      </c>
      <c r="H306" s="391" t="s">
        <v>553</v>
      </c>
      <c r="I306" s="391" t="s">
        <v>205</v>
      </c>
      <c r="J306" s="466">
        <v>14097.496706192358</v>
      </c>
      <c r="K306" s="397" t="s">
        <v>847</v>
      </c>
      <c r="L306" s="426" t="s">
        <v>847</v>
      </c>
      <c r="M306" s="391"/>
      <c r="N306" s="391"/>
    </row>
    <row r="307" spans="2:14" ht="15.6" x14ac:dyDescent="0.3">
      <c r="B307" s="391" t="str">
        <f>VLOOKUP(C307,#REF!,3,FALSE)</f>
        <v>Mining</v>
      </c>
      <c r="C307" s="461" t="s">
        <v>553</v>
      </c>
      <c r="D307" s="200" t="s">
        <v>406</v>
      </c>
      <c r="E307" s="333" t="s">
        <v>804</v>
      </c>
      <c r="F307" s="391" t="s">
        <v>936</v>
      </c>
      <c r="G307" s="394" t="s">
        <v>936</v>
      </c>
      <c r="H307" s="391" t="s">
        <v>553</v>
      </c>
      <c r="I307" s="391" t="s">
        <v>205</v>
      </c>
      <c r="J307" s="465">
        <v>79.051383399209485</v>
      </c>
      <c r="K307" s="397" t="s">
        <v>847</v>
      </c>
      <c r="L307" s="426" t="s">
        <v>847</v>
      </c>
      <c r="M307" s="391"/>
      <c r="N307" s="391"/>
    </row>
    <row r="308" spans="2:14" ht="15.6" x14ac:dyDescent="0.3">
      <c r="B308" s="391" t="str">
        <f>VLOOKUP(C308,#REF!,3,FALSE)</f>
        <v>Mining</v>
      </c>
      <c r="C308" s="425" t="s">
        <v>553</v>
      </c>
      <c r="D308" s="200" t="s">
        <v>406</v>
      </c>
      <c r="E308" s="426" t="s">
        <v>939</v>
      </c>
      <c r="F308" s="391" t="s">
        <v>936</v>
      </c>
      <c r="G308" s="394" t="s">
        <v>936</v>
      </c>
      <c r="H308" s="391" t="s">
        <v>553</v>
      </c>
      <c r="I308" s="391" t="s">
        <v>205</v>
      </c>
      <c r="J308" s="466">
        <v>52.700922266139656</v>
      </c>
      <c r="K308" s="397" t="s">
        <v>847</v>
      </c>
      <c r="L308" s="426" t="s">
        <v>847</v>
      </c>
      <c r="M308" s="391"/>
      <c r="N308" s="391"/>
    </row>
    <row r="309" spans="2:14" ht="15.6" x14ac:dyDescent="0.3">
      <c r="B309" s="391" t="str">
        <f>VLOOKUP(C309,#REF!,3,FALSE)</f>
        <v>Mining</v>
      </c>
      <c r="C309" s="461" t="s">
        <v>555</v>
      </c>
      <c r="D309" s="200" t="s">
        <v>406</v>
      </c>
      <c r="E309" s="333" t="s">
        <v>804</v>
      </c>
      <c r="F309" s="391" t="s">
        <v>936</v>
      </c>
      <c r="G309" s="394" t="s">
        <v>936</v>
      </c>
      <c r="H309" s="391" t="s">
        <v>555</v>
      </c>
      <c r="I309" s="391" t="s">
        <v>205</v>
      </c>
      <c r="J309" s="465">
        <v>49103.954808959163</v>
      </c>
      <c r="K309" s="397" t="s">
        <v>847</v>
      </c>
      <c r="L309" s="426" t="s">
        <v>847</v>
      </c>
      <c r="M309" s="391"/>
      <c r="N309" s="391"/>
    </row>
    <row r="310" spans="2:14" ht="15.6" x14ac:dyDescent="0.3">
      <c r="B310" s="391" t="str">
        <f>VLOOKUP(C310,#REF!,3,FALSE)</f>
        <v>Mining</v>
      </c>
      <c r="C310" s="425" t="s">
        <v>555</v>
      </c>
      <c r="D310" s="200" t="s">
        <v>407</v>
      </c>
      <c r="E310" s="325" t="s">
        <v>791</v>
      </c>
      <c r="F310" s="391" t="s">
        <v>936</v>
      </c>
      <c r="G310" s="394" t="s">
        <v>936</v>
      </c>
      <c r="H310" s="391" t="s">
        <v>555</v>
      </c>
      <c r="I310" s="391" t="s">
        <v>205</v>
      </c>
      <c r="J310" s="466">
        <v>1449.2753623188405</v>
      </c>
      <c r="K310" s="397" t="s">
        <v>847</v>
      </c>
      <c r="L310" s="426" t="s">
        <v>847</v>
      </c>
      <c r="M310" s="391"/>
      <c r="N310" s="391"/>
    </row>
    <row r="311" spans="2:14" ht="15.6" x14ac:dyDescent="0.3">
      <c r="B311" s="391" t="str">
        <f>VLOOKUP(C311,#REF!,3,FALSE)</f>
        <v>Mining</v>
      </c>
      <c r="C311" s="461" t="s">
        <v>555</v>
      </c>
      <c r="D311" s="200" t="s">
        <v>407</v>
      </c>
      <c r="E311" s="321" t="s">
        <v>798</v>
      </c>
      <c r="F311" s="391" t="s">
        <v>936</v>
      </c>
      <c r="G311" s="394" t="s">
        <v>936</v>
      </c>
      <c r="H311" s="391" t="s">
        <v>555</v>
      </c>
      <c r="I311" s="391" t="s">
        <v>205</v>
      </c>
      <c r="J311" s="465">
        <v>922.266139657444</v>
      </c>
      <c r="K311" s="397" t="s">
        <v>847</v>
      </c>
      <c r="L311" s="426" t="s">
        <v>847</v>
      </c>
      <c r="M311" s="391"/>
      <c r="N311" s="391"/>
    </row>
    <row r="312" spans="2:14" ht="15.6" x14ac:dyDescent="0.3">
      <c r="B312" s="391" t="str">
        <f>VLOOKUP(C312,#REF!,3,FALSE)</f>
        <v>Mining</v>
      </c>
      <c r="C312" s="461" t="s">
        <v>555</v>
      </c>
      <c r="D312" s="200" t="s">
        <v>407</v>
      </c>
      <c r="E312" s="361" t="s">
        <v>798</v>
      </c>
      <c r="F312" s="391" t="s">
        <v>936</v>
      </c>
      <c r="G312" s="394" t="s">
        <v>936</v>
      </c>
      <c r="H312" s="391" t="s">
        <v>555</v>
      </c>
      <c r="I312" s="391" t="s">
        <v>205</v>
      </c>
      <c r="J312" s="465">
        <v>790.51383399209487</v>
      </c>
      <c r="K312" s="397" t="s">
        <v>847</v>
      </c>
      <c r="L312" s="426" t="s">
        <v>847</v>
      </c>
      <c r="M312" s="391"/>
      <c r="N312" s="391"/>
    </row>
    <row r="313" spans="2:14" ht="31.2" x14ac:dyDescent="0.3">
      <c r="B313" s="391" t="str">
        <f>VLOOKUP(C313,#REF!,3,FALSE)</f>
        <v>Mining</v>
      </c>
      <c r="C313" s="425" t="s">
        <v>555</v>
      </c>
      <c r="D313" s="200" t="s">
        <v>407</v>
      </c>
      <c r="E313" s="361" t="s">
        <v>793</v>
      </c>
      <c r="F313" s="391" t="s">
        <v>936</v>
      </c>
      <c r="G313" s="394" t="s">
        <v>936</v>
      </c>
      <c r="H313" s="391" t="s">
        <v>555</v>
      </c>
      <c r="I313" s="391" t="s">
        <v>205</v>
      </c>
      <c r="J313" s="466">
        <v>658.76152832674575</v>
      </c>
      <c r="K313" s="397" t="s">
        <v>847</v>
      </c>
      <c r="L313" s="426" t="s">
        <v>847</v>
      </c>
      <c r="M313" s="391"/>
      <c r="N313" s="391"/>
    </row>
    <row r="314" spans="2:14" ht="15.6" x14ac:dyDescent="0.3">
      <c r="B314" s="391" t="str">
        <f>VLOOKUP(C314,#REF!,3,FALSE)</f>
        <v>Mining</v>
      </c>
      <c r="C314" s="425" t="s">
        <v>555</v>
      </c>
      <c r="D314" s="200" t="s">
        <v>406</v>
      </c>
      <c r="E314" s="333" t="s">
        <v>805</v>
      </c>
      <c r="F314" s="391" t="s">
        <v>936</v>
      </c>
      <c r="G314" s="394" t="s">
        <v>936</v>
      </c>
      <c r="H314" s="391" t="s">
        <v>555</v>
      </c>
      <c r="I314" s="391" t="s">
        <v>205</v>
      </c>
      <c r="J314" s="466">
        <v>105.40184453227931</v>
      </c>
      <c r="K314" s="397" t="s">
        <v>847</v>
      </c>
      <c r="L314" s="426" t="s">
        <v>847</v>
      </c>
      <c r="M314" s="391"/>
      <c r="N314" s="391"/>
    </row>
    <row r="315" spans="2:14" ht="15.6" x14ac:dyDescent="0.3">
      <c r="B315" s="391" t="str">
        <f>VLOOKUP(C315,#REF!,3,FALSE)</f>
        <v>Mining</v>
      </c>
      <c r="C315" s="461" t="s">
        <v>555</v>
      </c>
      <c r="D315" s="200" t="s">
        <v>406</v>
      </c>
      <c r="E315" s="463" t="s">
        <v>939</v>
      </c>
      <c r="F315" s="391" t="s">
        <v>936</v>
      </c>
      <c r="G315" s="394" t="s">
        <v>936</v>
      </c>
      <c r="H315" s="391" t="s">
        <v>555</v>
      </c>
      <c r="I315" s="391" t="s">
        <v>205</v>
      </c>
      <c r="J315" s="465">
        <v>52.700922266139656</v>
      </c>
      <c r="K315" s="397" t="s">
        <v>847</v>
      </c>
      <c r="L315" s="426" t="s">
        <v>847</v>
      </c>
      <c r="M315" s="391"/>
      <c r="N315" s="391"/>
    </row>
    <row r="316" spans="2:14" ht="15.6" x14ac:dyDescent="0.3">
      <c r="B316" s="391" t="str">
        <f>VLOOKUP(C316,#REF!,3,FALSE)</f>
        <v>Mining</v>
      </c>
      <c r="C316" s="425" t="s">
        <v>555</v>
      </c>
      <c r="D316" s="200" t="s">
        <v>406</v>
      </c>
      <c r="E316" s="333" t="s">
        <v>808</v>
      </c>
      <c r="F316" s="391" t="s">
        <v>936</v>
      </c>
      <c r="G316" s="394" t="s">
        <v>936</v>
      </c>
      <c r="H316" s="391" t="s">
        <v>555</v>
      </c>
      <c r="I316" s="391" t="s">
        <v>205</v>
      </c>
      <c r="J316" s="466">
        <v>26.350461133069828</v>
      </c>
      <c r="K316" s="397" t="s">
        <v>847</v>
      </c>
      <c r="L316" s="426" t="s">
        <v>847</v>
      </c>
      <c r="M316" s="391"/>
      <c r="N316" s="391"/>
    </row>
    <row r="317" spans="2:14" ht="15.6" x14ac:dyDescent="0.3">
      <c r="B317" s="391" t="str">
        <f>VLOOKUP(C317,#REF!,3,FALSE)</f>
        <v>Mining</v>
      </c>
      <c r="C317" s="461" t="s">
        <v>557</v>
      </c>
      <c r="D317" s="200" t="s">
        <v>403</v>
      </c>
      <c r="E317" s="321" t="s">
        <v>775</v>
      </c>
      <c r="F317" s="391" t="s">
        <v>936</v>
      </c>
      <c r="G317" s="394" t="s">
        <v>936</v>
      </c>
      <c r="H317" s="391" t="s">
        <v>557</v>
      </c>
      <c r="I317" s="391" t="s">
        <v>205</v>
      </c>
      <c r="J317" s="465">
        <v>30119.765480895916</v>
      </c>
      <c r="K317" s="397" t="s">
        <v>847</v>
      </c>
      <c r="L317" s="426" t="s">
        <v>847</v>
      </c>
      <c r="M317" s="391"/>
      <c r="N317" s="391"/>
    </row>
    <row r="318" spans="2:14" ht="15.6" x14ac:dyDescent="0.3">
      <c r="B318" s="391" t="str">
        <f>VLOOKUP(C318,#REF!,3,FALSE)</f>
        <v>Mining</v>
      </c>
      <c r="C318" s="425" t="s">
        <v>557</v>
      </c>
      <c r="D318" s="200" t="s">
        <v>406</v>
      </c>
      <c r="E318" s="325" t="s">
        <v>790</v>
      </c>
      <c r="F318" s="391" t="s">
        <v>936</v>
      </c>
      <c r="G318" s="394" t="s">
        <v>936</v>
      </c>
      <c r="H318" s="391" t="s">
        <v>557</v>
      </c>
      <c r="I318" s="391" t="s">
        <v>205</v>
      </c>
      <c r="J318" s="466">
        <v>19603.191699604744</v>
      </c>
      <c r="K318" s="397" t="s">
        <v>847</v>
      </c>
      <c r="L318" s="426" t="s">
        <v>847</v>
      </c>
      <c r="M318" s="391"/>
      <c r="N318" s="391"/>
    </row>
    <row r="319" spans="2:14" ht="15.6" x14ac:dyDescent="0.3">
      <c r="B319" s="391" t="str">
        <f>VLOOKUP(C319,#REF!,3,FALSE)</f>
        <v>Mining</v>
      </c>
      <c r="C319" s="461" t="s">
        <v>557</v>
      </c>
      <c r="D319" s="200" t="s">
        <v>407</v>
      </c>
      <c r="E319" s="325" t="s">
        <v>791</v>
      </c>
      <c r="F319" s="391" t="s">
        <v>936</v>
      </c>
      <c r="G319" s="394" t="s">
        <v>936</v>
      </c>
      <c r="H319" s="391" t="s">
        <v>557</v>
      </c>
      <c r="I319" s="391" t="s">
        <v>205</v>
      </c>
      <c r="J319" s="465">
        <v>2371.5415019762845</v>
      </c>
      <c r="K319" s="397" t="s">
        <v>847</v>
      </c>
      <c r="L319" s="426" t="s">
        <v>847</v>
      </c>
      <c r="M319" s="391"/>
      <c r="N319" s="391"/>
    </row>
    <row r="320" spans="2:14" ht="15.6" x14ac:dyDescent="0.3">
      <c r="B320" s="391" t="str">
        <f>VLOOKUP(C320,#REF!,3,FALSE)</f>
        <v>Mining</v>
      </c>
      <c r="C320" s="425" t="s">
        <v>557</v>
      </c>
      <c r="D320" s="200" t="s">
        <v>407</v>
      </c>
      <c r="E320" s="361" t="s">
        <v>798</v>
      </c>
      <c r="F320" s="391" t="s">
        <v>936</v>
      </c>
      <c r="G320" s="394" t="s">
        <v>936</v>
      </c>
      <c r="H320" s="391" t="s">
        <v>557</v>
      </c>
      <c r="I320" s="391" t="s">
        <v>205</v>
      </c>
      <c r="J320" s="466">
        <v>527.00922266139662</v>
      </c>
      <c r="K320" s="397" t="s">
        <v>847</v>
      </c>
      <c r="L320" s="426" t="s">
        <v>847</v>
      </c>
      <c r="M320" s="391"/>
      <c r="N320" s="391"/>
    </row>
    <row r="321" spans="2:14" ht="15.6" x14ac:dyDescent="0.3">
      <c r="B321" s="391" t="str">
        <f>VLOOKUP(C321,#REF!,3,FALSE)</f>
        <v>Mining</v>
      </c>
      <c r="C321" s="461" t="s">
        <v>559</v>
      </c>
      <c r="D321" s="200" t="s">
        <v>406</v>
      </c>
      <c r="E321" s="325" t="s">
        <v>790</v>
      </c>
      <c r="F321" s="391" t="s">
        <v>936</v>
      </c>
      <c r="G321" s="394" t="s">
        <v>936</v>
      </c>
      <c r="H321" s="391" t="s">
        <v>559</v>
      </c>
      <c r="I321" s="391" t="s">
        <v>205</v>
      </c>
      <c r="J321" s="465">
        <v>8648.484848484848</v>
      </c>
      <c r="K321" s="397" t="s">
        <v>847</v>
      </c>
      <c r="L321" s="426" t="s">
        <v>847</v>
      </c>
      <c r="M321" s="391"/>
      <c r="N321" s="391"/>
    </row>
    <row r="322" spans="2:14" ht="15.6" x14ac:dyDescent="0.3">
      <c r="B322" s="391" t="str">
        <f>VLOOKUP(C322,#REF!,3,FALSE)</f>
        <v>Mining</v>
      </c>
      <c r="C322" s="425" t="s">
        <v>559</v>
      </c>
      <c r="D322" s="200" t="s">
        <v>407</v>
      </c>
      <c r="E322" s="325" t="s">
        <v>791</v>
      </c>
      <c r="F322" s="391" t="s">
        <v>936</v>
      </c>
      <c r="G322" s="394" t="s">
        <v>936</v>
      </c>
      <c r="H322" s="391" t="s">
        <v>559</v>
      </c>
      <c r="I322" s="391" t="s">
        <v>205</v>
      </c>
      <c r="J322" s="466">
        <v>3580.8959156785245</v>
      </c>
      <c r="K322" s="397" t="s">
        <v>847</v>
      </c>
      <c r="L322" s="426" t="s">
        <v>847</v>
      </c>
      <c r="M322" s="391"/>
      <c r="N322" s="391"/>
    </row>
    <row r="323" spans="2:14" ht="31.2" x14ac:dyDescent="0.3">
      <c r="B323" s="391" t="str">
        <f>VLOOKUP(C323,#REF!,3,FALSE)</f>
        <v>Mining</v>
      </c>
      <c r="C323" s="425" t="s">
        <v>559</v>
      </c>
      <c r="D323" s="200" t="s">
        <v>407</v>
      </c>
      <c r="E323" s="361" t="s">
        <v>793</v>
      </c>
      <c r="F323" s="391" t="s">
        <v>936</v>
      </c>
      <c r="G323" s="394" t="s">
        <v>936</v>
      </c>
      <c r="H323" s="391" t="s">
        <v>559</v>
      </c>
      <c r="I323" s="391" t="s">
        <v>205</v>
      </c>
      <c r="J323" s="466">
        <v>658.76152832674575</v>
      </c>
      <c r="K323" s="397" t="s">
        <v>847</v>
      </c>
      <c r="L323" s="426" t="s">
        <v>847</v>
      </c>
      <c r="M323" s="391"/>
      <c r="N323" s="391"/>
    </row>
    <row r="324" spans="2:14" ht="15.6" x14ac:dyDescent="0.3">
      <c r="B324" s="391" t="str">
        <f>VLOOKUP(C324,#REF!,3,FALSE)</f>
        <v>Mining</v>
      </c>
      <c r="C324" s="461" t="s">
        <v>559</v>
      </c>
      <c r="D324" s="200" t="s">
        <v>407</v>
      </c>
      <c r="E324" s="361" t="s">
        <v>798</v>
      </c>
      <c r="F324" s="391" t="s">
        <v>936</v>
      </c>
      <c r="G324" s="394" t="s">
        <v>936</v>
      </c>
      <c r="H324" s="391" t="s">
        <v>559</v>
      </c>
      <c r="I324" s="391" t="s">
        <v>205</v>
      </c>
      <c r="J324" s="465">
        <v>527.00922266139662</v>
      </c>
      <c r="K324" s="397" t="s">
        <v>847</v>
      </c>
      <c r="L324" s="426" t="s">
        <v>847</v>
      </c>
      <c r="M324" s="391"/>
      <c r="N324" s="391"/>
    </row>
    <row r="325" spans="2:14" ht="15.6" x14ac:dyDescent="0.3">
      <c r="B325" s="391" t="str">
        <f>VLOOKUP(C325,#REF!,3,FALSE)</f>
        <v>Mining</v>
      </c>
      <c r="C325" s="461" t="s">
        <v>559</v>
      </c>
      <c r="D325" s="200" t="s">
        <v>407</v>
      </c>
      <c r="E325" s="321" t="s">
        <v>798</v>
      </c>
      <c r="F325" s="391" t="s">
        <v>936</v>
      </c>
      <c r="G325" s="394" t="s">
        <v>936</v>
      </c>
      <c r="H325" s="391" t="s">
        <v>559</v>
      </c>
      <c r="I325" s="391" t="s">
        <v>205</v>
      </c>
      <c r="J325" s="465">
        <v>395.25691699604744</v>
      </c>
      <c r="K325" s="397" t="s">
        <v>847</v>
      </c>
      <c r="L325" s="426" t="s">
        <v>847</v>
      </c>
      <c r="M325" s="391"/>
      <c r="N325" s="391"/>
    </row>
    <row r="326" spans="2:14" ht="15.6" x14ac:dyDescent="0.3">
      <c r="B326" s="391" t="str">
        <f>VLOOKUP(C326,#REF!,3,FALSE)</f>
        <v>Mining</v>
      </c>
      <c r="C326" s="461" t="s">
        <v>559</v>
      </c>
      <c r="D326" s="200" t="s">
        <v>406</v>
      </c>
      <c r="E326" s="333" t="s">
        <v>808</v>
      </c>
      <c r="F326" s="391" t="s">
        <v>936</v>
      </c>
      <c r="G326" s="394" t="s">
        <v>936</v>
      </c>
      <c r="H326" s="391" t="s">
        <v>559</v>
      </c>
      <c r="I326" s="391" t="s">
        <v>205</v>
      </c>
      <c r="J326" s="465">
        <v>395.25691699604744</v>
      </c>
      <c r="K326" s="397" t="s">
        <v>847</v>
      </c>
      <c r="L326" s="426" t="s">
        <v>847</v>
      </c>
      <c r="M326" s="391"/>
      <c r="N326" s="391"/>
    </row>
    <row r="327" spans="2:14" ht="15.6" x14ac:dyDescent="0.3">
      <c r="B327" s="391" t="str">
        <f>VLOOKUP(C327,#REF!,3,FALSE)</f>
        <v>Mining</v>
      </c>
      <c r="C327" s="425" t="s">
        <v>559</v>
      </c>
      <c r="D327" s="200" t="s">
        <v>406</v>
      </c>
      <c r="E327" s="333" t="s">
        <v>804</v>
      </c>
      <c r="F327" s="391" t="s">
        <v>936</v>
      </c>
      <c r="G327" s="394" t="s">
        <v>936</v>
      </c>
      <c r="H327" s="391" t="s">
        <v>559</v>
      </c>
      <c r="I327" s="391" t="s">
        <v>205</v>
      </c>
      <c r="J327" s="466">
        <v>52.700922266139656</v>
      </c>
      <c r="K327" s="397" t="s">
        <v>847</v>
      </c>
      <c r="L327" s="426" t="s">
        <v>847</v>
      </c>
      <c r="M327" s="391"/>
      <c r="N327" s="391"/>
    </row>
    <row r="328" spans="2:14" ht="15.6" x14ac:dyDescent="0.3">
      <c r="B328" s="391" t="str">
        <f>VLOOKUP(C328,#REF!,3,FALSE)</f>
        <v>Mining</v>
      </c>
      <c r="C328" s="461" t="s">
        <v>559</v>
      </c>
      <c r="D328" s="200" t="s">
        <v>406</v>
      </c>
      <c r="E328" s="333" t="s">
        <v>805</v>
      </c>
      <c r="F328" s="391" t="s">
        <v>936</v>
      </c>
      <c r="G328" s="394" t="s">
        <v>936</v>
      </c>
      <c r="H328" s="391" t="s">
        <v>559</v>
      </c>
      <c r="I328" s="391" t="s">
        <v>205</v>
      </c>
      <c r="J328" s="465">
        <v>52.700922266139656</v>
      </c>
      <c r="K328" s="397" t="s">
        <v>847</v>
      </c>
      <c r="L328" s="426" t="s">
        <v>847</v>
      </c>
      <c r="M328" s="391"/>
      <c r="N328" s="391"/>
    </row>
    <row r="329" spans="2:14" ht="15.6" x14ac:dyDescent="0.3">
      <c r="B329" s="391" t="str">
        <f>VLOOKUP(C329,#REF!,3,FALSE)</f>
        <v>Mining</v>
      </c>
      <c r="C329" s="425" t="s">
        <v>559</v>
      </c>
      <c r="D329" s="200" t="s">
        <v>406</v>
      </c>
      <c r="E329" s="426" t="s">
        <v>939</v>
      </c>
      <c r="F329" s="391" t="s">
        <v>936</v>
      </c>
      <c r="G329" s="394" t="s">
        <v>936</v>
      </c>
      <c r="H329" s="391" t="s">
        <v>559</v>
      </c>
      <c r="I329" s="391" t="s">
        <v>205</v>
      </c>
      <c r="J329" s="466">
        <v>52.700922266139656</v>
      </c>
      <c r="K329" s="397" t="s">
        <v>847</v>
      </c>
      <c r="L329" s="426" t="s">
        <v>847</v>
      </c>
      <c r="M329" s="391"/>
      <c r="N329" s="391"/>
    </row>
    <row r="330" spans="2:14" ht="15.6" x14ac:dyDescent="0.3">
      <c r="B330" s="391" t="str">
        <f>VLOOKUP(C330,#REF!,3,FALSE)</f>
        <v>Mining</v>
      </c>
      <c r="C330" s="425" t="s">
        <v>561</v>
      </c>
      <c r="D330" s="200" t="s">
        <v>403</v>
      </c>
      <c r="E330" s="321" t="s">
        <v>775</v>
      </c>
      <c r="F330" s="391" t="s">
        <v>936</v>
      </c>
      <c r="G330" s="394" t="s">
        <v>936</v>
      </c>
      <c r="H330" s="391" t="s">
        <v>561</v>
      </c>
      <c r="I330" s="391" t="s">
        <v>205</v>
      </c>
      <c r="J330" s="466">
        <v>223421.07167325434</v>
      </c>
      <c r="K330" s="397" t="s">
        <v>847</v>
      </c>
      <c r="L330" s="426" t="s">
        <v>847</v>
      </c>
      <c r="M330" s="391"/>
      <c r="N330" s="391"/>
    </row>
    <row r="331" spans="2:14" ht="15.6" x14ac:dyDescent="0.3">
      <c r="B331" s="391" t="str">
        <f>VLOOKUP(C331,#REF!,3,FALSE)</f>
        <v>Mining</v>
      </c>
      <c r="C331" s="461" t="s">
        <v>561</v>
      </c>
      <c r="D331" s="200" t="s">
        <v>406</v>
      </c>
      <c r="E331" s="325" t="s">
        <v>790</v>
      </c>
      <c r="F331" s="391" t="s">
        <v>936</v>
      </c>
      <c r="G331" s="394" t="s">
        <v>936</v>
      </c>
      <c r="H331" s="391" t="s">
        <v>561</v>
      </c>
      <c r="I331" s="391" t="s">
        <v>205</v>
      </c>
      <c r="J331" s="465">
        <v>24861.195994729904</v>
      </c>
      <c r="K331" s="397" t="s">
        <v>847</v>
      </c>
      <c r="L331" s="426" t="s">
        <v>847</v>
      </c>
      <c r="M331" s="391"/>
      <c r="N331" s="391"/>
    </row>
    <row r="332" spans="2:14" ht="15.6" x14ac:dyDescent="0.3">
      <c r="B332" s="391" t="str">
        <f>VLOOKUP(C332,#REF!,3,FALSE)</f>
        <v>Mining</v>
      </c>
      <c r="C332" s="461" t="s">
        <v>561</v>
      </c>
      <c r="D332" s="200" t="s">
        <v>406</v>
      </c>
      <c r="E332" s="333" t="s">
        <v>808</v>
      </c>
      <c r="F332" s="391" t="s">
        <v>936</v>
      </c>
      <c r="G332" s="394" t="s">
        <v>936</v>
      </c>
      <c r="H332" s="391" t="s">
        <v>561</v>
      </c>
      <c r="I332" s="391" t="s">
        <v>205</v>
      </c>
      <c r="J332" s="465">
        <v>395.25691699604744</v>
      </c>
      <c r="K332" s="397" t="s">
        <v>847</v>
      </c>
      <c r="L332" s="426" t="s">
        <v>847</v>
      </c>
      <c r="M332" s="391"/>
      <c r="N332" s="391"/>
    </row>
    <row r="333" spans="2:14" ht="15.6" x14ac:dyDescent="0.3">
      <c r="B333" s="391" t="str">
        <f>VLOOKUP(C333,#REF!,3,FALSE)</f>
        <v>Mining</v>
      </c>
      <c r="C333" s="461" t="s">
        <v>561</v>
      </c>
      <c r="D333" s="200" t="s">
        <v>406</v>
      </c>
      <c r="E333" s="333" t="s">
        <v>805</v>
      </c>
      <c r="F333" s="391" t="s">
        <v>936</v>
      </c>
      <c r="G333" s="394" t="s">
        <v>936</v>
      </c>
      <c r="H333" s="391" t="s">
        <v>561</v>
      </c>
      <c r="I333" s="391" t="s">
        <v>205</v>
      </c>
      <c r="J333" s="465">
        <v>52.700922266139656</v>
      </c>
      <c r="K333" s="397" t="s">
        <v>847</v>
      </c>
      <c r="L333" s="426" t="s">
        <v>847</v>
      </c>
      <c r="M333" s="391"/>
      <c r="N333" s="391"/>
    </row>
    <row r="334" spans="2:14" ht="15.6" x14ac:dyDescent="0.3">
      <c r="B334" s="391" t="str">
        <f>VLOOKUP(C334,#REF!,3,FALSE)</f>
        <v>Mining</v>
      </c>
      <c r="C334" s="425" t="s">
        <v>561</v>
      </c>
      <c r="D334" s="200" t="s">
        <v>406</v>
      </c>
      <c r="E334" s="426" t="s">
        <v>939</v>
      </c>
      <c r="F334" s="391" t="s">
        <v>936</v>
      </c>
      <c r="G334" s="394" t="s">
        <v>936</v>
      </c>
      <c r="H334" s="391" t="s">
        <v>561</v>
      </c>
      <c r="I334" s="391" t="s">
        <v>205</v>
      </c>
      <c r="J334" s="466">
        <v>52.700922266139656</v>
      </c>
      <c r="K334" s="397" t="s">
        <v>847</v>
      </c>
      <c r="L334" s="426" t="s">
        <v>847</v>
      </c>
      <c r="M334" s="391"/>
      <c r="N334" s="391"/>
    </row>
    <row r="335" spans="2:14" ht="15.6" x14ac:dyDescent="0.3">
      <c r="B335" s="391" t="str">
        <f>VLOOKUP(C335,#REF!,3,FALSE)</f>
        <v>Mining</v>
      </c>
      <c r="C335" s="425" t="s">
        <v>561</v>
      </c>
      <c r="D335" s="200" t="s">
        <v>406</v>
      </c>
      <c r="E335" s="333" t="s">
        <v>804</v>
      </c>
      <c r="F335" s="391" t="s">
        <v>936</v>
      </c>
      <c r="G335" s="394" t="s">
        <v>936</v>
      </c>
      <c r="H335" s="391" t="s">
        <v>561</v>
      </c>
      <c r="I335" s="391" t="s">
        <v>205</v>
      </c>
      <c r="J335" s="466">
        <v>26.350461133069828</v>
      </c>
      <c r="K335" s="397" t="s">
        <v>847</v>
      </c>
      <c r="L335" s="426" t="s">
        <v>847</v>
      </c>
      <c r="M335" s="391"/>
      <c r="N335" s="391"/>
    </row>
    <row r="336" spans="2:14" ht="15.6" x14ac:dyDescent="0.3">
      <c r="B336" s="391" t="str">
        <f>VLOOKUP(C336,#REF!,3,FALSE)</f>
        <v>Mining</v>
      </c>
      <c r="C336" s="425" t="s">
        <v>563</v>
      </c>
      <c r="D336" s="200" t="s">
        <v>406</v>
      </c>
      <c r="E336" s="325" t="s">
        <v>790</v>
      </c>
      <c r="F336" s="391" t="s">
        <v>936</v>
      </c>
      <c r="G336" s="394" t="s">
        <v>936</v>
      </c>
      <c r="H336" s="391" t="s">
        <v>563</v>
      </c>
      <c r="I336" s="391" t="s">
        <v>205</v>
      </c>
      <c r="J336" s="466">
        <v>13217.391304347826</v>
      </c>
      <c r="K336" s="397" t="s">
        <v>847</v>
      </c>
      <c r="L336" s="426" t="s">
        <v>847</v>
      </c>
      <c r="M336" s="391"/>
      <c r="N336" s="391"/>
    </row>
    <row r="337" spans="2:14" ht="15.6" x14ac:dyDescent="0.3">
      <c r="B337" s="391" t="str">
        <f>VLOOKUP(C337,#REF!,3,FALSE)</f>
        <v>Mining</v>
      </c>
      <c r="C337" s="425" t="s">
        <v>565</v>
      </c>
      <c r="D337" s="200" t="s">
        <v>406</v>
      </c>
      <c r="E337" s="325" t="s">
        <v>790</v>
      </c>
      <c r="F337" s="391" t="s">
        <v>936</v>
      </c>
      <c r="G337" s="394" t="s">
        <v>936</v>
      </c>
      <c r="H337" s="391" t="s">
        <v>565</v>
      </c>
      <c r="I337" s="391" t="s">
        <v>205</v>
      </c>
      <c r="J337" s="466">
        <v>12848.669960474308</v>
      </c>
      <c r="K337" s="397" t="s">
        <v>847</v>
      </c>
      <c r="L337" s="426" t="s">
        <v>847</v>
      </c>
      <c r="M337" s="391"/>
      <c r="N337" s="391"/>
    </row>
    <row r="338" spans="2:14" ht="15.6" x14ac:dyDescent="0.3">
      <c r="B338" s="391" t="str">
        <f>VLOOKUP(C338,#REF!,3,FALSE)</f>
        <v>Mining</v>
      </c>
      <c r="C338" s="461" t="s">
        <v>565</v>
      </c>
      <c r="D338" s="200" t="s">
        <v>406</v>
      </c>
      <c r="E338" s="463" t="s">
        <v>939</v>
      </c>
      <c r="F338" s="391" t="s">
        <v>936</v>
      </c>
      <c r="G338" s="394" t="s">
        <v>936</v>
      </c>
      <c r="H338" s="391" t="s">
        <v>565</v>
      </c>
      <c r="I338" s="391" t="s">
        <v>205</v>
      </c>
      <c r="J338" s="465">
        <v>26.350461133069828</v>
      </c>
      <c r="K338" s="397" t="s">
        <v>847</v>
      </c>
      <c r="L338" s="426" t="s">
        <v>847</v>
      </c>
      <c r="M338" s="391"/>
      <c r="N338" s="391"/>
    </row>
    <row r="339" spans="2:14" ht="15.6" x14ac:dyDescent="0.3">
      <c r="B339" s="391" t="str">
        <f>VLOOKUP(C339,#REF!,3,FALSE)</f>
        <v>Mining</v>
      </c>
      <c r="C339" s="425" t="s">
        <v>567</v>
      </c>
      <c r="D339" s="200" t="s">
        <v>406</v>
      </c>
      <c r="E339" s="325" t="s">
        <v>790</v>
      </c>
      <c r="F339" s="391" t="s">
        <v>936</v>
      </c>
      <c r="G339" s="394" t="s">
        <v>936</v>
      </c>
      <c r="H339" s="391" t="s">
        <v>567</v>
      </c>
      <c r="I339" s="391" t="s">
        <v>205</v>
      </c>
      <c r="J339" s="466">
        <v>14972.332015810276</v>
      </c>
      <c r="K339" s="397" t="s">
        <v>847</v>
      </c>
      <c r="L339" s="426" t="s">
        <v>847</v>
      </c>
      <c r="M339" s="391"/>
      <c r="N339" s="391"/>
    </row>
    <row r="340" spans="2:14" ht="15.6" x14ac:dyDescent="0.3">
      <c r="B340" s="391" t="str">
        <f>VLOOKUP(C340,#REF!,3,FALSE)</f>
        <v>Mining</v>
      </c>
      <c r="C340" s="425" t="s">
        <v>567</v>
      </c>
      <c r="D340" s="200" t="s">
        <v>407</v>
      </c>
      <c r="E340" s="325" t="s">
        <v>791</v>
      </c>
      <c r="F340" s="391" t="s">
        <v>936</v>
      </c>
      <c r="G340" s="394" t="s">
        <v>936</v>
      </c>
      <c r="H340" s="391" t="s">
        <v>567</v>
      </c>
      <c r="I340" s="391" t="s">
        <v>205</v>
      </c>
      <c r="J340" s="466">
        <v>6719.367588932806</v>
      </c>
      <c r="K340" s="397" t="s">
        <v>847</v>
      </c>
      <c r="L340" s="426" t="s">
        <v>847</v>
      </c>
      <c r="M340" s="391"/>
      <c r="N340" s="391"/>
    </row>
    <row r="341" spans="2:14" ht="15.6" x14ac:dyDescent="0.3">
      <c r="B341" s="391" t="str">
        <f>VLOOKUP(C341,#REF!,3,FALSE)</f>
        <v>Mining</v>
      </c>
      <c r="C341" s="461" t="s">
        <v>567</v>
      </c>
      <c r="D341" s="200" t="s">
        <v>407</v>
      </c>
      <c r="E341" s="321" t="s">
        <v>798</v>
      </c>
      <c r="F341" s="391" t="s">
        <v>936</v>
      </c>
      <c r="G341" s="394" t="s">
        <v>936</v>
      </c>
      <c r="H341" s="391" t="s">
        <v>567</v>
      </c>
      <c r="I341" s="391" t="s">
        <v>205</v>
      </c>
      <c r="J341" s="465">
        <v>2239.7891963109355</v>
      </c>
      <c r="K341" s="397" t="s">
        <v>847</v>
      </c>
      <c r="L341" s="426" t="s">
        <v>847</v>
      </c>
      <c r="M341" s="391"/>
      <c r="N341" s="391"/>
    </row>
    <row r="342" spans="2:14" ht="31.2" x14ac:dyDescent="0.3">
      <c r="B342" s="391" t="str">
        <f>VLOOKUP(C342,#REF!,3,FALSE)</f>
        <v>Mining</v>
      </c>
      <c r="C342" s="461" t="s">
        <v>567</v>
      </c>
      <c r="D342" s="200" t="s">
        <v>407</v>
      </c>
      <c r="E342" s="361" t="s">
        <v>795</v>
      </c>
      <c r="F342" s="391" t="s">
        <v>936</v>
      </c>
      <c r="G342" s="394" t="s">
        <v>936</v>
      </c>
      <c r="H342" s="391" t="s">
        <v>567</v>
      </c>
      <c r="I342" s="391" t="s">
        <v>205</v>
      </c>
      <c r="J342" s="465">
        <v>52.700922266139656</v>
      </c>
      <c r="K342" s="397" t="s">
        <v>847</v>
      </c>
      <c r="L342" s="426" t="s">
        <v>847</v>
      </c>
      <c r="M342" s="391"/>
      <c r="N342" s="391"/>
    </row>
    <row r="343" spans="2:14" ht="15.6" x14ac:dyDescent="0.3">
      <c r="B343" s="391" t="str">
        <f>VLOOKUP(C343,#REF!,3,FALSE)</f>
        <v>Mining</v>
      </c>
      <c r="C343" s="461" t="s">
        <v>569</v>
      </c>
      <c r="D343" s="200" t="s">
        <v>403</v>
      </c>
      <c r="E343" s="321" t="s">
        <v>775</v>
      </c>
      <c r="F343" s="391" t="s">
        <v>936</v>
      </c>
      <c r="G343" s="394" t="s">
        <v>936</v>
      </c>
      <c r="H343" s="391" t="s">
        <v>569</v>
      </c>
      <c r="I343" s="391" t="s">
        <v>205</v>
      </c>
      <c r="J343" s="465">
        <v>26240.210118577077</v>
      </c>
      <c r="K343" s="397" t="s">
        <v>847</v>
      </c>
      <c r="L343" s="426" t="s">
        <v>847</v>
      </c>
      <c r="M343" s="391"/>
      <c r="N343" s="391"/>
    </row>
    <row r="344" spans="2:14" ht="15.6" x14ac:dyDescent="0.3">
      <c r="B344" s="391" t="str">
        <f>VLOOKUP(C344,#REF!,3,FALSE)</f>
        <v>Mining</v>
      </c>
      <c r="C344" s="425" t="s">
        <v>569</v>
      </c>
      <c r="D344" s="200" t="s">
        <v>406</v>
      </c>
      <c r="E344" s="325" t="s">
        <v>790</v>
      </c>
      <c r="F344" s="391" t="s">
        <v>936</v>
      </c>
      <c r="G344" s="394" t="s">
        <v>936</v>
      </c>
      <c r="H344" s="391" t="s">
        <v>569</v>
      </c>
      <c r="I344" s="391" t="s">
        <v>205</v>
      </c>
      <c r="J344" s="466">
        <v>15617.918313570488</v>
      </c>
      <c r="K344" s="397" t="s">
        <v>847</v>
      </c>
      <c r="L344" s="426" t="s">
        <v>847</v>
      </c>
      <c r="M344" s="391"/>
      <c r="N344" s="391"/>
    </row>
    <row r="345" spans="2:14" ht="15.6" x14ac:dyDescent="0.3">
      <c r="B345" s="391" t="str">
        <f>VLOOKUP(C345,#REF!,3,FALSE)</f>
        <v>Mining</v>
      </c>
      <c r="C345" s="461" t="s">
        <v>569</v>
      </c>
      <c r="D345" s="200" t="s">
        <v>406</v>
      </c>
      <c r="E345" s="333" t="s">
        <v>808</v>
      </c>
      <c r="F345" s="391" t="s">
        <v>936</v>
      </c>
      <c r="G345" s="394" t="s">
        <v>936</v>
      </c>
      <c r="H345" s="391" t="s">
        <v>569</v>
      </c>
      <c r="I345" s="391" t="s">
        <v>205</v>
      </c>
      <c r="J345" s="465">
        <v>263.50461133069831</v>
      </c>
      <c r="K345" s="397" t="s">
        <v>847</v>
      </c>
      <c r="L345" s="426" t="s">
        <v>847</v>
      </c>
      <c r="M345" s="391"/>
      <c r="N345" s="391"/>
    </row>
    <row r="346" spans="2:14" ht="15.6" x14ac:dyDescent="0.3">
      <c r="B346" s="391" t="str">
        <f>VLOOKUP(C346,#REF!,3,FALSE)</f>
        <v>Mining</v>
      </c>
      <c r="C346" s="461" t="s">
        <v>569</v>
      </c>
      <c r="D346" s="200" t="s">
        <v>406</v>
      </c>
      <c r="E346" s="201" t="s">
        <v>2637</v>
      </c>
      <c r="F346" s="391" t="s">
        <v>936</v>
      </c>
      <c r="G346" s="394" t="s">
        <v>936</v>
      </c>
      <c r="H346" s="391" t="s">
        <v>569</v>
      </c>
      <c r="I346" s="391" t="s">
        <v>205</v>
      </c>
      <c r="J346" s="465">
        <v>26.350461133069828</v>
      </c>
      <c r="K346" s="397" t="s">
        <v>847</v>
      </c>
      <c r="L346" s="426" t="s">
        <v>847</v>
      </c>
      <c r="M346" s="391"/>
      <c r="N346" s="391"/>
    </row>
    <row r="347" spans="2:14" ht="15.6" x14ac:dyDescent="0.3">
      <c r="B347" s="391" t="str">
        <f>VLOOKUP(C347,#REF!,3,FALSE)</f>
        <v>Mining</v>
      </c>
      <c r="C347" s="425" t="s">
        <v>569</v>
      </c>
      <c r="D347" s="200" t="s">
        <v>406</v>
      </c>
      <c r="E347" s="426" t="s">
        <v>939</v>
      </c>
      <c r="F347" s="391" t="s">
        <v>936</v>
      </c>
      <c r="G347" s="394" t="s">
        <v>936</v>
      </c>
      <c r="H347" s="391" t="s">
        <v>569</v>
      </c>
      <c r="I347" s="391" t="s">
        <v>205</v>
      </c>
      <c r="J347" s="466">
        <v>26.350461133069828</v>
      </c>
      <c r="K347" s="397" t="s">
        <v>847</v>
      </c>
      <c r="L347" s="426" t="s">
        <v>847</v>
      </c>
      <c r="M347" s="391"/>
      <c r="N347" s="391"/>
    </row>
    <row r="348" spans="2:14" ht="15.6" x14ac:dyDescent="0.3">
      <c r="B348" s="391" t="str">
        <f>VLOOKUP(C348,#REF!,3,FALSE)</f>
        <v>Mining</v>
      </c>
      <c r="C348" s="425" t="s">
        <v>571</v>
      </c>
      <c r="D348" s="200" t="s">
        <v>406</v>
      </c>
      <c r="E348" s="325" t="s">
        <v>790</v>
      </c>
      <c r="F348" s="391" t="s">
        <v>936</v>
      </c>
      <c r="G348" s="394" t="s">
        <v>936</v>
      </c>
      <c r="H348" s="391" t="s">
        <v>571</v>
      </c>
      <c r="I348" s="391" t="s">
        <v>205</v>
      </c>
      <c r="J348" s="466">
        <v>16129.498129117257</v>
      </c>
      <c r="K348" s="397" t="s">
        <v>847</v>
      </c>
      <c r="L348" s="426" t="s">
        <v>847</v>
      </c>
      <c r="M348" s="391"/>
      <c r="N348" s="391"/>
    </row>
    <row r="349" spans="2:14" ht="15.6" x14ac:dyDescent="0.3">
      <c r="B349" s="391" t="str">
        <f>VLOOKUP(C349,#REF!,3,FALSE)</f>
        <v>Mining</v>
      </c>
      <c r="C349" s="461" t="s">
        <v>571</v>
      </c>
      <c r="D349" s="200" t="s">
        <v>407</v>
      </c>
      <c r="E349" s="325" t="s">
        <v>791</v>
      </c>
      <c r="F349" s="391" t="s">
        <v>936</v>
      </c>
      <c r="G349" s="394" t="s">
        <v>936</v>
      </c>
      <c r="H349" s="391" t="s">
        <v>571</v>
      </c>
      <c r="I349" s="391" t="s">
        <v>205</v>
      </c>
      <c r="J349" s="465">
        <v>790.51383399209487</v>
      </c>
      <c r="K349" s="397" t="s">
        <v>847</v>
      </c>
      <c r="L349" s="426" t="s">
        <v>847</v>
      </c>
      <c r="M349" s="391"/>
      <c r="N349" s="391"/>
    </row>
    <row r="350" spans="2:14" ht="15.6" x14ac:dyDescent="0.3">
      <c r="B350" s="391" t="str">
        <f>VLOOKUP(C350,#REF!,3,FALSE)</f>
        <v>Mining</v>
      </c>
      <c r="C350" s="461" t="s">
        <v>571</v>
      </c>
      <c r="D350" s="200" t="s">
        <v>406</v>
      </c>
      <c r="E350" s="333" t="s">
        <v>808</v>
      </c>
      <c r="F350" s="391" t="s">
        <v>936</v>
      </c>
      <c r="G350" s="394" t="s">
        <v>936</v>
      </c>
      <c r="H350" s="391" t="s">
        <v>571</v>
      </c>
      <c r="I350" s="391" t="s">
        <v>205</v>
      </c>
      <c r="J350" s="465">
        <v>263.50461133069831</v>
      </c>
      <c r="K350" s="397" t="s">
        <v>847</v>
      </c>
      <c r="L350" s="426" t="s">
        <v>847</v>
      </c>
      <c r="M350" s="391"/>
      <c r="N350" s="391"/>
    </row>
    <row r="351" spans="2:14" ht="15.6" x14ac:dyDescent="0.3">
      <c r="B351" s="391" t="str">
        <f>VLOOKUP(C351,#REF!,3,FALSE)</f>
        <v>Mining</v>
      </c>
      <c r="C351" s="425" t="s">
        <v>571</v>
      </c>
      <c r="D351" s="200" t="s">
        <v>406</v>
      </c>
      <c r="E351" s="426" t="s">
        <v>939</v>
      </c>
      <c r="F351" s="391" t="s">
        <v>936</v>
      </c>
      <c r="G351" s="394" t="s">
        <v>936</v>
      </c>
      <c r="H351" s="391" t="s">
        <v>571</v>
      </c>
      <c r="I351" s="391" t="s">
        <v>205</v>
      </c>
      <c r="J351" s="466">
        <v>79.051383399209485</v>
      </c>
      <c r="K351" s="397" t="s">
        <v>847</v>
      </c>
      <c r="L351" s="426" t="s">
        <v>847</v>
      </c>
      <c r="M351" s="391"/>
      <c r="N351" s="391"/>
    </row>
    <row r="352" spans="2:14" ht="15.6" x14ac:dyDescent="0.3">
      <c r="B352" s="391" t="str">
        <f>VLOOKUP(C352,#REF!,3,FALSE)</f>
        <v>Mining</v>
      </c>
      <c r="C352" s="461" t="s">
        <v>571</v>
      </c>
      <c r="D352" s="200" t="s">
        <v>406</v>
      </c>
      <c r="E352" s="333" t="s">
        <v>804</v>
      </c>
      <c r="F352" s="391" t="s">
        <v>936</v>
      </c>
      <c r="G352" s="394" t="s">
        <v>936</v>
      </c>
      <c r="H352" s="391" t="s">
        <v>571</v>
      </c>
      <c r="I352" s="391" t="s">
        <v>205</v>
      </c>
      <c r="J352" s="465">
        <v>52.700922266139656</v>
      </c>
      <c r="K352" s="397" t="s">
        <v>847</v>
      </c>
      <c r="L352" s="426" t="s">
        <v>847</v>
      </c>
      <c r="M352" s="391"/>
      <c r="N352" s="391"/>
    </row>
    <row r="353" spans="2:14" ht="15.6" x14ac:dyDescent="0.3">
      <c r="B353" s="391" t="str">
        <f>VLOOKUP(C353,#REF!,3,FALSE)</f>
        <v>Mining</v>
      </c>
      <c r="C353" s="461" t="s">
        <v>573</v>
      </c>
      <c r="D353" s="200" t="s">
        <v>406</v>
      </c>
      <c r="E353" s="325" t="s">
        <v>790</v>
      </c>
      <c r="F353" s="391" t="s">
        <v>936</v>
      </c>
      <c r="G353" s="394" t="s">
        <v>936</v>
      </c>
      <c r="H353" s="391" t="s">
        <v>573</v>
      </c>
      <c r="I353" s="391" t="s">
        <v>205</v>
      </c>
      <c r="J353" s="465">
        <v>17406.918313570488</v>
      </c>
      <c r="K353" s="397" t="s">
        <v>847</v>
      </c>
      <c r="L353" s="426" t="s">
        <v>847</v>
      </c>
      <c r="M353" s="391"/>
      <c r="N353" s="391"/>
    </row>
    <row r="354" spans="2:14" ht="15.6" x14ac:dyDescent="0.3">
      <c r="B354" s="391" t="str">
        <f>VLOOKUP(C354,#REF!,3,FALSE)</f>
        <v>Mining</v>
      </c>
      <c r="C354" s="461" t="s">
        <v>573</v>
      </c>
      <c r="D354" s="200" t="s">
        <v>407</v>
      </c>
      <c r="E354" s="325" t="s">
        <v>791</v>
      </c>
      <c r="F354" s="391" t="s">
        <v>936</v>
      </c>
      <c r="G354" s="394" t="s">
        <v>936</v>
      </c>
      <c r="H354" s="391" t="s">
        <v>573</v>
      </c>
      <c r="I354" s="391" t="s">
        <v>205</v>
      </c>
      <c r="J354" s="465">
        <v>527.00922266139662</v>
      </c>
      <c r="K354" s="397" t="s">
        <v>847</v>
      </c>
      <c r="L354" s="426" t="s">
        <v>847</v>
      </c>
      <c r="M354" s="391"/>
      <c r="N354" s="391"/>
    </row>
    <row r="355" spans="2:14" ht="15.6" x14ac:dyDescent="0.3">
      <c r="B355" s="391" t="str">
        <f>VLOOKUP(C355,#REF!,3,FALSE)</f>
        <v>Mining</v>
      </c>
      <c r="C355" s="425" t="s">
        <v>573</v>
      </c>
      <c r="D355" s="200" t="s">
        <v>407</v>
      </c>
      <c r="E355" s="426" t="s">
        <v>949</v>
      </c>
      <c r="F355" s="391" t="s">
        <v>936</v>
      </c>
      <c r="G355" s="394" t="s">
        <v>936</v>
      </c>
      <c r="H355" s="391" t="s">
        <v>573</v>
      </c>
      <c r="I355" s="391" t="s">
        <v>205</v>
      </c>
      <c r="J355" s="466">
        <v>263.50461133069831</v>
      </c>
      <c r="K355" s="397" t="s">
        <v>847</v>
      </c>
      <c r="L355" s="426" t="s">
        <v>847</v>
      </c>
      <c r="M355" s="391"/>
      <c r="N355" s="391"/>
    </row>
    <row r="356" spans="2:14" ht="15.6" x14ac:dyDescent="0.3">
      <c r="B356" s="391" t="str">
        <f>VLOOKUP(C356,#REF!,3,FALSE)</f>
        <v>Mining</v>
      </c>
      <c r="C356" s="461" t="s">
        <v>573</v>
      </c>
      <c r="D356" s="200" t="s">
        <v>406</v>
      </c>
      <c r="E356" s="463" t="s">
        <v>939</v>
      </c>
      <c r="F356" s="391" t="s">
        <v>936</v>
      </c>
      <c r="G356" s="394" t="s">
        <v>936</v>
      </c>
      <c r="H356" s="391" t="s">
        <v>573</v>
      </c>
      <c r="I356" s="391" t="s">
        <v>205</v>
      </c>
      <c r="J356" s="465">
        <v>79.051383399209485</v>
      </c>
      <c r="K356" s="397" t="s">
        <v>847</v>
      </c>
      <c r="L356" s="426" t="s">
        <v>847</v>
      </c>
      <c r="M356" s="391"/>
      <c r="N356" s="391"/>
    </row>
    <row r="357" spans="2:14" ht="15.6" x14ac:dyDescent="0.3">
      <c r="B357" s="391" t="str">
        <f>VLOOKUP(C357,#REF!,3,FALSE)</f>
        <v>Mining</v>
      </c>
      <c r="C357" s="425" t="s">
        <v>573</v>
      </c>
      <c r="D357" s="200" t="s">
        <v>406</v>
      </c>
      <c r="E357" s="333" t="s">
        <v>804</v>
      </c>
      <c r="F357" s="391" t="s">
        <v>936</v>
      </c>
      <c r="G357" s="394" t="s">
        <v>936</v>
      </c>
      <c r="H357" s="391" t="s">
        <v>573</v>
      </c>
      <c r="I357" s="391" t="s">
        <v>205</v>
      </c>
      <c r="J357" s="466">
        <v>26.350461133069828</v>
      </c>
      <c r="K357" s="397" t="s">
        <v>847</v>
      </c>
      <c r="L357" s="426" t="s">
        <v>847</v>
      </c>
      <c r="M357" s="391"/>
      <c r="N357" s="391"/>
    </row>
    <row r="358" spans="2:14" ht="15.6" x14ac:dyDescent="0.3">
      <c r="B358" s="391" t="str">
        <f>VLOOKUP(C358,#REF!,3,FALSE)</f>
        <v>Mining</v>
      </c>
      <c r="C358" s="425" t="s">
        <v>575</v>
      </c>
      <c r="D358" s="200" t="s">
        <v>403</v>
      </c>
      <c r="E358" s="321" t="s">
        <v>775</v>
      </c>
      <c r="F358" s="391" t="s">
        <v>936</v>
      </c>
      <c r="G358" s="394" t="s">
        <v>936</v>
      </c>
      <c r="H358" s="391" t="s">
        <v>575</v>
      </c>
      <c r="I358" s="391" t="s">
        <v>205</v>
      </c>
      <c r="J358" s="466">
        <v>62510.379393939395</v>
      </c>
      <c r="K358" s="397" t="s">
        <v>847</v>
      </c>
      <c r="L358" s="426" t="s">
        <v>847</v>
      </c>
      <c r="M358" s="391"/>
      <c r="N358" s="391"/>
    </row>
    <row r="359" spans="2:14" ht="15.6" x14ac:dyDescent="0.3">
      <c r="B359" s="391" t="str">
        <f>VLOOKUP(C359,#REF!,3,FALSE)</f>
        <v>Mining</v>
      </c>
      <c r="C359" s="461" t="s">
        <v>575</v>
      </c>
      <c r="D359" s="200" t="s">
        <v>406</v>
      </c>
      <c r="E359" s="325" t="s">
        <v>790</v>
      </c>
      <c r="F359" s="391" t="s">
        <v>936</v>
      </c>
      <c r="G359" s="394" t="s">
        <v>936</v>
      </c>
      <c r="H359" s="391" t="s">
        <v>575</v>
      </c>
      <c r="I359" s="391" t="s">
        <v>205</v>
      </c>
      <c r="J359" s="465">
        <v>10323.162055335968</v>
      </c>
      <c r="K359" s="397" t="s">
        <v>847</v>
      </c>
      <c r="L359" s="426" t="s">
        <v>847</v>
      </c>
      <c r="M359" s="391"/>
      <c r="N359" s="391"/>
    </row>
    <row r="360" spans="2:14" ht="15.6" x14ac:dyDescent="0.3">
      <c r="B360" s="391" t="str">
        <f>VLOOKUP(C360,#REF!,3,FALSE)</f>
        <v>Mining</v>
      </c>
      <c r="C360" s="425" t="s">
        <v>575</v>
      </c>
      <c r="D360" s="200" t="s">
        <v>407</v>
      </c>
      <c r="E360" s="361" t="s">
        <v>798</v>
      </c>
      <c r="F360" s="391" t="s">
        <v>936</v>
      </c>
      <c r="G360" s="394" t="s">
        <v>936</v>
      </c>
      <c r="H360" s="391" t="s">
        <v>575</v>
      </c>
      <c r="I360" s="391" t="s">
        <v>205</v>
      </c>
      <c r="J360" s="466">
        <v>527.00922266139662</v>
      </c>
      <c r="K360" s="397" t="s">
        <v>847</v>
      </c>
      <c r="L360" s="426" t="s">
        <v>847</v>
      </c>
      <c r="M360" s="391"/>
      <c r="N360" s="391"/>
    </row>
    <row r="361" spans="2:14" ht="15.6" x14ac:dyDescent="0.3">
      <c r="B361" s="391" t="str">
        <f>VLOOKUP(C361,#REF!,3,FALSE)</f>
        <v>Mining</v>
      </c>
      <c r="C361" s="425" t="s">
        <v>575</v>
      </c>
      <c r="D361" s="200" t="s">
        <v>406</v>
      </c>
      <c r="E361" s="333" t="s">
        <v>808</v>
      </c>
      <c r="F361" s="391" t="s">
        <v>936</v>
      </c>
      <c r="G361" s="394" t="s">
        <v>936</v>
      </c>
      <c r="H361" s="391" t="s">
        <v>575</v>
      </c>
      <c r="I361" s="391" t="s">
        <v>205</v>
      </c>
      <c r="J361" s="466">
        <v>395.25691699604744</v>
      </c>
      <c r="K361" s="397" t="s">
        <v>847</v>
      </c>
      <c r="L361" s="426" t="s">
        <v>847</v>
      </c>
      <c r="M361" s="391"/>
      <c r="N361" s="391"/>
    </row>
    <row r="362" spans="2:14" ht="15.6" x14ac:dyDescent="0.3">
      <c r="B362" s="391" t="str">
        <f>VLOOKUP(C362,#REF!,3,FALSE)</f>
        <v>Mining</v>
      </c>
      <c r="C362" s="461" t="s">
        <v>575</v>
      </c>
      <c r="D362" s="200" t="s">
        <v>407</v>
      </c>
      <c r="E362" s="325" t="s">
        <v>791</v>
      </c>
      <c r="F362" s="391" t="s">
        <v>936</v>
      </c>
      <c r="G362" s="394" t="s">
        <v>936</v>
      </c>
      <c r="H362" s="391" t="s">
        <v>575</v>
      </c>
      <c r="I362" s="391" t="s">
        <v>205</v>
      </c>
      <c r="J362" s="465">
        <v>263.50461133069831</v>
      </c>
      <c r="K362" s="397" t="s">
        <v>847</v>
      </c>
      <c r="L362" s="426" t="s">
        <v>847</v>
      </c>
      <c r="M362" s="391"/>
      <c r="N362" s="391"/>
    </row>
    <row r="363" spans="2:14" ht="15.6" x14ac:dyDescent="0.3">
      <c r="B363" s="391" t="str">
        <f>VLOOKUP(C363,#REF!,3,FALSE)</f>
        <v>Mining</v>
      </c>
      <c r="C363" s="461" t="s">
        <v>575</v>
      </c>
      <c r="D363" s="200" t="s">
        <v>406</v>
      </c>
      <c r="E363" s="463" t="s">
        <v>971</v>
      </c>
      <c r="F363" s="391" t="s">
        <v>936</v>
      </c>
      <c r="G363" s="394" t="s">
        <v>936</v>
      </c>
      <c r="H363" s="391" t="s">
        <v>575</v>
      </c>
      <c r="I363" s="391" t="s">
        <v>205</v>
      </c>
      <c r="J363" s="465">
        <v>131.75230566534916</v>
      </c>
      <c r="K363" s="397" t="s">
        <v>847</v>
      </c>
      <c r="L363" s="426" t="s">
        <v>847</v>
      </c>
      <c r="M363" s="391"/>
      <c r="N363" s="391"/>
    </row>
    <row r="364" spans="2:14" ht="15.6" x14ac:dyDescent="0.3">
      <c r="B364" s="391" t="str">
        <f>VLOOKUP(C364,#REF!,3,FALSE)</f>
        <v>Mining</v>
      </c>
      <c r="C364" s="461" t="s">
        <v>575</v>
      </c>
      <c r="D364" s="200" t="s">
        <v>406</v>
      </c>
      <c r="E364" s="333" t="s">
        <v>805</v>
      </c>
      <c r="F364" s="391" t="s">
        <v>936</v>
      </c>
      <c r="G364" s="394" t="s">
        <v>936</v>
      </c>
      <c r="H364" s="391" t="s">
        <v>575</v>
      </c>
      <c r="I364" s="391" t="s">
        <v>205</v>
      </c>
      <c r="J364" s="465">
        <v>52.700922266139656</v>
      </c>
      <c r="K364" s="397" t="s">
        <v>847</v>
      </c>
      <c r="L364" s="426" t="s">
        <v>847</v>
      </c>
      <c r="M364" s="391"/>
      <c r="N364" s="391"/>
    </row>
    <row r="365" spans="2:14" ht="15.6" x14ac:dyDescent="0.3">
      <c r="B365" s="391" t="str">
        <f>VLOOKUP(C365,#REF!,3,FALSE)</f>
        <v>Mining</v>
      </c>
      <c r="C365" s="425" t="s">
        <v>575</v>
      </c>
      <c r="D365" s="200" t="s">
        <v>406</v>
      </c>
      <c r="E365" s="426" t="s">
        <v>939</v>
      </c>
      <c r="F365" s="391" t="s">
        <v>936</v>
      </c>
      <c r="G365" s="394" t="s">
        <v>936</v>
      </c>
      <c r="H365" s="391" t="s">
        <v>575</v>
      </c>
      <c r="I365" s="391" t="s">
        <v>205</v>
      </c>
      <c r="J365" s="466">
        <v>52.700922266139656</v>
      </c>
      <c r="K365" s="397" t="s">
        <v>847</v>
      </c>
      <c r="L365" s="426" t="s">
        <v>847</v>
      </c>
      <c r="M365" s="391"/>
      <c r="N365" s="391"/>
    </row>
    <row r="366" spans="2:14" ht="15.6" x14ac:dyDescent="0.3">
      <c r="B366" s="391" t="str">
        <f>VLOOKUP(C366,#REF!,3,FALSE)</f>
        <v>Mining</v>
      </c>
      <c r="C366" s="425" t="s">
        <v>575</v>
      </c>
      <c r="D366" s="200" t="s">
        <v>406</v>
      </c>
      <c r="E366" s="333" t="s">
        <v>804</v>
      </c>
      <c r="F366" s="391" t="s">
        <v>936</v>
      </c>
      <c r="G366" s="394" t="s">
        <v>936</v>
      </c>
      <c r="H366" s="391" t="s">
        <v>575</v>
      </c>
      <c r="I366" s="391" t="s">
        <v>205</v>
      </c>
      <c r="J366" s="466">
        <v>26.350461133069828</v>
      </c>
      <c r="K366" s="397" t="s">
        <v>847</v>
      </c>
      <c r="L366" s="426" t="s">
        <v>847</v>
      </c>
      <c r="M366" s="391"/>
      <c r="N366" s="391"/>
    </row>
    <row r="367" spans="2:14" ht="15.6" x14ac:dyDescent="0.3">
      <c r="B367" s="391" t="str">
        <f>VLOOKUP(C367,#REF!,3,FALSE)</f>
        <v>Mining</v>
      </c>
      <c r="C367" s="461" t="s">
        <v>577</v>
      </c>
      <c r="D367" s="200" t="s">
        <v>403</v>
      </c>
      <c r="E367" s="321" t="s">
        <v>775</v>
      </c>
      <c r="F367" s="391" t="s">
        <v>936</v>
      </c>
      <c r="G367" s="394" t="s">
        <v>936</v>
      </c>
      <c r="H367" s="391" t="s">
        <v>577</v>
      </c>
      <c r="I367" s="391" t="s">
        <v>205</v>
      </c>
      <c r="J367" s="465">
        <v>334224.5075098814</v>
      </c>
      <c r="K367" s="397" t="s">
        <v>847</v>
      </c>
      <c r="L367" s="426" t="s">
        <v>847</v>
      </c>
      <c r="M367" s="391"/>
      <c r="N367" s="391"/>
    </row>
    <row r="368" spans="2:14" ht="15.6" x14ac:dyDescent="0.3">
      <c r="B368" s="391" t="str">
        <f>VLOOKUP(C368,#REF!,3,FALSE)</f>
        <v>Mining</v>
      </c>
      <c r="C368" s="425" t="s">
        <v>577</v>
      </c>
      <c r="D368" s="200" t="s">
        <v>406</v>
      </c>
      <c r="E368" s="325" t="s">
        <v>790</v>
      </c>
      <c r="F368" s="391" t="s">
        <v>936</v>
      </c>
      <c r="G368" s="394" t="s">
        <v>936</v>
      </c>
      <c r="H368" s="391" t="s">
        <v>577</v>
      </c>
      <c r="I368" s="391" t="s">
        <v>205</v>
      </c>
      <c r="J368" s="466">
        <v>46214.649433465085</v>
      </c>
      <c r="K368" s="397" t="s">
        <v>847</v>
      </c>
      <c r="L368" s="426" t="s">
        <v>847</v>
      </c>
      <c r="M368" s="391"/>
      <c r="N368" s="391"/>
    </row>
    <row r="369" spans="2:14" ht="15.6" x14ac:dyDescent="0.3">
      <c r="B369" s="391" t="str">
        <f>VLOOKUP(C369,#REF!,3,FALSE)</f>
        <v>Mining</v>
      </c>
      <c r="C369" s="425" t="s">
        <v>577</v>
      </c>
      <c r="D369" s="200" t="s">
        <v>407</v>
      </c>
      <c r="E369" s="325" t="s">
        <v>791</v>
      </c>
      <c r="F369" s="391" t="s">
        <v>936</v>
      </c>
      <c r="G369" s="394" t="s">
        <v>936</v>
      </c>
      <c r="H369" s="391" t="s">
        <v>577</v>
      </c>
      <c r="I369" s="391" t="s">
        <v>205</v>
      </c>
      <c r="J369" s="466">
        <v>2635.046113306983</v>
      </c>
      <c r="K369" s="397" t="s">
        <v>847</v>
      </c>
      <c r="L369" s="426" t="s">
        <v>847</v>
      </c>
      <c r="M369" s="391"/>
      <c r="N369" s="391"/>
    </row>
    <row r="370" spans="2:14" ht="31.2" x14ac:dyDescent="0.3">
      <c r="B370" s="391" t="str">
        <f>VLOOKUP(C370,#REF!,3,FALSE)</f>
        <v>Mining</v>
      </c>
      <c r="C370" s="461" t="s">
        <v>577</v>
      </c>
      <c r="D370" s="200" t="s">
        <v>407</v>
      </c>
      <c r="E370" s="361" t="s">
        <v>793</v>
      </c>
      <c r="F370" s="391" t="s">
        <v>936</v>
      </c>
      <c r="G370" s="394" t="s">
        <v>936</v>
      </c>
      <c r="H370" s="391" t="s">
        <v>577</v>
      </c>
      <c r="I370" s="391" t="s">
        <v>205</v>
      </c>
      <c r="J370" s="465">
        <v>1054.0184453227932</v>
      </c>
      <c r="K370" s="397" t="s">
        <v>847</v>
      </c>
      <c r="L370" s="426" t="s">
        <v>847</v>
      </c>
      <c r="M370" s="391"/>
      <c r="N370" s="391"/>
    </row>
    <row r="371" spans="2:14" ht="15.6" x14ac:dyDescent="0.3">
      <c r="B371" s="391" t="str">
        <f>VLOOKUP(C371,#REF!,3,FALSE)</f>
        <v>Mining</v>
      </c>
      <c r="C371" s="425" t="s">
        <v>577</v>
      </c>
      <c r="D371" s="200" t="s">
        <v>406</v>
      </c>
      <c r="E371" s="333" t="s">
        <v>808</v>
      </c>
      <c r="F371" s="391" t="s">
        <v>936</v>
      </c>
      <c r="G371" s="394" t="s">
        <v>936</v>
      </c>
      <c r="H371" s="391" t="s">
        <v>577</v>
      </c>
      <c r="I371" s="391" t="s">
        <v>205</v>
      </c>
      <c r="J371" s="466">
        <v>447.95783926218706</v>
      </c>
      <c r="K371" s="397" t="s">
        <v>847</v>
      </c>
      <c r="L371" s="426" t="s">
        <v>847</v>
      </c>
      <c r="M371" s="391"/>
      <c r="N371" s="391"/>
    </row>
    <row r="372" spans="2:14" ht="15.6" x14ac:dyDescent="0.3">
      <c r="B372" s="391" t="str">
        <f>VLOOKUP(C372,#REF!,3,FALSE)</f>
        <v>Mining</v>
      </c>
      <c r="C372" s="425" t="s">
        <v>577</v>
      </c>
      <c r="D372" s="200" t="s">
        <v>406</v>
      </c>
      <c r="E372" s="333" t="s">
        <v>805</v>
      </c>
      <c r="F372" s="391" t="s">
        <v>936</v>
      </c>
      <c r="G372" s="394" t="s">
        <v>936</v>
      </c>
      <c r="H372" s="391" t="s">
        <v>577</v>
      </c>
      <c r="I372" s="391" t="s">
        <v>205</v>
      </c>
      <c r="J372" s="466">
        <v>395.25691699604744</v>
      </c>
      <c r="K372" s="397" t="s">
        <v>847</v>
      </c>
      <c r="L372" s="426" t="s">
        <v>847</v>
      </c>
      <c r="M372" s="391"/>
      <c r="N372" s="391"/>
    </row>
    <row r="373" spans="2:14" ht="15.6" x14ac:dyDescent="0.3">
      <c r="B373" s="391" t="str">
        <f>VLOOKUP(C373,#REF!,3,FALSE)</f>
        <v>Mining</v>
      </c>
      <c r="C373" s="461" t="s">
        <v>577</v>
      </c>
      <c r="D373" s="200" t="s">
        <v>406</v>
      </c>
      <c r="E373" s="333" t="s">
        <v>804</v>
      </c>
      <c r="F373" s="391" t="s">
        <v>936</v>
      </c>
      <c r="G373" s="394" t="s">
        <v>936</v>
      </c>
      <c r="H373" s="391" t="s">
        <v>577</v>
      </c>
      <c r="I373" s="391" t="s">
        <v>205</v>
      </c>
      <c r="J373" s="465">
        <v>342.55599472990775</v>
      </c>
      <c r="K373" s="397" t="s">
        <v>847</v>
      </c>
      <c r="L373" s="426" t="s">
        <v>847</v>
      </c>
      <c r="M373" s="391"/>
      <c r="N373" s="391"/>
    </row>
    <row r="374" spans="2:14" ht="15.6" x14ac:dyDescent="0.3">
      <c r="B374" s="391" t="str">
        <f>VLOOKUP(C374,#REF!,3,FALSE)</f>
        <v>Mining</v>
      </c>
      <c r="C374" s="461" t="s">
        <v>577</v>
      </c>
      <c r="D374" s="200" t="s">
        <v>406</v>
      </c>
      <c r="E374" s="328" t="s">
        <v>807</v>
      </c>
      <c r="F374" s="391" t="s">
        <v>936</v>
      </c>
      <c r="G374" s="394" t="s">
        <v>936</v>
      </c>
      <c r="H374" s="391" t="s">
        <v>577</v>
      </c>
      <c r="I374" s="391" t="s">
        <v>205</v>
      </c>
      <c r="J374" s="465">
        <v>316.20553359683794</v>
      </c>
      <c r="K374" s="397" t="s">
        <v>847</v>
      </c>
      <c r="L374" s="426" t="s">
        <v>847</v>
      </c>
      <c r="M374" s="391"/>
      <c r="N374" s="391"/>
    </row>
    <row r="375" spans="2:14" ht="15.6" x14ac:dyDescent="0.3">
      <c r="B375" s="391" t="str">
        <f>VLOOKUP(C375,#REF!,3,FALSE)</f>
        <v>Mining</v>
      </c>
      <c r="C375" s="461" t="s">
        <v>579</v>
      </c>
      <c r="D375" s="200" t="s">
        <v>406</v>
      </c>
      <c r="E375" s="325" t="s">
        <v>790</v>
      </c>
      <c r="F375" s="391" t="s">
        <v>936</v>
      </c>
      <c r="G375" s="394" t="s">
        <v>936</v>
      </c>
      <c r="H375" s="391" t="s">
        <v>579</v>
      </c>
      <c r="I375" s="391" t="s">
        <v>205</v>
      </c>
      <c r="J375" s="465">
        <v>12979.813675889329</v>
      </c>
      <c r="K375" s="397" t="s">
        <v>847</v>
      </c>
      <c r="L375" s="426" t="s">
        <v>847</v>
      </c>
      <c r="M375" s="391"/>
      <c r="N375" s="391"/>
    </row>
    <row r="376" spans="2:14" ht="15.6" x14ac:dyDescent="0.3">
      <c r="B376" s="391" t="str">
        <f>VLOOKUP(C376,#REF!,3,FALSE)</f>
        <v>Mining</v>
      </c>
      <c r="C376" s="425" t="s">
        <v>579</v>
      </c>
      <c r="D376" s="200" t="s">
        <v>406</v>
      </c>
      <c r="E376" s="333" t="s">
        <v>808</v>
      </c>
      <c r="F376" s="391" t="s">
        <v>936</v>
      </c>
      <c r="G376" s="394" t="s">
        <v>936</v>
      </c>
      <c r="H376" s="391" t="s">
        <v>579</v>
      </c>
      <c r="I376" s="391" t="s">
        <v>205</v>
      </c>
      <c r="J376" s="466">
        <v>527.00922266139662</v>
      </c>
      <c r="K376" s="397" t="s">
        <v>847</v>
      </c>
      <c r="L376" s="426" t="s">
        <v>847</v>
      </c>
      <c r="M376" s="391"/>
      <c r="N376" s="391"/>
    </row>
    <row r="377" spans="2:14" ht="15.6" x14ac:dyDescent="0.3">
      <c r="B377" s="391" t="str">
        <f>VLOOKUP(C377,#REF!,3,FALSE)</f>
        <v>Mining</v>
      </c>
      <c r="C377" s="425" t="s">
        <v>579</v>
      </c>
      <c r="D377" s="200" t="s">
        <v>406</v>
      </c>
      <c r="E377" s="333" t="s">
        <v>804</v>
      </c>
      <c r="F377" s="391" t="s">
        <v>936</v>
      </c>
      <c r="G377" s="394" t="s">
        <v>936</v>
      </c>
      <c r="H377" s="391" t="s">
        <v>579</v>
      </c>
      <c r="I377" s="391" t="s">
        <v>205</v>
      </c>
      <c r="J377" s="466">
        <v>52.700922266139656</v>
      </c>
      <c r="K377" s="397" t="s">
        <v>847</v>
      </c>
      <c r="L377" s="426" t="s">
        <v>847</v>
      </c>
      <c r="M377" s="391"/>
      <c r="N377" s="391"/>
    </row>
    <row r="378" spans="2:14" ht="15.6" x14ac:dyDescent="0.3">
      <c r="B378" s="391" t="str">
        <f>VLOOKUP(C378,#REF!,3,FALSE)</f>
        <v>Mining</v>
      </c>
      <c r="C378" s="461" t="s">
        <v>579</v>
      </c>
      <c r="D378" s="200" t="s">
        <v>406</v>
      </c>
      <c r="E378" s="463" t="s">
        <v>939</v>
      </c>
      <c r="F378" s="391" t="s">
        <v>936</v>
      </c>
      <c r="G378" s="394" t="s">
        <v>936</v>
      </c>
      <c r="H378" s="391" t="s">
        <v>579</v>
      </c>
      <c r="I378" s="391" t="s">
        <v>205</v>
      </c>
      <c r="J378" s="465">
        <v>52.700922266139656</v>
      </c>
      <c r="K378" s="397" t="s">
        <v>847</v>
      </c>
      <c r="L378" s="426" t="s">
        <v>847</v>
      </c>
      <c r="M378" s="391"/>
      <c r="N378" s="391"/>
    </row>
    <row r="379" spans="2:14" ht="15.6" x14ac:dyDescent="0.3">
      <c r="B379" s="391" t="str">
        <f>VLOOKUP(C379,#REF!,3,FALSE)</f>
        <v>Mining</v>
      </c>
      <c r="C379" s="425" t="s">
        <v>581</v>
      </c>
      <c r="D379" s="200" t="s">
        <v>406</v>
      </c>
      <c r="E379" s="325" t="s">
        <v>790</v>
      </c>
      <c r="F379" s="391" t="s">
        <v>936</v>
      </c>
      <c r="G379" s="394" t="s">
        <v>936</v>
      </c>
      <c r="H379" s="391" t="s">
        <v>581</v>
      </c>
      <c r="I379" s="391" t="s">
        <v>205</v>
      </c>
      <c r="J379" s="466">
        <v>226060.53367588934</v>
      </c>
      <c r="K379" s="397" t="s">
        <v>847</v>
      </c>
      <c r="L379" s="426" t="s">
        <v>847</v>
      </c>
      <c r="M379" s="391"/>
      <c r="N379" s="391"/>
    </row>
    <row r="380" spans="2:14" ht="15.6" x14ac:dyDescent="0.3">
      <c r="B380" s="391" t="str">
        <f>VLOOKUP(C380,#REF!,3,FALSE)</f>
        <v>Mining</v>
      </c>
      <c r="C380" s="425" t="s">
        <v>581</v>
      </c>
      <c r="D380" s="200" t="s">
        <v>407</v>
      </c>
      <c r="E380" s="325" t="s">
        <v>791</v>
      </c>
      <c r="F380" s="391" t="s">
        <v>936</v>
      </c>
      <c r="G380" s="394" t="s">
        <v>936</v>
      </c>
      <c r="H380" s="391" t="s">
        <v>581</v>
      </c>
      <c r="I380" s="391" t="s">
        <v>205</v>
      </c>
      <c r="J380" s="466">
        <v>4874.835309617918</v>
      </c>
      <c r="K380" s="397" t="s">
        <v>847</v>
      </c>
      <c r="L380" s="426" t="s">
        <v>847</v>
      </c>
      <c r="M380" s="391"/>
      <c r="N380" s="391"/>
    </row>
    <row r="381" spans="2:14" ht="15.6" x14ac:dyDescent="0.3">
      <c r="B381" s="391" t="str">
        <f>VLOOKUP(C381,#REF!,3,FALSE)</f>
        <v>Mining</v>
      </c>
      <c r="C381" s="461" t="s">
        <v>581</v>
      </c>
      <c r="D381" s="200" t="s">
        <v>407</v>
      </c>
      <c r="E381" s="463" t="s">
        <v>949</v>
      </c>
      <c r="F381" s="391" t="s">
        <v>936</v>
      </c>
      <c r="G381" s="394" t="s">
        <v>936</v>
      </c>
      <c r="H381" s="391" t="s">
        <v>581</v>
      </c>
      <c r="I381" s="391" t="s">
        <v>205</v>
      </c>
      <c r="J381" s="465">
        <v>527.00922266139662</v>
      </c>
      <c r="K381" s="397" t="s">
        <v>847</v>
      </c>
      <c r="L381" s="426" t="s">
        <v>847</v>
      </c>
      <c r="M381" s="391"/>
      <c r="N381" s="391"/>
    </row>
    <row r="382" spans="2:14" ht="15.6" x14ac:dyDescent="0.3">
      <c r="B382" s="391" t="str">
        <f>VLOOKUP(C382,#REF!,3,FALSE)</f>
        <v>Mining</v>
      </c>
      <c r="C382" s="461" t="s">
        <v>581</v>
      </c>
      <c r="D382" s="200" t="s">
        <v>406</v>
      </c>
      <c r="E382" s="463" t="s">
        <v>939</v>
      </c>
      <c r="F382" s="391" t="s">
        <v>936</v>
      </c>
      <c r="G382" s="394" t="s">
        <v>936</v>
      </c>
      <c r="H382" s="391" t="s">
        <v>581</v>
      </c>
      <c r="I382" s="391" t="s">
        <v>205</v>
      </c>
      <c r="J382" s="465">
        <v>316.20553359683794</v>
      </c>
      <c r="K382" s="397" t="s">
        <v>847</v>
      </c>
      <c r="L382" s="426" t="s">
        <v>847</v>
      </c>
      <c r="M382" s="391"/>
      <c r="N382" s="391"/>
    </row>
    <row r="383" spans="2:14" ht="15.6" x14ac:dyDescent="0.3">
      <c r="B383" s="391" t="str">
        <f>VLOOKUP(C383,#REF!,3,FALSE)</f>
        <v>Mining</v>
      </c>
      <c r="C383" s="461" t="s">
        <v>581</v>
      </c>
      <c r="D383" s="200" t="s">
        <v>406</v>
      </c>
      <c r="E383" s="333" t="s">
        <v>804</v>
      </c>
      <c r="F383" s="391" t="s">
        <v>936</v>
      </c>
      <c r="G383" s="394" t="s">
        <v>936</v>
      </c>
      <c r="H383" s="391" t="s">
        <v>581</v>
      </c>
      <c r="I383" s="391" t="s">
        <v>205</v>
      </c>
      <c r="J383" s="465">
        <v>158.10276679841897</v>
      </c>
      <c r="K383" s="397" t="s">
        <v>847</v>
      </c>
      <c r="L383" s="426" t="s">
        <v>847</v>
      </c>
      <c r="M383" s="391"/>
      <c r="N383" s="391"/>
    </row>
    <row r="384" spans="2:14" ht="15.6" x14ac:dyDescent="0.3">
      <c r="B384" s="391" t="str">
        <f>VLOOKUP(C384,#REF!,3,FALSE)</f>
        <v>Mining</v>
      </c>
      <c r="C384" s="425" t="s">
        <v>581</v>
      </c>
      <c r="D384" s="200" t="s">
        <v>406</v>
      </c>
      <c r="E384" s="333" t="s">
        <v>805</v>
      </c>
      <c r="F384" s="391" t="s">
        <v>936</v>
      </c>
      <c r="G384" s="394" t="s">
        <v>936</v>
      </c>
      <c r="H384" s="391" t="s">
        <v>581</v>
      </c>
      <c r="I384" s="391" t="s">
        <v>205</v>
      </c>
      <c r="J384" s="466">
        <v>105.40184453227931</v>
      </c>
      <c r="K384" s="397" t="s">
        <v>847</v>
      </c>
      <c r="L384" s="426" t="s">
        <v>847</v>
      </c>
      <c r="M384" s="391"/>
      <c r="N384" s="391"/>
    </row>
    <row r="385" spans="3:14" ht="13.2" thickBot="1" x14ac:dyDescent="0.35">
      <c r="G385" s="161"/>
      <c r="J385" s="162"/>
    </row>
    <row r="386" spans="3:14" s="128" customFormat="1" ht="15.6" thickBot="1" x14ac:dyDescent="0.4">
      <c r="G386" s="458"/>
      <c r="H386" s="459" t="s">
        <v>810</v>
      </c>
      <c r="I386" s="460"/>
      <c r="J386" s="404">
        <f>SUM(J15:J384)</f>
        <v>20107960668.104946</v>
      </c>
    </row>
    <row r="387" spans="3:14" x14ac:dyDescent="0.3">
      <c r="C387" s="581" t="s">
        <v>811</v>
      </c>
      <c r="D387" s="581"/>
      <c r="E387" s="581"/>
      <c r="F387" s="581"/>
      <c r="G387" s="581"/>
      <c r="H387" s="581"/>
      <c r="I387" s="581"/>
      <c r="J387" s="581"/>
      <c r="K387" s="581"/>
      <c r="L387" s="581"/>
      <c r="M387" s="581"/>
      <c r="N387" s="581"/>
    </row>
    <row r="388" spans="3:14" x14ac:dyDescent="0.3">
      <c r="C388" s="582" t="s">
        <v>812</v>
      </c>
      <c r="D388" s="582"/>
      <c r="E388" s="582"/>
      <c r="F388" s="582"/>
      <c r="G388" s="582"/>
      <c r="H388" s="582"/>
      <c r="I388" s="582"/>
      <c r="J388" s="582"/>
      <c r="K388" s="582"/>
      <c r="L388" s="582"/>
      <c r="M388" s="582"/>
      <c r="N388" s="582"/>
    </row>
    <row r="389" spans="3:14" x14ac:dyDescent="0.3">
      <c r="C389" s="582"/>
      <c r="D389" s="582"/>
      <c r="E389" s="582"/>
      <c r="F389" s="582"/>
      <c r="G389" s="582"/>
      <c r="H389" s="582"/>
      <c r="I389" s="582"/>
      <c r="J389" s="582"/>
      <c r="K389" s="582"/>
      <c r="L389" s="582"/>
      <c r="M389" s="582"/>
      <c r="N389" s="582"/>
    </row>
    <row r="390" spans="3:14" ht="14.4" x14ac:dyDescent="0.3">
      <c r="C390" s="398" t="s">
        <v>641</v>
      </c>
      <c r="D390" s="398" t="s">
        <v>845</v>
      </c>
      <c r="E390" s="432" t="s">
        <v>859</v>
      </c>
      <c r="F390" s="398" t="s">
        <v>61</v>
      </c>
      <c r="G390" s="433" t="s">
        <v>61</v>
      </c>
      <c r="H390" s="398" t="s">
        <v>860</v>
      </c>
      <c r="I390" s="398" t="s">
        <v>205</v>
      </c>
      <c r="J390" s="434">
        <v>3530161.9257554985</v>
      </c>
      <c r="K390" s="435" t="s">
        <v>847</v>
      </c>
      <c r="L390" s="398"/>
      <c r="M390" s="398"/>
      <c r="N390" s="398"/>
    </row>
    <row r="391" spans="3:14" ht="14.4" x14ac:dyDescent="0.3">
      <c r="C391" s="395" t="s">
        <v>644</v>
      </c>
      <c r="D391" s="395" t="s">
        <v>845</v>
      </c>
      <c r="E391" s="436" t="s">
        <v>859</v>
      </c>
      <c r="F391" s="395" t="s">
        <v>61</v>
      </c>
      <c r="G391" s="437" t="s">
        <v>61</v>
      </c>
      <c r="H391" s="395" t="s">
        <v>868</v>
      </c>
      <c r="I391" s="395" t="s">
        <v>205</v>
      </c>
      <c r="J391" s="438"/>
      <c r="K391" s="439" t="s">
        <v>847</v>
      </c>
      <c r="L391" s="395"/>
      <c r="M391" s="395"/>
      <c r="N391" s="395"/>
    </row>
    <row r="392" spans="3:14" ht="14.4" x14ac:dyDescent="0.3">
      <c r="C392" s="398" t="s">
        <v>645</v>
      </c>
      <c r="D392" s="398" t="s">
        <v>845</v>
      </c>
      <c r="E392" s="432" t="s">
        <v>859</v>
      </c>
      <c r="F392" s="398" t="s">
        <v>61</v>
      </c>
      <c r="G392" s="433" t="s">
        <v>61</v>
      </c>
      <c r="H392" s="398" t="s">
        <v>869</v>
      </c>
      <c r="I392" s="398" t="s">
        <v>205</v>
      </c>
      <c r="J392" s="434"/>
      <c r="K392" s="435" t="s">
        <v>847</v>
      </c>
      <c r="L392" s="398"/>
      <c r="M392" s="398"/>
      <c r="N392" s="398"/>
    </row>
    <row r="393" spans="3:14" ht="14.4" x14ac:dyDescent="0.3">
      <c r="C393" s="395" t="s">
        <v>646</v>
      </c>
      <c r="D393" s="395" t="s">
        <v>845</v>
      </c>
      <c r="E393" s="436" t="s">
        <v>859</v>
      </c>
      <c r="F393" s="395" t="s">
        <v>61</v>
      </c>
      <c r="G393" s="437" t="s">
        <v>61</v>
      </c>
      <c r="H393" s="395" t="s">
        <v>870</v>
      </c>
      <c r="I393" s="395" t="s">
        <v>205</v>
      </c>
      <c r="J393" s="438">
        <v>6847042.1414724886</v>
      </c>
      <c r="K393" s="439" t="s">
        <v>847</v>
      </c>
      <c r="L393" s="395"/>
      <c r="M393" s="395"/>
      <c r="N393" s="395"/>
    </row>
    <row r="394" spans="3:14" ht="14.4" x14ac:dyDescent="0.3">
      <c r="C394" s="398" t="s">
        <v>647</v>
      </c>
      <c r="D394" s="398" t="s">
        <v>845</v>
      </c>
      <c r="E394" s="432" t="s">
        <v>859</v>
      </c>
      <c r="F394" s="398" t="s">
        <v>61</v>
      </c>
      <c r="G394" s="433" t="s">
        <v>61</v>
      </c>
      <c r="H394" s="398" t="s">
        <v>871</v>
      </c>
      <c r="I394" s="398" t="s">
        <v>205</v>
      </c>
      <c r="J394" s="440"/>
      <c r="K394" s="435" t="s">
        <v>847</v>
      </c>
      <c r="L394" s="398"/>
      <c r="M394" s="398"/>
      <c r="N394" s="398"/>
    </row>
    <row r="395" spans="3:14" ht="14.4" x14ac:dyDescent="0.3">
      <c r="C395" s="395" t="s">
        <v>648</v>
      </c>
      <c r="D395" s="395" t="s">
        <v>845</v>
      </c>
      <c r="E395" s="436" t="s">
        <v>859</v>
      </c>
      <c r="F395" s="395" t="s">
        <v>61</v>
      </c>
      <c r="G395" s="437" t="s">
        <v>61</v>
      </c>
      <c r="H395" s="395" t="s">
        <v>872</v>
      </c>
      <c r="I395" s="395" t="s">
        <v>205</v>
      </c>
      <c r="J395" s="438">
        <v>4521.2889824423992</v>
      </c>
      <c r="K395" s="439" t="s">
        <v>847</v>
      </c>
      <c r="L395" s="395"/>
      <c r="M395" s="395"/>
      <c r="N395" s="395"/>
    </row>
    <row r="396" spans="3:14" ht="14.4" x14ac:dyDescent="0.3">
      <c r="C396" s="398" t="s">
        <v>649</v>
      </c>
      <c r="D396" s="398" t="s">
        <v>845</v>
      </c>
      <c r="E396" s="432" t="s">
        <v>859</v>
      </c>
      <c r="F396" s="398" t="s">
        <v>61</v>
      </c>
      <c r="G396" s="433" t="s">
        <v>61</v>
      </c>
      <c r="H396" s="398" t="s">
        <v>873</v>
      </c>
      <c r="I396" s="398" t="s">
        <v>205</v>
      </c>
      <c r="J396" s="440">
        <v>314138.37543241301</v>
      </c>
      <c r="K396" s="435" t="s">
        <v>847</v>
      </c>
      <c r="L396" s="398"/>
      <c r="M396" s="398"/>
      <c r="N396" s="398"/>
    </row>
    <row r="397" spans="3:14" ht="14.4" x14ac:dyDescent="0.3">
      <c r="C397" s="395" t="s">
        <v>650</v>
      </c>
      <c r="D397" s="395" t="s">
        <v>845</v>
      </c>
      <c r="E397" s="436" t="s">
        <v>859</v>
      </c>
      <c r="F397" s="395" t="s">
        <v>61</v>
      </c>
      <c r="G397" s="437" t="s">
        <v>61</v>
      </c>
      <c r="H397" s="395" t="s">
        <v>874</v>
      </c>
      <c r="I397" s="395" t="s">
        <v>205</v>
      </c>
      <c r="J397" s="438"/>
      <c r="K397" s="439" t="s">
        <v>847</v>
      </c>
      <c r="L397" s="395"/>
      <c r="M397" s="395"/>
      <c r="N397" s="395"/>
    </row>
    <row r="398" spans="3:14" ht="14.4" x14ac:dyDescent="0.3">
      <c r="C398" s="398" t="s">
        <v>651</v>
      </c>
      <c r="D398" s="398" t="s">
        <v>845</v>
      </c>
      <c r="E398" s="432" t="s">
        <v>859</v>
      </c>
      <c r="F398" s="398" t="s">
        <v>61</v>
      </c>
      <c r="G398" s="433" t="s">
        <v>61</v>
      </c>
      <c r="H398" s="398" t="s">
        <v>875</v>
      </c>
      <c r="I398" s="398" t="s">
        <v>205</v>
      </c>
      <c r="J398" s="440">
        <v>59221.734025194171</v>
      </c>
      <c r="K398" s="435" t="s">
        <v>847</v>
      </c>
      <c r="L398" s="398"/>
      <c r="M398" s="398"/>
      <c r="N398" s="398"/>
    </row>
    <row r="399" spans="3:14" ht="14.4" x14ac:dyDescent="0.3">
      <c r="C399" s="395" t="s">
        <v>652</v>
      </c>
      <c r="D399" s="395" t="s">
        <v>845</v>
      </c>
      <c r="E399" s="436" t="s">
        <v>859</v>
      </c>
      <c r="F399" s="395" t="s">
        <v>61</v>
      </c>
      <c r="G399" s="437" t="s">
        <v>61</v>
      </c>
      <c r="H399" s="395" t="s">
        <v>876</v>
      </c>
      <c r="I399" s="395" t="s">
        <v>205</v>
      </c>
      <c r="J399" s="438">
        <v>111789904.72227661</v>
      </c>
      <c r="K399" s="439" t="s">
        <v>847</v>
      </c>
      <c r="L399" s="395"/>
      <c r="M399" s="395"/>
      <c r="N399" s="395"/>
    </row>
    <row r="400" spans="3:14" ht="14.4" x14ac:dyDescent="0.3">
      <c r="C400" s="398" t="s">
        <v>653</v>
      </c>
      <c r="D400" s="398" t="s">
        <v>845</v>
      </c>
      <c r="E400" s="432" t="s">
        <v>859</v>
      </c>
      <c r="F400" s="398" t="s">
        <v>61</v>
      </c>
      <c r="G400" s="433" t="s">
        <v>61</v>
      </c>
      <c r="H400" s="398" t="s">
        <v>877</v>
      </c>
      <c r="I400" s="398" t="s">
        <v>205</v>
      </c>
      <c r="J400" s="440">
        <v>245995.41168983746</v>
      </c>
      <c r="K400" s="435" t="s">
        <v>847</v>
      </c>
      <c r="L400" s="398"/>
      <c r="M400" s="398"/>
      <c r="N400" s="398"/>
    </row>
    <row r="401" spans="3:14" ht="14.4" x14ac:dyDescent="0.3">
      <c r="C401" s="395" t="s">
        <v>654</v>
      </c>
      <c r="D401" s="395" t="s">
        <v>845</v>
      </c>
      <c r="E401" s="436" t="s">
        <v>859</v>
      </c>
      <c r="F401" s="395" t="s">
        <v>61</v>
      </c>
      <c r="G401" s="437" t="s">
        <v>61</v>
      </c>
      <c r="H401" s="395" t="s">
        <v>878</v>
      </c>
      <c r="I401" s="395" t="s">
        <v>205</v>
      </c>
      <c r="J401" s="438">
        <v>16073.636087722734</v>
      </c>
      <c r="K401" s="439" t="s">
        <v>847</v>
      </c>
      <c r="L401" s="395"/>
      <c r="M401" s="395"/>
      <c r="N401" s="395"/>
    </row>
    <row r="402" spans="3:14" ht="14.4" x14ac:dyDescent="0.3">
      <c r="C402" s="398" t="s">
        <v>655</v>
      </c>
      <c r="D402" s="398" t="s">
        <v>845</v>
      </c>
      <c r="E402" s="432" t="s">
        <v>859</v>
      </c>
      <c r="F402" s="398" t="s">
        <v>61</v>
      </c>
      <c r="G402" s="433" t="s">
        <v>61</v>
      </c>
      <c r="H402" s="398" t="s">
        <v>879</v>
      </c>
      <c r="I402" s="398" t="s">
        <v>205</v>
      </c>
      <c r="J402" s="440"/>
      <c r="K402" s="435" t="s">
        <v>847</v>
      </c>
      <c r="L402" s="398"/>
      <c r="M402" s="398"/>
      <c r="N402" s="398"/>
    </row>
    <row r="403" spans="3:14" ht="14.4" x14ac:dyDescent="0.3">
      <c r="C403" s="395" t="s">
        <v>656</v>
      </c>
      <c r="D403" s="395" t="s">
        <v>845</v>
      </c>
      <c r="E403" s="436" t="s">
        <v>859</v>
      </c>
      <c r="F403" s="395" t="s">
        <v>61</v>
      </c>
      <c r="G403" s="437" t="s">
        <v>61</v>
      </c>
      <c r="H403" s="395" t="s">
        <v>880</v>
      </c>
      <c r="I403" s="395" t="s">
        <v>205</v>
      </c>
      <c r="J403" s="438"/>
      <c r="K403" s="439" t="s">
        <v>847</v>
      </c>
      <c r="L403" s="395"/>
      <c r="M403" s="395"/>
      <c r="N403" s="395"/>
    </row>
    <row r="404" spans="3:14" ht="14.4" x14ac:dyDescent="0.3">
      <c r="C404" s="398" t="s">
        <v>657</v>
      </c>
      <c r="D404" s="398" t="s">
        <v>845</v>
      </c>
      <c r="E404" s="432" t="s">
        <v>859</v>
      </c>
      <c r="F404" s="398" t="s">
        <v>61</v>
      </c>
      <c r="G404" s="433" t="s">
        <v>61</v>
      </c>
      <c r="H404" s="398" t="s">
        <v>881</v>
      </c>
      <c r="I404" s="398" t="s">
        <v>205</v>
      </c>
      <c r="J404" s="440">
        <v>58699.783532406502</v>
      </c>
      <c r="K404" s="435" t="s">
        <v>847</v>
      </c>
      <c r="L404" s="398"/>
      <c r="M404" s="398"/>
      <c r="N404" s="398"/>
    </row>
    <row r="405" spans="3:14" ht="14.4" x14ac:dyDescent="0.3">
      <c r="C405" s="395" t="s">
        <v>658</v>
      </c>
      <c r="D405" s="395" t="s">
        <v>845</v>
      </c>
      <c r="E405" s="436" t="s">
        <v>859</v>
      </c>
      <c r="F405" s="395" t="s">
        <v>61</v>
      </c>
      <c r="G405" s="437" t="s">
        <v>61</v>
      </c>
      <c r="H405" s="395" t="s">
        <v>882</v>
      </c>
      <c r="I405" s="395" t="s">
        <v>205</v>
      </c>
      <c r="J405" s="438"/>
      <c r="K405" s="439" t="s">
        <v>847</v>
      </c>
      <c r="L405" s="395"/>
      <c r="M405" s="395"/>
      <c r="N405" s="395"/>
    </row>
    <row r="406" spans="3:14" ht="14.4" x14ac:dyDescent="0.3">
      <c r="C406" s="441" t="s">
        <v>659</v>
      </c>
      <c r="D406" s="441" t="s">
        <v>845</v>
      </c>
      <c r="E406" s="442" t="s">
        <v>859</v>
      </c>
      <c r="F406" s="398" t="s">
        <v>61</v>
      </c>
      <c r="G406" s="443" t="s">
        <v>61</v>
      </c>
      <c r="H406" s="441" t="s">
        <v>878</v>
      </c>
      <c r="I406" s="441" t="s">
        <v>205</v>
      </c>
      <c r="J406" s="444">
        <v>364948.18552966515</v>
      </c>
      <c r="K406" s="435" t="s">
        <v>847</v>
      </c>
      <c r="L406" s="398"/>
      <c r="M406" s="398"/>
      <c r="N406" s="398"/>
    </row>
    <row r="407" spans="3:14" ht="14.4" x14ac:dyDescent="0.3">
      <c r="C407" s="395" t="s">
        <v>660</v>
      </c>
      <c r="D407" s="395" t="s">
        <v>845</v>
      </c>
      <c r="E407" s="436" t="s">
        <v>859</v>
      </c>
      <c r="F407" s="395" t="s">
        <v>61</v>
      </c>
      <c r="G407" s="437" t="s">
        <v>61</v>
      </c>
      <c r="H407" s="395" t="s">
        <v>878</v>
      </c>
      <c r="I407" s="395" t="s">
        <v>205</v>
      </c>
      <c r="J407" s="438">
        <v>566358.95715031656</v>
      </c>
      <c r="K407" s="439" t="s">
        <v>847</v>
      </c>
      <c r="L407" s="395"/>
      <c r="M407" s="395"/>
      <c r="N407" s="395"/>
    </row>
    <row r="408" spans="3:14" ht="14.4" x14ac:dyDescent="0.3">
      <c r="C408" s="398" t="s">
        <v>661</v>
      </c>
      <c r="D408" s="398" t="s">
        <v>845</v>
      </c>
      <c r="E408" s="432" t="s">
        <v>859</v>
      </c>
      <c r="F408" s="398" t="s">
        <v>61</v>
      </c>
      <c r="G408" s="433" t="s">
        <v>61</v>
      </c>
      <c r="H408" s="398" t="s">
        <v>883</v>
      </c>
      <c r="I408" s="398" t="s">
        <v>205</v>
      </c>
      <c r="J408" s="440">
        <v>367450.34266692773</v>
      </c>
      <c r="K408" s="435" t="s">
        <v>847</v>
      </c>
      <c r="L408" s="398"/>
      <c r="M408" s="398"/>
      <c r="N408" s="398"/>
    </row>
    <row r="409" spans="3:14" ht="14.4" x14ac:dyDescent="0.3">
      <c r="C409" s="395" t="s">
        <v>662</v>
      </c>
      <c r="D409" s="395" t="s">
        <v>845</v>
      </c>
      <c r="E409" s="436" t="s">
        <v>859</v>
      </c>
      <c r="F409" s="395" t="s">
        <v>61</v>
      </c>
      <c r="G409" s="437" t="s">
        <v>61</v>
      </c>
      <c r="H409" s="395" t="s">
        <v>884</v>
      </c>
      <c r="I409" s="395" t="s">
        <v>205</v>
      </c>
      <c r="J409" s="438">
        <v>3270760.150186019</v>
      </c>
      <c r="K409" s="439" t="s">
        <v>847</v>
      </c>
      <c r="L409" s="395"/>
      <c r="M409" s="395"/>
      <c r="N409" s="395"/>
    </row>
    <row r="410" spans="3:14" ht="14.4" x14ac:dyDescent="0.3">
      <c r="C410" s="398" t="s">
        <v>663</v>
      </c>
      <c r="D410" s="398" t="s">
        <v>845</v>
      </c>
      <c r="E410" s="432" t="s">
        <v>859</v>
      </c>
      <c r="F410" s="398" t="s">
        <v>61</v>
      </c>
      <c r="G410" s="433" t="s">
        <v>61</v>
      </c>
      <c r="H410" s="398" t="s">
        <v>885</v>
      </c>
      <c r="I410" s="398" t="s">
        <v>205</v>
      </c>
      <c r="J410" s="440"/>
      <c r="K410" s="435" t="s">
        <v>847</v>
      </c>
      <c r="L410" s="398"/>
      <c r="M410" s="398"/>
      <c r="N410" s="398"/>
    </row>
    <row r="411" spans="3:14" ht="14.4" x14ac:dyDescent="0.3">
      <c r="C411" s="395" t="s">
        <v>664</v>
      </c>
      <c r="D411" s="395" t="s">
        <v>845</v>
      </c>
      <c r="E411" s="436" t="s">
        <v>859</v>
      </c>
      <c r="F411" s="395" t="s">
        <v>61</v>
      </c>
      <c r="G411" s="437" t="s">
        <v>61</v>
      </c>
      <c r="H411" s="395" t="s">
        <v>883</v>
      </c>
      <c r="I411" s="395" t="s">
        <v>205</v>
      </c>
      <c r="J411" s="438"/>
      <c r="K411" s="439" t="s">
        <v>847</v>
      </c>
      <c r="L411" s="395"/>
      <c r="M411" s="395"/>
      <c r="N411" s="395"/>
    </row>
    <row r="412" spans="3:14" ht="14.4" x14ac:dyDescent="0.3">
      <c r="C412" s="398" t="s">
        <v>665</v>
      </c>
      <c r="D412" s="398" t="s">
        <v>845</v>
      </c>
      <c r="E412" s="432" t="s">
        <v>859</v>
      </c>
      <c r="F412" s="398" t="s">
        <v>61</v>
      </c>
      <c r="G412" s="433" t="s">
        <v>61</v>
      </c>
      <c r="H412" s="398" t="s">
        <v>886</v>
      </c>
      <c r="I412" s="398" t="s">
        <v>205</v>
      </c>
      <c r="J412" s="440">
        <v>27015.176326610534</v>
      </c>
      <c r="K412" s="435" t="s">
        <v>847</v>
      </c>
      <c r="L412" s="398"/>
      <c r="M412" s="398"/>
      <c r="N412" s="398"/>
    </row>
    <row r="413" spans="3:14" ht="14.4" x14ac:dyDescent="0.3">
      <c r="C413" s="395" t="s">
        <v>666</v>
      </c>
      <c r="D413" s="395" t="s">
        <v>845</v>
      </c>
      <c r="E413" s="436" t="s">
        <v>859</v>
      </c>
      <c r="F413" s="395" t="s">
        <v>61</v>
      </c>
      <c r="G413" s="437" t="s">
        <v>61</v>
      </c>
      <c r="H413" s="395" t="s">
        <v>883</v>
      </c>
      <c r="I413" s="395" t="s">
        <v>205</v>
      </c>
      <c r="J413" s="438">
        <v>734471.76140591339</v>
      </c>
      <c r="K413" s="439" t="s">
        <v>847</v>
      </c>
      <c r="L413" s="395"/>
      <c r="M413" s="395"/>
      <c r="N413" s="395"/>
    </row>
    <row r="414" spans="3:14" ht="14.4" x14ac:dyDescent="0.3">
      <c r="C414" s="398" t="s">
        <v>667</v>
      </c>
      <c r="D414" s="398" t="s">
        <v>845</v>
      </c>
      <c r="E414" s="432" t="s">
        <v>859</v>
      </c>
      <c r="F414" s="398" t="s">
        <v>61</v>
      </c>
      <c r="G414" s="433" t="s">
        <v>61</v>
      </c>
      <c r="H414" s="398" t="s">
        <v>874</v>
      </c>
      <c r="I414" s="398" t="s">
        <v>205</v>
      </c>
      <c r="J414" s="440">
        <v>1218208.8684158996</v>
      </c>
      <c r="K414" s="435" t="s">
        <v>847</v>
      </c>
      <c r="L414" s="398"/>
      <c r="M414" s="398"/>
      <c r="N414" s="398"/>
    </row>
    <row r="415" spans="3:14" ht="14.4" x14ac:dyDescent="0.3">
      <c r="C415" s="395" t="s">
        <v>668</v>
      </c>
      <c r="D415" s="395" t="s">
        <v>845</v>
      </c>
      <c r="E415" s="436" t="s">
        <v>859</v>
      </c>
      <c r="F415" s="395" t="s">
        <v>61</v>
      </c>
      <c r="G415" s="437" t="s">
        <v>61</v>
      </c>
      <c r="H415" s="395" t="s">
        <v>887</v>
      </c>
      <c r="I415" s="395" t="s">
        <v>205</v>
      </c>
      <c r="J415" s="438">
        <v>424221.11510345264</v>
      </c>
      <c r="K415" s="439" t="s">
        <v>847</v>
      </c>
      <c r="L415" s="395"/>
      <c r="M415" s="395"/>
      <c r="N415" s="395"/>
    </row>
    <row r="416" spans="3:14" ht="14.4" x14ac:dyDescent="0.3">
      <c r="C416" s="398" t="s">
        <v>669</v>
      </c>
      <c r="D416" s="398" t="s">
        <v>845</v>
      </c>
      <c r="E416" s="432" t="s">
        <v>859</v>
      </c>
      <c r="F416" s="398" t="s">
        <v>61</v>
      </c>
      <c r="G416" s="433" t="s">
        <v>61</v>
      </c>
      <c r="H416" s="398" t="s">
        <v>888</v>
      </c>
      <c r="I416" s="398" t="s">
        <v>205</v>
      </c>
      <c r="J416" s="440">
        <v>184992.48489002022</v>
      </c>
      <c r="K416" s="435" t="s">
        <v>847</v>
      </c>
      <c r="L416" s="398"/>
      <c r="M416" s="398"/>
      <c r="N416" s="398"/>
    </row>
    <row r="417" spans="3:14" ht="14.4" x14ac:dyDescent="0.3">
      <c r="C417" s="395" t="s">
        <v>670</v>
      </c>
      <c r="D417" s="395" t="s">
        <v>845</v>
      </c>
      <c r="E417" s="436" t="s">
        <v>859</v>
      </c>
      <c r="F417" s="395" t="s">
        <v>61</v>
      </c>
      <c r="G417" s="437" t="s">
        <v>61</v>
      </c>
      <c r="H417" s="395" t="s">
        <v>874</v>
      </c>
      <c r="I417" s="395" t="s">
        <v>205</v>
      </c>
      <c r="J417" s="438"/>
      <c r="K417" s="439" t="s">
        <v>847</v>
      </c>
      <c r="L417" s="395"/>
      <c r="M417" s="395"/>
      <c r="N417" s="395"/>
    </row>
    <row r="418" spans="3:14" ht="14.4" x14ac:dyDescent="0.3">
      <c r="C418" s="398" t="s">
        <v>671</v>
      </c>
      <c r="D418" s="398" t="s">
        <v>845</v>
      </c>
      <c r="E418" s="432" t="s">
        <v>859</v>
      </c>
      <c r="F418" s="398" t="s">
        <v>61</v>
      </c>
      <c r="G418" s="433" t="s">
        <v>61</v>
      </c>
      <c r="H418" s="398" t="s">
        <v>878</v>
      </c>
      <c r="I418" s="398" t="s">
        <v>205</v>
      </c>
      <c r="J418" s="440">
        <v>1146267.9376672539</v>
      </c>
      <c r="K418" s="435" t="s">
        <v>847</v>
      </c>
      <c r="L418" s="398"/>
      <c r="M418" s="398"/>
      <c r="N418" s="398"/>
    </row>
    <row r="419" spans="3:14" ht="14.4" x14ac:dyDescent="0.3">
      <c r="C419" s="395" t="s">
        <v>672</v>
      </c>
      <c r="D419" s="395" t="s">
        <v>845</v>
      </c>
      <c r="E419" s="436" t="s">
        <v>859</v>
      </c>
      <c r="F419" s="395" t="s">
        <v>61</v>
      </c>
      <c r="G419" s="437" t="s">
        <v>61</v>
      </c>
      <c r="H419" s="395" t="s">
        <v>888</v>
      </c>
      <c r="I419" s="395" t="s">
        <v>205</v>
      </c>
      <c r="J419" s="438"/>
      <c r="K419" s="439" t="s">
        <v>847</v>
      </c>
      <c r="L419" s="395"/>
      <c r="M419" s="395"/>
      <c r="N419" s="395"/>
    </row>
    <row r="420" spans="3:14" ht="14.4" x14ac:dyDescent="0.3">
      <c r="C420" s="398" t="s">
        <v>673</v>
      </c>
      <c r="D420" s="398" t="s">
        <v>845</v>
      </c>
      <c r="E420" s="432" t="s">
        <v>859</v>
      </c>
      <c r="F420" s="398" t="s">
        <v>61</v>
      </c>
      <c r="G420" s="433" t="s">
        <v>61</v>
      </c>
      <c r="H420" s="398" t="s">
        <v>889</v>
      </c>
      <c r="I420" s="398" t="s">
        <v>205</v>
      </c>
      <c r="J420" s="440"/>
      <c r="K420" s="435" t="s">
        <v>847</v>
      </c>
      <c r="L420" s="398"/>
      <c r="M420" s="398"/>
      <c r="N420" s="398"/>
    </row>
    <row r="421" spans="3:14" ht="14.4" x14ac:dyDescent="0.3">
      <c r="C421" s="395" t="s">
        <v>674</v>
      </c>
      <c r="D421" s="395" t="s">
        <v>845</v>
      </c>
      <c r="E421" s="436" t="s">
        <v>859</v>
      </c>
      <c r="F421" s="395" t="s">
        <v>61</v>
      </c>
      <c r="G421" s="437" t="s">
        <v>61</v>
      </c>
      <c r="H421" s="395" t="s">
        <v>890</v>
      </c>
      <c r="I421" s="395" t="s">
        <v>205</v>
      </c>
      <c r="J421" s="438"/>
      <c r="K421" s="439" t="s">
        <v>847</v>
      </c>
      <c r="L421" s="395"/>
      <c r="M421" s="395"/>
      <c r="N421" s="395"/>
    </row>
    <row r="422" spans="3:14" ht="14.4" x14ac:dyDescent="0.3">
      <c r="C422" s="398" t="s">
        <v>675</v>
      </c>
      <c r="D422" s="398" t="s">
        <v>845</v>
      </c>
      <c r="E422" s="432" t="s">
        <v>859</v>
      </c>
      <c r="F422" s="398" t="s">
        <v>61</v>
      </c>
      <c r="G422" s="433" t="s">
        <v>61</v>
      </c>
      <c r="H422" s="398" t="s">
        <v>891</v>
      </c>
      <c r="I422" s="398" t="s">
        <v>205</v>
      </c>
      <c r="J422" s="440">
        <v>1100544.7593172768</v>
      </c>
      <c r="K422" s="435" t="s">
        <v>847</v>
      </c>
      <c r="L422" s="398"/>
      <c r="M422" s="398"/>
      <c r="N422" s="398"/>
    </row>
    <row r="423" spans="3:14" ht="14.4" x14ac:dyDescent="0.3">
      <c r="C423" s="395" t="s">
        <v>676</v>
      </c>
      <c r="D423" s="395" t="s">
        <v>845</v>
      </c>
      <c r="E423" s="436" t="s">
        <v>859</v>
      </c>
      <c r="F423" s="395" t="s">
        <v>61</v>
      </c>
      <c r="G423" s="437" t="s">
        <v>61</v>
      </c>
      <c r="H423" s="395" t="s">
        <v>892</v>
      </c>
      <c r="I423" s="395" t="s">
        <v>205</v>
      </c>
      <c r="J423" s="438">
        <v>870609.38998759864</v>
      </c>
      <c r="K423" s="439" t="s">
        <v>847</v>
      </c>
      <c r="L423" s="395"/>
      <c r="M423" s="395"/>
      <c r="N423" s="395"/>
    </row>
    <row r="424" spans="3:14" ht="14.4" x14ac:dyDescent="0.3">
      <c r="C424" s="398" t="s">
        <v>677</v>
      </c>
      <c r="D424" s="398" t="s">
        <v>845</v>
      </c>
      <c r="E424" s="432" t="s">
        <v>859</v>
      </c>
      <c r="F424" s="398" t="s">
        <v>61</v>
      </c>
      <c r="G424" s="433" t="s">
        <v>61</v>
      </c>
      <c r="H424" s="398" t="s">
        <v>887</v>
      </c>
      <c r="I424" s="398" t="s">
        <v>205</v>
      </c>
      <c r="J424" s="440">
        <v>91972.400593956001</v>
      </c>
      <c r="K424" s="435" t="s">
        <v>847</v>
      </c>
      <c r="L424" s="398"/>
      <c r="M424" s="398"/>
      <c r="N424" s="398"/>
    </row>
    <row r="425" spans="3:14" ht="14.4" x14ac:dyDescent="0.3">
      <c r="C425" s="395" t="s">
        <v>678</v>
      </c>
      <c r="D425" s="395" t="s">
        <v>845</v>
      </c>
      <c r="E425" s="436" t="s">
        <v>859</v>
      </c>
      <c r="F425" s="395" t="s">
        <v>61</v>
      </c>
      <c r="G425" s="437" t="s">
        <v>61</v>
      </c>
      <c r="H425" s="395" t="s">
        <v>893</v>
      </c>
      <c r="I425" s="395" t="s">
        <v>205</v>
      </c>
      <c r="J425" s="438">
        <v>1686132.2569675611</v>
      </c>
      <c r="K425" s="439" t="s">
        <v>847</v>
      </c>
      <c r="L425" s="395"/>
      <c r="M425" s="395"/>
      <c r="N425" s="395"/>
    </row>
    <row r="426" spans="3:14" ht="14.4" x14ac:dyDescent="0.3">
      <c r="C426" s="398" t="s">
        <v>679</v>
      </c>
      <c r="D426" s="398" t="s">
        <v>845</v>
      </c>
      <c r="E426" s="432" t="s">
        <v>859</v>
      </c>
      <c r="F426" s="398" t="s">
        <v>61</v>
      </c>
      <c r="G426" s="433" t="s">
        <v>61</v>
      </c>
      <c r="H426" s="398" t="s">
        <v>877</v>
      </c>
      <c r="I426" s="398" t="s">
        <v>205</v>
      </c>
      <c r="J426" s="440"/>
      <c r="K426" s="435" t="s">
        <v>847</v>
      </c>
      <c r="L426" s="398"/>
      <c r="M426" s="398"/>
      <c r="N426" s="398"/>
    </row>
    <row r="427" spans="3:14" ht="14.4" x14ac:dyDescent="0.3">
      <c r="C427" s="395" t="s">
        <v>680</v>
      </c>
      <c r="D427" s="395" t="s">
        <v>845</v>
      </c>
      <c r="E427" s="436" t="s">
        <v>859</v>
      </c>
      <c r="F427" s="395" t="s">
        <v>61</v>
      </c>
      <c r="G427" s="437" t="s">
        <v>61</v>
      </c>
      <c r="H427" s="395" t="s">
        <v>894</v>
      </c>
      <c r="I427" s="395" t="s">
        <v>205</v>
      </c>
      <c r="J427" s="438">
        <v>1382574.7694993799</v>
      </c>
      <c r="K427" s="439" t="s">
        <v>847</v>
      </c>
      <c r="L427" s="395"/>
      <c r="M427" s="395"/>
      <c r="N427" s="395"/>
    </row>
    <row r="428" spans="3:14" ht="14.4" x14ac:dyDescent="0.3">
      <c r="C428" s="398" t="s">
        <v>681</v>
      </c>
      <c r="D428" s="398" t="s">
        <v>845</v>
      </c>
      <c r="E428" s="432" t="s">
        <v>859</v>
      </c>
      <c r="F428" s="398" t="s">
        <v>61</v>
      </c>
      <c r="G428" s="433" t="s">
        <v>61</v>
      </c>
      <c r="H428" s="398" t="s">
        <v>883</v>
      </c>
      <c r="I428" s="398" t="s">
        <v>205</v>
      </c>
      <c r="J428" s="440">
        <v>1234828.5131518829</v>
      </c>
      <c r="K428" s="435" t="s">
        <v>847</v>
      </c>
      <c r="L428" s="398"/>
      <c r="M428" s="398"/>
      <c r="N428" s="398"/>
    </row>
    <row r="429" spans="3:14" ht="14.4" x14ac:dyDescent="0.3">
      <c r="C429" s="395" t="s">
        <v>682</v>
      </c>
      <c r="D429" s="395" t="s">
        <v>845</v>
      </c>
      <c r="E429" s="436" t="s">
        <v>859</v>
      </c>
      <c r="F429" s="395" t="s">
        <v>61</v>
      </c>
      <c r="G429" s="437" t="s">
        <v>61</v>
      </c>
      <c r="H429" s="395" t="s">
        <v>895</v>
      </c>
      <c r="I429" s="395" t="s">
        <v>205</v>
      </c>
      <c r="J429" s="438">
        <v>11650874.185921285</v>
      </c>
      <c r="K429" s="439" t="s">
        <v>847</v>
      </c>
      <c r="L429" s="395"/>
      <c r="M429" s="395"/>
      <c r="N429" s="395"/>
    </row>
    <row r="430" spans="3:14" ht="14.4" x14ac:dyDescent="0.3">
      <c r="C430" s="398" t="s">
        <v>683</v>
      </c>
      <c r="D430" s="398" t="s">
        <v>845</v>
      </c>
      <c r="E430" s="432" t="s">
        <v>859</v>
      </c>
      <c r="F430" s="398" t="s">
        <v>61</v>
      </c>
      <c r="G430" s="433" t="s">
        <v>61</v>
      </c>
      <c r="H430" s="398" t="s">
        <v>896</v>
      </c>
      <c r="I430" s="398" t="s">
        <v>205</v>
      </c>
      <c r="J430" s="440">
        <v>2989390.5206905557</v>
      </c>
      <c r="K430" s="435" t="s">
        <v>847</v>
      </c>
      <c r="L430" s="398"/>
      <c r="M430" s="398"/>
      <c r="N430" s="398"/>
    </row>
    <row r="431" spans="3:14" ht="14.4" x14ac:dyDescent="0.3">
      <c r="C431" s="395" t="s">
        <v>684</v>
      </c>
      <c r="D431" s="395" t="s">
        <v>845</v>
      </c>
      <c r="E431" s="436" t="s">
        <v>859</v>
      </c>
      <c r="F431" s="395" t="s">
        <v>61</v>
      </c>
      <c r="G431" s="437" t="s">
        <v>61</v>
      </c>
      <c r="H431" s="395" t="s">
        <v>897</v>
      </c>
      <c r="I431" s="395" t="s">
        <v>205</v>
      </c>
      <c r="J431" s="438"/>
      <c r="K431" s="439" t="s">
        <v>847</v>
      </c>
      <c r="L431" s="395"/>
      <c r="M431" s="395"/>
      <c r="N431" s="395"/>
    </row>
    <row r="432" spans="3:14" ht="14.4" x14ac:dyDescent="0.3">
      <c r="C432" s="398" t="s">
        <v>685</v>
      </c>
      <c r="D432" s="398" t="s">
        <v>845</v>
      </c>
      <c r="E432" s="432" t="s">
        <v>859</v>
      </c>
      <c r="F432" s="398" t="s">
        <v>61</v>
      </c>
      <c r="G432" s="433" t="s">
        <v>61</v>
      </c>
      <c r="H432" s="398" t="s">
        <v>898</v>
      </c>
      <c r="I432" s="398" t="s">
        <v>205</v>
      </c>
      <c r="J432" s="440"/>
      <c r="K432" s="435" t="s">
        <v>847</v>
      </c>
      <c r="L432" s="398"/>
      <c r="M432" s="398"/>
      <c r="N432" s="398"/>
    </row>
    <row r="433" spans="3:14" ht="14.4" x14ac:dyDescent="0.3">
      <c r="C433" s="395" t="s">
        <v>686</v>
      </c>
      <c r="D433" s="395" t="s">
        <v>845</v>
      </c>
      <c r="E433" s="436" t="s">
        <v>859</v>
      </c>
      <c r="F433" s="395" t="s">
        <v>61</v>
      </c>
      <c r="G433" s="437" t="s">
        <v>61</v>
      </c>
      <c r="H433" s="395" t="s">
        <v>899</v>
      </c>
      <c r="I433" s="395" t="s">
        <v>205</v>
      </c>
      <c r="J433" s="438"/>
      <c r="K433" s="439" t="s">
        <v>847</v>
      </c>
      <c r="L433" s="395"/>
      <c r="M433" s="395"/>
      <c r="N433" s="395"/>
    </row>
    <row r="434" spans="3:14" ht="14.4" x14ac:dyDescent="0.3">
      <c r="C434" s="398" t="s">
        <v>900</v>
      </c>
      <c r="D434" s="398" t="s">
        <v>845</v>
      </c>
      <c r="E434" s="432" t="s">
        <v>859</v>
      </c>
      <c r="F434" s="398" t="s">
        <v>61</v>
      </c>
      <c r="G434" s="433" t="s">
        <v>61</v>
      </c>
      <c r="H434" s="398" t="s">
        <v>874</v>
      </c>
      <c r="I434" s="398" t="s">
        <v>205</v>
      </c>
      <c r="J434" s="440"/>
      <c r="K434" s="435" t="s">
        <v>847</v>
      </c>
      <c r="L434" s="398"/>
      <c r="M434" s="398"/>
      <c r="N434" s="398"/>
    </row>
    <row r="435" spans="3:14" ht="14.4" x14ac:dyDescent="0.3">
      <c r="C435" s="395" t="s">
        <v>688</v>
      </c>
      <c r="D435" s="395" t="s">
        <v>845</v>
      </c>
      <c r="E435" s="436" t="s">
        <v>859</v>
      </c>
      <c r="F435" s="395" t="s">
        <v>61</v>
      </c>
      <c r="G435" s="437" t="s">
        <v>61</v>
      </c>
      <c r="H435" s="395" t="s">
        <v>878</v>
      </c>
      <c r="I435" s="395" t="s">
        <v>205</v>
      </c>
      <c r="J435" s="438">
        <v>788610.85758109775</v>
      </c>
      <c r="K435" s="439" t="s">
        <v>847</v>
      </c>
      <c r="L435" s="395"/>
      <c r="M435" s="395"/>
      <c r="N435" s="395"/>
    </row>
    <row r="436" spans="3:14" ht="14.4" x14ac:dyDescent="0.3">
      <c r="C436" s="398" t="s">
        <v>689</v>
      </c>
      <c r="D436" s="398" t="s">
        <v>845</v>
      </c>
      <c r="E436" s="432" t="s">
        <v>859</v>
      </c>
      <c r="F436" s="398" t="s">
        <v>61</v>
      </c>
      <c r="G436" s="433" t="s">
        <v>61</v>
      </c>
      <c r="H436" s="398" t="s">
        <v>901</v>
      </c>
      <c r="I436" s="398" t="s">
        <v>205</v>
      </c>
      <c r="J436" s="440">
        <v>712459.56001566467</v>
      </c>
      <c r="K436" s="435" t="s">
        <v>847</v>
      </c>
      <c r="L436" s="398"/>
      <c r="M436" s="398"/>
      <c r="N436" s="398"/>
    </row>
    <row r="437" spans="3:14" ht="14.4" x14ac:dyDescent="0.3">
      <c r="C437" s="395" t="s">
        <v>690</v>
      </c>
      <c r="D437" s="395" t="s">
        <v>845</v>
      </c>
      <c r="E437" s="436" t="s">
        <v>859</v>
      </c>
      <c r="F437" s="395" t="s">
        <v>61</v>
      </c>
      <c r="G437" s="437" t="s">
        <v>61</v>
      </c>
      <c r="H437" s="395" t="s">
        <v>902</v>
      </c>
      <c r="I437" s="395" t="s">
        <v>205</v>
      </c>
      <c r="J437" s="438">
        <v>12929368.503035046</v>
      </c>
      <c r="K437" s="439" t="s">
        <v>847</v>
      </c>
      <c r="L437" s="395"/>
      <c r="M437" s="395"/>
      <c r="N437" s="395"/>
    </row>
    <row r="438" spans="3:14" ht="14.4" x14ac:dyDescent="0.3">
      <c r="C438" s="398" t="s">
        <v>692</v>
      </c>
      <c r="D438" s="398" t="s">
        <v>845</v>
      </c>
      <c r="E438" s="432" t="s">
        <v>859</v>
      </c>
      <c r="F438" s="398" t="s">
        <v>61</v>
      </c>
      <c r="G438" s="433" t="s">
        <v>61</v>
      </c>
      <c r="H438" s="398" t="s">
        <v>903</v>
      </c>
      <c r="I438" s="398" t="s">
        <v>205</v>
      </c>
      <c r="J438" s="440">
        <v>16003905.906490125</v>
      </c>
      <c r="K438" s="435" t="s">
        <v>847</v>
      </c>
      <c r="L438" s="398"/>
      <c r="M438" s="398"/>
      <c r="N438" s="398"/>
    </row>
    <row r="439" spans="3:14" ht="14.4" x14ac:dyDescent="0.3">
      <c r="C439" s="395" t="s">
        <v>904</v>
      </c>
      <c r="D439" s="395" t="s">
        <v>845</v>
      </c>
      <c r="E439" s="436" t="s">
        <v>859</v>
      </c>
      <c r="F439" s="395" t="s">
        <v>61</v>
      </c>
      <c r="G439" s="437" t="s">
        <v>61</v>
      </c>
      <c r="H439" s="395" t="s">
        <v>905</v>
      </c>
      <c r="I439" s="395" t="s">
        <v>205</v>
      </c>
      <c r="J439" s="438">
        <v>64870078.214019373</v>
      </c>
      <c r="K439" s="439" t="s">
        <v>847</v>
      </c>
      <c r="L439" s="395"/>
      <c r="M439" s="395"/>
      <c r="N439" s="395"/>
    </row>
    <row r="440" spans="3:14" ht="14.4" x14ac:dyDescent="0.3">
      <c r="C440" s="398" t="s">
        <v>694</v>
      </c>
      <c r="D440" s="398" t="s">
        <v>845</v>
      </c>
      <c r="E440" s="432" t="s">
        <v>859</v>
      </c>
      <c r="F440" s="398" t="s">
        <v>61</v>
      </c>
      <c r="G440" s="433" t="s">
        <v>61</v>
      </c>
      <c r="H440" s="398" t="s">
        <v>906</v>
      </c>
      <c r="I440" s="398" t="s">
        <v>205</v>
      </c>
      <c r="J440" s="440">
        <v>828568.92555968917</v>
      </c>
      <c r="K440" s="435" t="s">
        <v>847</v>
      </c>
      <c r="L440" s="398"/>
      <c r="M440" s="398"/>
      <c r="N440" s="398"/>
    </row>
    <row r="441" spans="3:14" ht="14.4" x14ac:dyDescent="0.3">
      <c r="C441" s="395" t="s">
        <v>907</v>
      </c>
      <c r="D441" s="395" t="s">
        <v>845</v>
      </c>
      <c r="E441" s="436" t="s">
        <v>859</v>
      </c>
      <c r="F441" s="395" t="s">
        <v>61</v>
      </c>
      <c r="G441" s="437" t="s">
        <v>61</v>
      </c>
      <c r="H441" s="395" t="s">
        <v>908</v>
      </c>
      <c r="I441" s="395" t="s">
        <v>205</v>
      </c>
      <c r="J441" s="438">
        <v>1023069.8428301024</v>
      </c>
      <c r="K441" s="439" t="s">
        <v>847</v>
      </c>
      <c r="L441" s="395"/>
      <c r="M441" s="395"/>
      <c r="N441" s="395"/>
    </row>
    <row r="442" spans="3:14" ht="14.4" x14ac:dyDescent="0.3">
      <c r="C442" s="398" t="s">
        <v>696</v>
      </c>
      <c r="D442" s="398" t="s">
        <v>845</v>
      </c>
      <c r="E442" s="432" t="s">
        <v>859</v>
      </c>
      <c r="F442" s="398" t="s">
        <v>61</v>
      </c>
      <c r="G442" s="433" t="s">
        <v>61</v>
      </c>
      <c r="H442" s="398" t="s">
        <v>909</v>
      </c>
      <c r="I442" s="398" t="s">
        <v>205</v>
      </c>
      <c r="J442" s="440"/>
      <c r="K442" s="435" t="s">
        <v>847</v>
      </c>
      <c r="L442" s="398"/>
      <c r="M442" s="398"/>
      <c r="N442" s="398"/>
    </row>
    <row r="443" spans="3:14" ht="14.4" x14ac:dyDescent="0.3">
      <c r="C443" s="395" t="s">
        <v>697</v>
      </c>
      <c r="D443" s="395" t="s">
        <v>845</v>
      </c>
      <c r="E443" s="436" t="s">
        <v>859</v>
      </c>
      <c r="F443" s="395" t="s">
        <v>61</v>
      </c>
      <c r="G443" s="437" t="s">
        <v>61</v>
      </c>
      <c r="H443" s="395" t="s">
        <v>883</v>
      </c>
      <c r="I443" s="395" t="s">
        <v>205</v>
      </c>
      <c r="J443" s="438">
        <v>205542.16108609099</v>
      </c>
      <c r="K443" s="439" t="s">
        <v>847</v>
      </c>
      <c r="L443" s="395"/>
      <c r="M443" s="395"/>
      <c r="N443" s="395"/>
    </row>
    <row r="444" spans="3:14" ht="14.4" x14ac:dyDescent="0.3">
      <c r="C444" s="398" t="s">
        <v>698</v>
      </c>
      <c r="D444" s="398" t="s">
        <v>845</v>
      </c>
      <c r="E444" s="432" t="s">
        <v>859</v>
      </c>
      <c r="F444" s="398" t="s">
        <v>61</v>
      </c>
      <c r="G444" s="433" t="s">
        <v>61</v>
      </c>
      <c r="H444" s="398" t="s">
        <v>915</v>
      </c>
      <c r="I444" s="398" t="s">
        <v>205</v>
      </c>
      <c r="J444" s="440">
        <v>461112.1565171986</v>
      </c>
      <c r="K444" s="435" t="s">
        <v>847</v>
      </c>
      <c r="L444" s="398"/>
      <c r="M444" s="398"/>
      <c r="N444" s="398"/>
    </row>
    <row r="445" spans="3:14" ht="14.4" x14ac:dyDescent="0.3">
      <c r="C445" s="395" t="s">
        <v>701</v>
      </c>
      <c r="D445" s="395" t="s">
        <v>845</v>
      </c>
      <c r="E445" s="436" t="s">
        <v>859</v>
      </c>
      <c r="F445" s="395" t="s">
        <v>61</v>
      </c>
      <c r="G445" s="437" t="s">
        <v>61</v>
      </c>
      <c r="H445" s="395" t="s">
        <v>877</v>
      </c>
      <c r="I445" s="395" t="s">
        <v>205</v>
      </c>
      <c r="J445" s="438"/>
      <c r="K445" s="439" t="s">
        <v>847</v>
      </c>
      <c r="L445" s="395"/>
      <c r="M445" s="395"/>
      <c r="N445" s="395"/>
    </row>
    <row r="446" spans="3:14" ht="14.4" x14ac:dyDescent="0.3">
      <c r="C446" s="398" t="s">
        <v>702</v>
      </c>
      <c r="D446" s="398" t="s">
        <v>845</v>
      </c>
      <c r="E446" s="432" t="s">
        <v>859</v>
      </c>
      <c r="F446" s="398" t="s">
        <v>61</v>
      </c>
      <c r="G446" s="433" t="s">
        <v>61</v>
      </c>
      <c r="H446" s="398" t="s">
        <v>916</v>
      </c>
      <c r="I446" s="398" t="s">
        <v>205</v>
      </c>
      <c r="J446" s="440"/>
      <c r="K446" s="435" t="s">
        <v>847</v>
      </c>
      <c r="L446" s="398"/>
      <c r="M446" s="398"/>
      <c r="N446" s="398"/>
    </row>
    <row r="447" spans="3:14" ht="14.4" x14ac:dyDescent="0.3">
      <c r="C447" s="395" t="s">
        <v>917</v>
      </c>
      <c r="D447" s="395" t="s">
        <v>845</v>
      </c>
      <c r="E447" s="436" t="s">
        <v>859</v>
      </c>
      <c r="F447" s="395" t="s">
        <v>61</v>
      </c>
      <c r="G447" s="437" t="s">
        <v>61</v>
      </c>
      <c r="H447" s="395" t="s">
        <v>918</v>
      </c>
      <c r="I447" s="395" t="s">
        <v>205</v>
      </c>
      <c r="J447" s="438"/>
      <c r="K447" s="439" t="s">
        <v>847</v>
      </c>
      <c r="L447" s="395"/>
      <c r="M447" s="395"/>
      <c r="N447" s="395"/>
    </row>
    <row r="448" spans="3:14" ht="14.4" x14ac:dyDescent="0.3">
      <c r="C448" s="398" t="s">
        <v>704</v>
      </c>
      <c r="D448" s="398" t="s">
        <v>845</v>
      </c>
      <c r="E448" s="432" t="s">
        <v>859</v>
      </c>
      <c r="F448" s="398" t="s">
        <v>61</v>
      </c>
      <c r="G448" s="433" t="s">
        <v>61</v>
      </c>
      <c r="H448" s="398" t="s">
        <v>910</v>
      </c>
      <c r="I448" s="398" t="s">
        <v>205</v>
      </c>
      <c r="J448" s="440">
        <v>184816.46713660986</v>
      </c>
      <c r="K448" s="435" t="s">
        <v>847</v>
      </c>
      <c r="L448" s="398"/>
      <c r="M448" s="398"/>
      <c r="N448" s="398"/>
    </row>
    <row r="449" spans="3:14" ht="14.4" x14ac:dyDescent="0.3">
      <c r="C449" s="395" t="s">
        <v>705</v>
      </c>
      <c r="D449" s="395" t="s">
        <v>845</v>
      </c>
      <c r="E449" s="436" t="s">
        <v>859</v>
      </c>
      <c r="F449" s="395" t="s">
        <v>61</v>
      </c>
      <c r="G449" s="437" t="s">
        <v>61</v>
      </c>
      <c r="H449" s="395" t="s">
        <v>912</v>
      </c>
      <c r="I449" s="395" t="s">
        <v>205</v>
      </c>
      <c r="J449" s="438"/>
      <c r="K449" s="439" t="s">
        <v>847</v>
      </c>
      <c r="L449" s="395"/>
      <c r="M449" s="395"/>
      <c r="N449" s="395"/>
    </row>
    <row r="450" spans="3:14" ht="14.4" x14ac:dyDescent="0.3">
      <c r="C450" s="398" t="s">
        <v>706</v>
      </c>
      <c r="D450" s="398" t="s">
        <v>845</v>
      </c>
      <c r="E450" s="432" t="s">
        <v>859</v>
      </c>
      <c r="F450" s="398" t="s">
        <v>61</v>
      </c>
      <c r="G450" s="433" t="s">
        <v>61</v>
      </c>
      <c r="H450" s="398" t="s">
        <v>919</v>
      </c>
      <c r="I450" s="398" t="s">
        <v>205</v>
      </c>
      <c r="J450" s="440">
        <v>261413.55045362568</v>
      </c>
      <c r="K450" s="435" t="s">
        <v>847</v>
      </c>
      <c r="L450" s="398"/>
      <c r="M450" s="398"/>
      <c r="N450" s="398"/>
    </row>
    <row r="451" spans="3:14" ht="14.4" x14ac:dyDescent="0.3">
      <c r="C451" s="395" t="s">
        <v>920</v>
      </c>
      <c r="D451" s="395" t="s">
        <v>733</v>
      </c>
      <c r="E451" s="436" t="s">
        <v>859</v>
      </c>
      <c r="F451" s="395" t="s">
        <v>86</v>
      </c>
      <c r="G451" s="395" t="s">
        <v>86</v>
      </c>
      <c r="H451" s="395" t="s">
        <v>86</v>
      </c>
      <c r="I451" s="395" t="s">
        <v>205</v>
      </c>
      <c r="J451" s="438">
        <v>42716292.560048304</v>
      </c>
      <c r="K451" s="439" t="s">
        <v>847</v>
      </c>
      <c r="L451" s="395"/>
      <c r="M451" s="395"/>
      <c r="N451" s="395"/>
    </row>
    <row r="452" spans="3:14" ht="14.4" x14ac:dyDescent="0.3">
      <c r="C452" s="398" t="s">
        <v>419</v>
      </c>
      <c r="D452" s="445" t="s">
        <v>940</v>
      </c>
      <c r="E452" s="435" t="s">
        <v>941</v>
      </c>
      <c r="F452" s="398" t="s">
        <v>936</v>
      </c>
      <c r="G452" s="433" t="s">
        <v>936</v>
      </c>
      <c r="H452" s="398" t="s">
        <v>419</v>
      </c>
      <c r="I452" s="398" t="s">
        <v>205</v>
      </c>
      <c r="J452" s="446">
        <v>1864.2951251646905</v>
      </c>
      <c r="K452" s="435" t="s">
        <v>847</v>
      </c>
      <c r="L452" s="435" t="s">
        <v>847</v>
      </c>
      <c r="M452" s="398"/>
      <c r="N452" s="398"/>
    </row>
    <row r="453" spans="3:14" ht="14.4" x14ac:dyDescent="0.3">
      <c r="C453" s="398" t="s">
        <v>436</v>
      </c>
      <c r="D453" s="445" t="s">
        <v>940</v>
      </c>
      <c r="E453" s="435" t="s">
        <v>817</v>
      </c>
      <c r="F453" s="395" t="s">
        <v>936</v>
      </c>
      <c r="G453" s="437" t="s">
        <v>936</v>
      </c>
      <c r="H453" s="395" t="s">
        <v>436</v>
      </c>
      <c r="I453" s="395" t="s">
        <v>205</v>
      </c>
      <c r="J453" s="446">
        <v>675.74869565217409</v>
      </c>
      <c r="K453" s="435" t="s">
        <v>847</v>
      </c>
      <c r="L453" s="435" t="s">
        <v>847</v>
      </c>
      <c r="M453" s="395"/>
      <c r="N453" s="395"/>
    </row>
    <row r="454" spans="3:14" ht="14.4" x14ac:dyDescent="0.3">
      <c r="C454" s="398" t="s">
        <v>438</v>
      </c>
      <c r="D454" s="445" t="s">
        <v>940</v>
      </c>
      <c r="E454" s="435" t="s">
        <v>817</v>
      </c>
      <c r="F454" s="398" t="s">
        <v>936</v>
      </c>
      <c r="G454" s="433" t="s">
        <v>936</v>
      </c>
      <c r="H454" s="398" t="s">
        <v>438</v>
      </c>
      <c r="I454" s="398" t="s">
        <v>205</v>
      </c>
      <c r="J454" s="446">
        <v>666604.86231884058</v>
      </c>
      <c r="K454" s="435" t="s">
        <v>847</v>
      </c>
      <c r="L454" s="435" t="s">
        <v>847</v>
      </c>
      <c r="M454" s="398"/>
      <c r="N454" s="398"/>
    </row>
    <row r="455" spans="3:14" ht="14.4" x14ac:dyDescent="0.3">
      <c r="C455" s="395" t="s">
        <v>441</v>
      </c>
      <c r="D455" s="447" t="s">
        <v>940</v>
      </c>
      <c r="E455" s="439" t="s">
        <v>951</v>
      </c>
      <c r="F455" s="395" t="s">
        <v>936</v>
      </c>
      <c r="G455" s="437" t="s">
        <v>936</v>
      </c>
      <c r="H455" s="395" t="s">
        <v>441</v>
      </c>
      <c r="I455" s="395" t="s">
        <v>205</v>
      </c>
      <c r="J455" s="448">
        <v>4153.4711198945979</v>
      </c>
      <c r="K455" s="435" t="s">
        <v>847</v>
      </c>
      <c r="L455" s="435" t="s">
        <v>847</v>
      </c>
      <c r="M455" s="395"/>
      <c r="N455" s="395"/>
    </row>
    <row r="456" spans="3:14" ht="14.4" x14ac:dyDescent="0.3">
      <c r="C456" s="398" t="s">
        <v>461</v>
      </c>
      <c r="D456" s="445" t="s">
        <v>940</v>
      </c>
      <c r="E456" s="435" t="s">
        <v>941</v>
      </c>
      <c r="F456" s="398" t="s">
        <v>936</v>
      </c>
      <c r="G456" s="433" t="s">
        <v>936</v>
      </c>
      <c r="H456" s="398" t="s">
        <v>461</v>
      </c>
      <c r="I456" s="398" t="s">
        <v>205</v>
      </c>
      <c r="J456" s="446">
        <v>2635.046113306983</v>
      </c>
      <c r="K456" s="435" t="s">
        <v>847</v>
      </c>
      <c r="L456" s="435" t="s">
        <v>847</v>
      </c>
      <c r="M456" s="398"/>
      <c r="N456" s="398"/>
    </row>
    <row r="457" spans="3:14" ht="14.4" x14ac:dyDescent="0.3">
      <c r="C457" s="398" t="s">
        <v>464</v>
      </c>
      <c r="D457" s="445" t="s">
        <v>940</v>
      </c>
      <c r="E457" s="435" t="s">
        <v>941</v>
      </c>
      <c r="F457" s="395" t="s">
        <v>936</v>
      </c>
      <c r="G457" s="437" t="s">
        <v>936</v>
      </c>
      <c r="H457" s="395" t="s">
        <v>464</v>
      </c>
      <c r="I457" s="395" t="s">
        <v>205</v>
      </c>
      <c r="J457" s="446">
        <v>1369.552068511199</v>
      </c>
      <c r="K457" s="435" t="s">
        <v>847</v>
      </c>
      <c r="L457" s="435" t="s">
        <v>847</v>
      </c>
      <c r="M457" s="395"/>
      <c r="N457" s="395"/>
    </row>
    <row r="458" spans="3:14" ht="14.4" x14ac:dyDescent="0.3">
      <c r="C458" s="398" t="s">
        <v>469</v>
      </c>
      <c r="D458" s="445" t="s">
        <v>940</v>
      </c>
      <c r="E458" s="435" t="s">
        <v>941</v>
      </c>
      <c r="F458" s="398" t="s">
        <v>936</v>
      </c>
      <c r="G458" s="433" t="s">
        <v>936</v>
      </c>
      <c r="H458" s="398" t="s">
        <v>469</v>
      </c>
      <c r="I458" s="398" t="s">
        <v>205</v>
      </c>
      <c r="J458" s="446">
        <v>548.232121212121</v>
      </c>
      <c r="K458" s="435" t="s">
        <v>847</v>
      </c>
      <c r="L458" s="435" t="s">
        <v>847</v>
      </c>
      <c r="M458" s="398"/>
      <c r="N458" s="398"/>
    </row>
    <row r="459" spans="3:14" ht="14.4" x14ac:dyDescent="0.3">
      <c r="C459" s="398" t="s">
        <v>473</v>
      </c>
      <c r="D459" s="445" t="s">
        <v>940</v>
      </c>
      <c r="E459" s="435" t="s">
        <v>956</v>
      </c>
      <c r="F459" s="395" t="s">
        <v>936</v>
      </c>
      <c r="G459" s="437" t="s">
        <v>936</v>
      </c>
      <c r="H459" s="395" t="s">
        <v>473</v>
      </c>
      <c r="I459" s="395" t="s">
        <v>205</v>
      </c>
      <c r="J459" s="446">
        <v>1635103.0661660079</v>
      </c>
      <c r="K459" s="435" t="s">
        <v>847</v>
      </c>
      <c r="L459" s="435" t="s">
        <v>847</v>
      </c>
      <c r="M459" s="395"/>
      <c r="N459" s="395"/>
    </row>
    <row r="460" spans="3:14" ht="14.4" x14ac:dyDescent="0.3">
      <c r="C460" s="398" t="s">
        <v>475</v>
      </c>
      <c r="D460" s="445" t="s">
        <v>940</v>
      </c>
      <c r="E460" s="435" t="s">
        <v>941</v>
      </c>
      <c r="F460" s="398" t="s">
        <v>936</v>
      </c>
      <c r="G460" s="433" t="s">
        <v>936</v>
      </c>
      <c r="H460" s="398" t="s">
        <v>475</v>
      </c>
      <c r="I460" s="398" t="s">
        <v>205</v>
      </c>
      <c r="J460" s="446">
        <v>369441.59151515149</v>
      </c>
      <c r="K460" s="435" t="s">
        <v>847</v>
      </c>
      <c r="L460" s="435" t="s">
        <v>847</v>
      </c>
      <c r="M460" s="398"/>
      <c r="N460" s="398"/>
    </row>
    <row r="461" spans="3:14" ht="14.4" x14ac:dyDescent="0.3">
      <c r="C461" s="398" t="s">
        <v>477</v>
      </c>
      <c r="D461" s="445" t="s">
        <v>940</v>
      </c>
      <c r="E461" s="435" t="s">
        <v>941</v>
      </c>
      <c r="F461" s="395" t="s">
        <v>936</v>
      </c>
      <c r="G461" s="437" t="s">
        <v>936</v>
      </c>
      <c r="H461" s="395" t="s">
        <v>477</v>
      </c>
      <c r="I461" s="395" t="s">
        <v>205</v>
      </c>
      <c r="J461" s="446">
        <v>2658.289855072464</v>
      </c>
      <c r="K461" s="435" t="s">
        <v>847</v>
      </c>
      <c r="L461" s="435" t="s">
        <v>847</v>
      </c>
      <c r="M461" s="395"/>
      <c r="N461" s="395"/>
    </row>
    <row r="462" spans="3:14" ht="14.4" x14ac:dyDescent="0.3">
      <c r="C462" s="398" t="s">
        <v>480</v>
      </c>
      <c r="D462" s="445" t="s">
        <v>940</v>
      </c>
      <c r="E462" s="435" t="s">
        <v>941</v>
      </c>
      <c r="F462" s="398" t="s">
        <v>936</v>
      </c>
      <c r="G462" s="433" t="s">
        <v>936</v>
      </c>
      <c r="H462" s="398" t="s">
        <v>480</v>
      </c>
      <c r="I462" s="398" t="s">
        <v>205</v>
      </c>
      <c r="J462" s="446">
        <v>134.26880105401844</v>
      </c>
      <c r="K462" s="435" t="s">
        <v>847</v>
      </c>
      <c r="L462" s="435" t="s">
        <v>847</v>
      </c>
      <c r="M462" s="398"/>
      <c r="N462" s="398"/>
    </row>
    <row r="463" spans="3:14" ht="14.4" x14ac:dyDescent="0.3">
      <c r="C463" s="395" t="s">
        <v>482</v>
      </c>
      <c r="D463" s="447" t="s">
        <v>940</v>
      </c>
      <c r="E463" s="439" t="s">
        <v>941</v>
      </c>
      <c r="F463" s="395" t="s">
        <v>936</v>
      </c>
      <c r="G463" s="437" t="s">
        <v>936</v>
      </c>
      <c r="H463" s="395" t="s">
        <v>482</v>
      </c>
      <c r="I463" s="395" t="s">
        <v>205</v>
      </c>
      <c r="J463" s="448">
        <v>17785.079631093544</v>
      </c>
      <c r="K463" s="435" t="s">
        <v>847</v>
      </c>
      <c r="L463" s="435" t="s">
        <v>847</v>
      </c>
      <c r="M463" s="395"/>
      <c r="N463" s="395"/>
    </row>
    <row r="464" spans="3:14" ht="14.4" x14ac:dyDescent="0.3">
      <c r="C464" s="398" t="s">
        <v>961</v>
      </c>
      <c r="D464" s="445" t="s">
        <v>940</v>
      </c>
      <c r="E464" s="435" t="s">
        <v>941</v>
      </c>
      <c r="F464" s="398" t="s">
        <v>936</v>
      </c>
      <c r="G464" s="433" t="s">
        <v>936</v>
      </c>
      <c r="H464" s="398" t="s">
        <v>961</v>
      </c>
      <c r="I464" s="398" t="s">
        <v>205</v>
      </c>
      <c r="J464" s="446">
        <v>147184.52476943348</v>
      </c>
      <c r="K464" s="435" t="s">
        <v>847</v>
      </c>
      <c r="L464" s="435" t="s">
        <v>847</v>
      </c>
      <c r="M464" s="398"/>
      <c r="N464" s="398"/>
    </row>
    <row r="465" spans="3:14" ht="14.4" x14ac:dyDescent="0.3">
      <c r="C465" s="398" t="s">
        <v>489</v>
      </c>
      <c r="D465" s="445" t="s">
        <v>940</v>
      </c>
      <c r="E465" s="435" t="s">
        <v>941</v>
      </c>
      <c r="F465" s="395" t="s">
        <v>936</v>
      </c>
      <c r="G465" s="437" t="s">
        <v>936</v>
      </c>
      <c r="H465" s="395" t="s">
        <v>489</v>
      </c>
      <c r="I465" s="395" t="s">
        <v>205</v>
      </c>
      <c r="J465" s="446">
        <v>1844.532279314888</v>
      </c>
      <c r="K465" s="435" t="s">
        <v>847</v>
      </c>
      <c r="L465" s="435" t="s">
        <v>847</v>
      </c>
      <c r="M465" s="395"/>
      <c r="N465" s="395"/>
    </row>
    <row r="466" spans="3:14" ht="14.4" x14ac:dyDescent="0.3">
      <c r="C466" s="398" t="s">
        <v>493</v>
      </c>
      <c r="D466" s="445" t="s">
        <v>940</v>
      </c>
      <c r="E466" s="435" t="s">
        <v>964</v>
      </c>
      <c r="F466" s="398" t="s">
        <v>936</v>
      </c>
      <c r="G466" s="433" t="s">
        <v>936</v>
      </c>
      <c r="H466" s="398" t="s">
        <v>493</v>
      </c>
      <c r="I466" s="398" t="s">
        <v>205</v>
      </c>
      <c r="J466" s="446">
        <v>19821.344189723317</v>
      </c>
      <c r="K466" s="435" t="s">
        <v>847</v>
      </c>
      <c r="L466" s="435" t="s">
        <v>847</v>
      </c>
      <c r="M466" s="398"/>
      <c r="N466" s="398"/>
    </row>
    <row r="467" spans="3:14" ht="14.4" x14ac:dyDescent="0.3">
      <c r="C467" s="398" t="s">
        <v>493</v>
      </c>
      <c r="D467" s="445" t="s">
        <v>940</v>
      </c>
      <c r="E467" s="435" t="s">
        <v>965</v>
      </c>
      <c r="F467" s="395" t="s">
        <v>936</v>
      </c>
      <c r="G467" s="437" t="s">
        <v>936</v>
      </c>
      <c r="H467" s="395" t="s">
        <v>493</v>
      </c>
      <c r="I467" s="395" t="s">
        <v>205</v>
      </c>
      <c r="J467" s="446">
        <v>13033.068405797101</v>
      </c>
      <c r="K467" s="435" t="s">
        <v>847</v>
      </c>
      <c r="L467" s="435" t="s">
        <v>847</v>
      </c>
      <c r="M467" s="395"/>
      <c r="N467" s="395"/>
    </row>
    <row r="468" spans="3:14" ht="14.4" x14ac:dyDescent="0.3">
      <c r="C468" s="398" t="s">
        <v>503</v>
      </c>
      <c r="D468" s="445" t="s">
        <v>940</v>
      </c>
      <c r="E468" s="435" t="s">
        <v>941</v>
      </c>
      <c r="F468" s="398" t="s">
        <v>936</v>
      </c>
      <c r="G468" s="433" t="s">
        <v>936</v>
      </c>
      <c r="H468" s="398" t="s">
        <v>503</v>
      </c>
      <c r="I468" s="398" t="s">
        <v>205</v>
      </c>
      <c r="J468" s="446">
        <v>4774.3964163372857</v>
      </c>
      <c r="K468" s="435" t="s">
        <v>847</v>
      </c>
      <c r="L468" s="435" t="s">
        <v>847</v>
      </c>
      <c r="M468" s="398"/>
      <c r="N468" s="398"/>
    </row>
    <row r="469" spans="3:14" ht="14.4" x14ac:dyDescent="0.3">
      <c r="C469" s="395" t="s">
        <v>505</v>
      </c>
      <c r="D469" s="447" t="s">
        <v>940</v>
      </c>
      <c r="E469" s="439" t="s">
        <v>941</v>
      </c>
      <c r="F469" s="395" t="s">
        <v>936</v>
      </c>
      <c r="G469" s="437" t="s">
        <v>936</v>
      </c>
      <c r="H469" s="395" t="s">
        <v>505</v>
      </c>
      <c r="I469" s="395" t="s">
        <v>205</v>
      </c>
      <c r="J469" s="448">
        <v>2417.836627140975</v>
      </c>
      <c r="K469" s="435" t="s">
        <v>847</v>
      </c>
      <c r="L469" s="435" t="s">
        <v>847</v>
      </c>
      <c r="M469" s="395"/>
      <c r="N469" s="395"/>
    </row>
    <row r="470" spans="3:14" ht="14.4" x14ac:dyDescent="0.3">
      <c r="C470" s="398" t="s">
        <v>507</v>
      </c>
      <c r="D470" s="445" t="s">
        <v>940</v>
      </c>
      <c r="E470" s="435" t="s">
        <v>941</v>
      </c>
      <c r="F470" s="398" t="s">
        <v>936</v>
      </c>
      <c r="G470" s="433" t="s">
        <v>936</v>
      </c>
      <c r="H470" s="398" t="s">
        <v>507</v>
      </c>
      <c r="I470" s="398" t="s">
        <v>205</v>
      </c>
      <c r="J470" s="446">
        <v>2360.4417391304346</v>
      </c>
      <c r="K470" s="435" t="s">
        <v>847</v>
      </c>
      <c r="L470" s="435" t="s">
        <v>847</v>
      </c>
      <c r="M470" s="398"/>
      <c r="N470" s="398"/>
    </row>
    <row r="471" spans="3:14" ht="14.4" x14ac:dyDescent="0.3">
      <c r="C471" s="398" t="s">
        <v>517</v>
      </c>
      <c r="D471" s="445" t="s">
        <v>940</v>
      </c>
      <c r="E471" s="435" t="s">
        <v>941</v>
      </c>
      <c r="F471" s="395" t="s">
        <v>936</v>
      </c>
      <c r="G471" s="437" t="s">
        <v>936</v>
      </c>
      <c r="H471" s="395" t="s">
        <v>517</v>
      </c>
      <c r="I471" s="395" t="s">
        <v>205</v>
      </c>
      <c r="J471" s="446">
        <v>263.50461133069831</v>
      </c>
      <c r="K471" s="435" t="s">
        <v>847</v>
      </c>
      <c r="L471" s="435" t="s">
        <v>847</v>
      </c>
      <c r="M471" s="395"/>
      <c r="N471" s="395"/>
    </row>
    <row r="472" spans="3:14" ht="14.4" x14ac:dyDescent="0.3">
      <c r="C472" s="398" t="s">
        <v>525</v>
      </c>
      <c r="D472" s="445" t="s">
        <v>940</v>
      </c>
      <c r="E472" s="435" t="s">
        <v>941</v>
      </c>
      <c r="F472" s="398" t="s">
        <v>936</v>
      </c>
      <c r="G472" s="433" t="s">
        <v>936</v>
      </c>
      <c r="H472" s="398" t="s">
        <v>525</v>
      </c>
      <c r="I472" s="398" t="s">
        <v>205</v>
      </c>
      <c r="J472" s="446">
        <v>16837608.772806324</v>
      </c>
      <c r="K472" s="435" t="s">
        <v>847</v>
      </c>
      <c r="L472" s="435" t="s">
        <v>847</v>
      </c>
      <c r="M472" s="398"/>
      <c r="N472" s="398"/>
    </row>
    <row r="473" spans="3:14" ht="14.4" x14ac:dyDescent="0.3">
      <c r="C473" s="398" t="s">
        <v>535</v>
      </c>
      <c r="D473" s="445" t="s">
        <v>940</v>
      </c>
      <c r="E473" s="435" t="s">
        <v>941</v>
      </c>
      <c r="F473" s="395" t="s">
        <v>936</v>
      </c>
      <c r="G473" s="437" t="s">
        <v>936</v>
      </c>
      <c r="H473" s="395" t="s">
        <v>535</v>
      </c>
      <c r="I473" s="395" t="s">
        <v>205</v>
      </c>
      <c r="J473" s="446">
        <v>180863.95913043476</v>
      </c>
      <c r="K473" s="435" t="s">
        <v>847</v>
      </c>
      <c r="L473" s="435" t="s">
        <v>847</v>
      </c>
      <c r="M473" s="395"/>
      <c r="N473" s="395"/>
    </row>
    <row r="474" spans="3:14" ht="14.4" x14ac:dyDescent="0.3">
      <c r="C474" s="398" t="s">
        <v>537</v>
      </c>
      <c r="D474" s="445" t="s">
        <v>940</v>
      </c>
      <c r="E474" s="435" t="s">
        <v>941</v>
      </c>
      <c r="F474" s="398" t="s">
        <v>936</v>
      </c>
      <c r="G474" s="433" t="s">
        <v>936</v>
      </c>
      <c r="H474" s="398" t="s">
        <v>537</v>
      </c>
      <c r="I474" s="398" t="s">
        <v>205</v>
      </c>
      <c r="J474" s="446">
        <v>817866.46938363637</v>
      </c>
      <c r="K474" s="435" t="s">
        <v>847</v>
      </c>
      <c r="L474" s="435" t="s">
        <v>847</v>
      </c>
      <c r="M474" s="398"/>
      <c r="N474" s="398"/>
    </row>
    <row r="475" spans="3:14" ht="14.4" x14ac:dyDescent="0.3">
      <c r="C475" s="395" t="s">
        <v>539</v>
      </c>
      <c r="D475" s="447" t="s">
        <v>940</v>
      </c>
      <c r="E475" s="439" t="s">
        <v>941</v>
      </c>
      <c r="F475" s="395" t="s">
        <v>936</v>
      </c>
      <c r="G475" s="437" t="s">
        <v>936</v>
      </c>
      <c r="H475" s="395" t="s">
        <v>539</v>
      </c>
      <c r="I475" s="395" t="s">
        <v>205</v>
      </c>
      <c r="J475" s="448">
        <v>1058.2134387351778</v>
      </c>
      <c r="K475" s="435" t="s">
        <v>847</v>
      </c>
      <c r="L475" s="435" t="s">
        <v>847</v>
      </c>
      <c r="M475" s="395"/>
      <c r="N475" s="395"/>
    </row>
    <row r="476" spans="3:14" ht="14.4" x14ac:dyDescent="0.3">
      <c r="C476" s="398" t="s">
        <v>540</v>
      </c>
      <c r="D476" s="445" t="s">
        <v>940</v>
      </c>
      <c r="E476" s="435" t="s">
        <v>941</v>
      </c>
      <c r="F476" s="398" t="s">
        <v>936</v>
      </c>
      <c r="G476" s="433" t="s">
        <v>936</v>
      </c>
      <c r="H476" s="398" t="s">
        <v>540</v>
      </c>
      <c r="I476" s="398" t="s">
        <v>205</v>
      </c>
      <c r="J476" s="446">
        <v>12604.860711462452</v>
      </c>
      <c r="K476" s="435" t="s">
        <v>847</v>
      </c>
      <c r="L476" s="435" t="s">
        <v>847</v>
      </c>
      <c r="M476" s="398"/>
      <c r="N476" s="398"/>
    </row>
    <row r="477" spans="3:14" ht="14.4" x14ac:dyDescent="0.3">
      <c r="C477" s="395" t="s">
        <v>546</v>
      </c>
      <c r="D477" s="447" t="s">
        <v>940</v>
      </c>
      <c r="E477" s="439" t="s">
        <v>941</v>
      </c>
      <c r="F477" s="395" t="s">
        <v>936</v>
      </c>
      <c r="G477" s="437" t="s">
        <v>936</v>
      </c>
      <c r="H477" s="395" t="s">
        <v>546</v>
      </c>
      <c r="I477" s="395" t="s">
        <v>205</v>
      </c>
      <c r="J477" s="448">
        <v>2146.376811594203</v>
      </c>
      <c r="K477" s="435" t="s">
        <v>847</v>
      </c>
      <c r="L477" s="435" t="s">
        <v>847</v>
      </c>
      <c r="M477" s="395"/>
      <c r="N477" s="395"/>
    </row>
    <row r="478" spans="3:14" ht="14.4" x14ac:dyDescent="0.3">
      <c r="C478" s="398" t="s">
        <v>551</v>
      </c>
      <c r="D478" s="445" t="s">
        <v>940</v>
      </c>
      <c r="E478" s="435" t="s">
        <v>941</v>
      </c>
      <c r="F478" s="398" t="s">
        <v>936</v>
      </c>
      <c r="G478" s="433" t="s">
        <v>936</v>
      </c>
      <c r="H478" s="398" t="s">
        <v>551</v>
      </c>
      <c r="I478" s="398" t="s">
        <v>205</v>
      </c>
      <c r="J478" s="446">
        <v>2900.0553359683795</v>
      </c>
      <c r="K478" s="435" t="s">
        <v>847</v>
      </c>
      <c r="L478" s="435" t="s">
        <v>847</v>
      </c>
      <c r="M478" s="398"/>
      <c r="N478" s="398"/>
    </row>
    <row r="479" spans="3:14" ht="14.4" x14ac:dyDescent="0.3">
      <c r="C479" s="398" t="s">
        <v>555</v>
      </c>
      <c r="D479" s="445" t="s">
        <v>940</v>
      </c>
      <c r="E479" s="435" t="s">
        <v>941</v>
      </c>
      <c r="F479" s="395" t="s">
        <v>936</v>
      </c>
      <c r="G479" s="437" t="s">
        <v>936</v>
      </c>
      <c r="H479" s="395" t="s">
        <v>555</v>
      </c>
      <c r="I479" s="395" t="s">
        <v>205</v>
      </c>
      <c r="J479" s="446">
        <v>15080.00790513834</v>
      </c>
      <c r="K479" s="435" t="s">
        <v>847</v>
      </c>
      <c r="L479" s="435" t="s">
        <v>847</v>
      </c>
      <c r="M479" s="395"/>
      <c r="N479" s="395"/>
    </row>
    <row r="480" spans="3:14" ht="14.4" x14ac:dyDescent="0.3">
      <c r="C480" s="398" t="s">
        <v>557</v>
      </c>
      <c r="D480" s="445" t="s">
        <v>940</v>
      </c>
      <c r="E480" s="435" t="s">
        <v>941</v>
      </c>
      <c r="F480" s="398" t="s">
        <v>936</v>
      </c>
      <c r="G480" s="433" t="s">
        <v>936</v>
      </c>
      <c r="H480" s="398" t="s">
        <v>557</v>
      </c>
      <c r="I480" s="398" t="s">
        <v>205</v>
      </c>
      <c r="J480" s="446">
        <v>8861.4051383399201</v>
      </c>
      <c r="K480" s="435" t="s">
        <v>847</v>
      </c>
      <c r="L480" s="435" t="s">
        <v>847</v>
      </c>
      <c r="M480" s="398"/>
      <c r="N480" s="398"/>
    </row>
    <row r="481" spans="3:14" ht="14.4" x14ac:dyDescent="0.3">
      <c r="C481" s="398" t="s">
        <v>569</v>
      </c>
      <c r="D481" s="445" t="s">
        <v>940</v>
      </c>
      <c r="E481" s="435" t="s">
        <v>941</v>
      </c>
      <c r="F481" s="395" t="s">
        <v>936</v>
      </c>
      <c r="G481" s="437" t="s">
        <v>936</v>
      </c>
      <c r="H481" s="395" t="s">
        <v>569</v>
      </c>
      <c r="I481" s="395" t="s">
        <v>205</v>
      </c>
      <c r="J481" s="446">
        <v>18199.079420289858</v>
      </c>
      <c r="K481" s="435" t="s">
        <v>847</v>
      </c>
      <c r="L481" s="435" t="s">
        <v>847</v>
      </c>
      <c r="M481" s="395"/>
      <c r="N481" s="395"/>
    </row>
    <row r="482" spans="3:14" ht="14.4" x14ac:dyDescent="0.3">
      <c r="C482" s="398" t="s">
        <v>571</v>
      </c>
      <c r="D482" s="445" t="s">
        <v>940</v>
      </c>
      <c r="E482" s="435" t="s">
        <v>941</v>
      </c>
      <c r="F482" s="398" t="s">
        <v>936</v>
      </c>
      <c r="G482" s="433" t="s">
        <v>936</v>
      </c>
      <c r="H482" s="398" t="s">
        <v>571</v>
      </c>
      <c r="I482" s="398" t="s">
        <v>205</v>
      </c>
      <c r="J482" s="446">
        <v>15154.181818181818</v>
      </c>
      <c r="K482" s="435" t="s">
        <v>847</v>
      </c>
      <c r="L482" s="435" t="s">
        <v>847</v>
      </c>
      <c r="M482" s="398"/>
      <c r="N482" s="398"/>
    </row>
    <row r="483" spans="3:14" ht="14.4" x14ac:dyDescent="0.3">
      <c r="C483" s="395" t="s">
        <v>577</v>
      </c>
      <c r="D483" s="447" t="s">
        <v>940</v>
      </c>
      <c r="E483" s="439" t="s">
        <v>941</v>
      </c>
      <c r="F483" s="395" t="s">
        <v>936</v>
      </c>
      <c r="G483" s="437" t="s">
        <v>936</v>
      </c>
      <c r="H483" s="395" t="s">
        <v>577</v>
      </c>
      <c r="I483" s="395" t="s">
        <v>205</v>
      </c>
      <c r="J483" s="448">
        <v>9592.1570750988158</v>
      </c>
      <c r="K483" s="435" t="s">
        <v>847</v>
      </c>
      <c r="L483" s="435" t="s">
        <v>847</v>
      </c>
      <c r="M483" s="395"/>
      <c r="N483" s="395"/>
    </row>
    <row r="484" spans="3:14" ht="14.4" x14ac:dyDescent="0.3">
      <c r="C484" s="398" t="s">
        <v>581</v>
      </c>
      <c r="D484" s="445" t="s">
        <v>940</v>
      </c>
      <c r="E484" s="435" t="s">
        <v>941</v>
      </c>
      <c r="F484" s="398" t="s">
        <v>936</v>
      </c>
      <c r="G484" s="433" t="s">
        <v>936</v>
      </c>
      <c r="H484" s="398" t="s">
        <v>581</v>
      </c>
      <c r="I484" s="398" t="s">
        <v>205</v>
      </c>
      <c r="J484" s="446">
        <v>1633.7285902503295</v>
      </c>
      <c r="K484" s="435" t="s">
        <v>847</v>
      </c>
      <c r="L484" s="435" t="s">
        <v>847</v>
      </c>
      <c r="M484" s="398"/>
      <c r="N484" s="398"/>
    </row>
    <row r="485" spans="3:14" ht="14.4" x14ac:dyDescent="0.3">
      <c r="C485" s="398" t="s">
        <v>583</v>
      </c>
      <c r="D485" s="445" t="s">
        <v>940</v>
      </c>
      <c r="E485" s="435" t="s">
        <v>941</v>
      </c>
      <c r="F485" s="395" t="s">
        <v>936</v>
      </c>
      <c r="G485" s="437" t="s">
        <v>936</v>
      </c>
      <c r="H485" s="395" t="s">
        <v>583</v>
      </c>
      <c r="I485" s="395" t="s">
        <v>205</v>
      </c>
      <c r="J485" s="446">
        <v>4819.5506455862987</v>
      </c>
      <c r="K485" s="435" t="s">
        <v>847</v>
      </c>
      <c r="L485" s="435" t="s">
        <v>847</v>
      </c>
      <c r="M485" s="395"/>
      <c r="N485" s="395"/>
    </row>
    <row r="486" spans="3:14" ht="14.4" x14ac:dyDescent="0.3">
      <c r="C486" s="398" t="s">
        <v>591</v>
      </c>
      <c r="D486" s="445" t="s">
        <v>940</v>
      </c>
      <c r="E486" s="435" t="s">
        <v>941</v>
      </c>
      <c r="F486" s="398" t="s">
        <v>936</v>
      </c>
      <c r="G486" s="433" t="s">
        <v>936</v>
      </c>
      <c r="H486" s="398" t="s">
        <v>591</v>
      </c>
      <c r="I486" s="398" t="s">
        <v>205</v>
      </c>
      <c r="J486" s="446">
        <v>2417.836627140975</v>
      </c>
      <c r="K486" s="435" t="s">
        <v>847</v>
      </c>
      <c r="L486" s="435" t="s">
        <v>847</v>
      </c>
      <c r="M486" s="398"/>
      <c r="N486" s="398"/>
    </row>
    <row r="487" spans="3:14" ht="14.4" x14ac:dyDescent="0.3">
      <c r="C487" s="398" t="s">
        <v>594</v>
      </c>
      <c r="D487" s="445" t="s">
        <v>940</v>
      </c>
      <c r="E487" s="435" t="s">
        <v>941</v>
      </c>
      <c r="F487" s="395" t="s">
        <v>936</v>
      </c>
      <c r="G487" s="437" t="s">
        <v>936</v>
      </c>
      <c r="H487" s="395" t="s">
        <v>594</v>
      </c>
      <c r="I487" s="395" t="s">
        <v>205</v>
      </c>
      <c r="J487" s="446">
        <v>37838.176758893285</v>
      </c>
      <c r="K487" s="435" t="s">
        <v>847</v>
      </c>
      <c r="L487" s="435" t="s">
        <v>847</v>
      </c>
      <c r="M487" s="395"/>
      <c r="N487" s="395"/>
    </row>
    <row r="488" spans="3:14" ht="14.4" x14ac:dyDescent="0.3">
      <c r="C488" s="398" t="s">
        <v>618</v>
      </c>
      <c r="D488" s="445" t="s">
        <v>940</v>
      </c>
      <c r="E488" s="435" t="s">
        <v>941</v>
      </c>
      <c r="F488" s="398" t="s">
        <v>936</v>
      </c>
      <c r="G488" s="433" t="s">
        <v>936</v>
      </c>
      <c r="H488" s="398" t="s">
        <v>618</v>
      </c>
      <c r="I488" s="398" t="s">
        <v>205</v>
      </c>
      <c r="J488" s="446">
        <v>2417.836627140975</v>
      </c>
      <c r="K488" s="435" t="s">
        <v>847</v>
      </c>
      <c r="L488" s="435" t="s">
        <v>847</v>
      </c>
      <c r="M488" s="398"/>
      <c r="N488" s="398"/>
    </row>
    <row r="489" spans="3:14" ht="14.4" x14ac:dyDescent="0.3">
      <c r="C489" s="398" t="s">
        <v>624</v>
      </c>
      <c r="D489" s="445" t="s">
        <v>940</v>
      </c>
      <c r="E489" s="435" t="s">
        <v>941</v>
      </c>
      <c r="F489" s="395" t="s">
        <v>936</v>
      </c>
      <c r="G489" s="437" t="s">
        <v>936</v>
      </c>
      <c r="H489" s="395" t="s">
        <v>624</v>
      </c>
      <c r="I489" s="395" t="s">
        <v>205</v>
      </c>
      <c r="J489" s="446">
        <v>542.08695652173913</v>
      </c>
      <c r="K489" s="435" t="s">
        <v>847</v>
      </c>
      <c r="L489" s="435" t="s">
        <v>847</v>
      </c>
      <c r="M489" s="395"/>
      <c r="N489" s="395"/>
    </row>
    <row r="490" spans="3:14" ht="14.4" x14ac:dyDescent="0.3">
      <c r="C490" s="398" t="s">
        <v>628</v>
      </c>
      <c r="D490" s="445" t="s">
        <v>940</v>
      </c>
      <c r="E490" s="435" t="s">
        <v>941</v>
      </c>
      <c r="F490" s="398" t="s">
        <v>936</v>
      </c>
      <c r="G490" s="433" t="s">
        <v>936</v>
      </c>
      <c r="H490" s="398" t="s">
        <v>628</v>
      </c>
      <c r="I490" s="398" t="s">
        <v>205</v>
      </c>
      <c r="J490" s="446">
        <v>1865.6126482213438</v>
      </c>
      <c r="K490" s="435" t="s">
        <v>847</v>
      </c>
      <c r="L490" s="435" t="s">
        <v>847</v>
      </c>
      <c r="M490" s="398"/>
      <c r="N490" s="398"/>
    </row>
    <row r="491" spans="3:14" ht="14.4" x14ac:dyDescent="0.3">
      <c r="C491" s="395" t="s">
        <v>630</v>
      </c>
      <c r="D491" s="447" t="s">
        <v>940</v>
      </c>
      <c r="E491" s="439" t="s">
        <v>941</v>
      </c>
      <c r="F491" s="395" t="s">
        <v>936</v>
      </c>
      <c r="G491" s="437" t="s">
        <v>936</v>
      </c>
      <c r="H491" s="395" t="s">
        <v>630</v>
      </c>
      <c r="I491" s="395" t="s">
        <v>205</v>
      </c>
      <c r="J491" s="448">
        <v>1422.9249011857708</v>
      </c>
      <c r="K491" s="435" t="s">
        <v>847</v>
      </c>
      <c r="L491" s="435" t="s">
        <v>847</v>
      </c>
      <c r="M491" s="395"/>
      <c r="N491" s="395"/>
    </row>
    <row r="492" spans="3:14" ht="14.4" x14ac:dyDescent="0.3">
      <c r="C492" s="398" t="s">
        <v>631</v>
      </c>
      <c r="D492" s="445" t="s">
        <v>940</v>
      </c>
      <c r="E492" s="435" t="s">
        <v>941</v>
      </c>
      <c r="F492" s="398" t="s">
        <v>936</v>
      </c>
      <c r="G492" s="433" t="s">
        <v>936</v>
      </c>
      <c r="H492" s="398" t="s">
        <v>631</v>
      </c>
      <c r="I492" s="398" t="s">
        <v>205</v>
      </c>
      <c r="J492" s="446">
        <v>1370.223978919631</v>
      </c>
      <c r="K492" s="435" t="s">
        <v>847</v>
      </c>
      <c r="L492" s="435" t="s">
        <v>847</v>
      </c>
      <c r="M492" s="398"/>
      <c r="N492" s="398"/>
    </row>
    <row r="493" spans="3:14" ht="14.4" x14ac:dyDescent="0.3">
      <c r="C493" s="398" t="s">
        <v>633</v>
      </c>
      <c r="D493" s="445" t="s">
        <v>940</v>
      </c>
      <c r="E493" s="435" t="s">
        <v>941</v>
      </c>
      <c r="F493" s="395" t="s">
        <v>936</v>
      </c>
      <c r="G493" s="437" t="s">
        <v>936</v>
      </c>
      <c r="H493" s="395" t="s">
        <v>633</v>
      </c>
      <c r="I493" s="395" t="s">
        <v>205</v>
      </c>
      <c r="J493" s="446">
        <v>2417.836627140975</v>
      </c>
      <c r="K493" s="435" t="s">
        <v>847</v>
      </c>
      <c r="L493" s="435" t="s">
        <v>847</v>
      </c>
      <c r="M493" s="395"/>
      <c r="N493" s="395"/>
    </row>
    <row r="494" spans="3:14" ht="14.4" x14ac:dyDescent="0.3">
      <c r="C494" s="398" t="s">
        <v>635</v>
      </c>
      <c r="D494" s="445" t="s">
        <v>940</v>
      </c>
      <c r="E494" s="435" t="s">
        <v>941</v>
      </c>
      <c r="F494" s="398" t="s">
        <v>936</v>
      </c>
      <c r="G494" s="433" t="s">
        <v>936</v>
      </c>
      <c r="H494" s="398" t="s">
        <v>635</v>
      </c>
      <c r="I494" s="398" t="s">
        <v>205</v>
      </c>
      <c r="J494" s="446">
        <v>69869.644374176554</v>
      </c>
      <c r="K494" s="435" t="s">
        <v>847</v>
      </c>
      <c r="L494" s="435" t="s">
        <v>847</v>
      </c>
      <c r="M494" s="398"/>
      <c r="N494" s="398"/>
    </row>
    <row r="495" spans="3:14" ht="14.4" x14ac:dyDescent="0.3">
      <c r="C495" s="398" t="s">
        <v>637</v>
      </c>
      <c r="D495" s="445" t="s">
        <v>940</v>
      </c>
      <c r="E495" s="435" t="s">
        <v>941</v>
      </c>
      <c r="F495" s="395" t="s">
        <v>936</v>
      </c>
      <c r="G495" s="437" t="s">
        <v>936</v>
      </c>
      <c r="H495" s="395" t="s">
        <v>637</v>
      </c>
      <c r="I495" s="395" t="s">
        <v>205</v>
      </c>
      <c r="J495" s="446">
        <v>4468.690382081686</v>
      </c>
      <c r="K495" s="435" t="s">
        <v>847</v>
      </c>
      <c r="L495" s="435" t="s">
        <v>847</v>
      </c>
      <c r="M495" s="395"/>
      <c r="N495" s="395"/>
    </row>
    <row r="496" spans="3:14" ht="14.4" x14ac:dyDescent="0.3">
      <c r="C496" s="398" t="s">
        <v>639</v>
      </c>
      <c r="D496" s="445" t="s">
        <v>940</v>
      </c>
      <c r="E496" s="435" t="s">
        <v>941</v>
      </c>
      <c r="F496" s="398" t="s">
        <v>936</v>
      </c>
      <c r="G496" s="433" t="s">
        <v>936</v>
      </c>
      <c r="H496" s="398" t="s">
        <v>639</v>
      </c>
      <c r="I496" s="398" t="s">
        <v>205</v>
      </c>
      <c r="J496" s="446">
        <v>0</v>
      </c>
      <c r="K496" s="435" t="s">
        <v>847</v>
      </c>
      <c r="L496" s="435" t="s">
        <v>847</v>
      </c>
      <c r="M496" s="398"/>
      <c r="N496" s="398"/>
    </row>
    <row r="497" spans="3:14" ht="13.2" thickBot="1" x14ac:dyDescent="0.35"/>
    <row r="498" spans="3:14" ht="13.8" thickTop="1" thickBot="1" x14ac:dyDescent="0.35">
      <c r="C498" s="453" t="s">
        <v>836</v>
      </c>
      <c r="D498" s="453" t="s">
        <v>767</v>
      </c>
      <c r="E498" s="453" t="s">
        <v>766</v>
      </c>
      <c r="F498" s="453" t="s">
        <v>837</v>
      </c>
      <c r="G498" s="453" t="s">
        <v>838</v>
      </c>
      <c r="H498" s="453" t="s">
        <v>839</v>
      </c>
      <c r="I498" s="453" t="s">
        <v>840</v>
      </c>
      <c r="J498" s="454" t="s">
        <v>768</v>
      </c>
      <c r="K498" s="453" t="s">
        <v>841</v>
      </c>
      <c r="L498" s="453" t="s">
        <v>842</v>
      </c>
      <c r="M498" s="453" t="s">
        <v>843</v>
      </c>
      <c r="N498" s="453" t="s">
        <v>844</v>
      </c>
    </row>
    <row r="499" spans="3:14" ht="14.4" x14ac:dyDescent="0.3">
      <c r="C499" s="398" t="s">
        <v>641</v>
      </c>
      <c r="D499" s="455" t="s">
        <v>855</v>
      </c>
      <c r="E499" s="432" t="s">
        <v>856</v>
      </c>
      <c r="F499" s="398" t="s">
        <v>61</v>
      </c>
      <c r="G499" s="433" t="s">
        <v>61</v>
      </c>
      <c r="H499" s="398" t="s">
        <v>857</v>
      </c>
      <c r="I499" s="398" t="s">
        <v>205</v>
      </c>
      <c r="J499" s="434">
        <v>357096.85715684353</v>
      </c>
      <c r="K499" s="435" t="s">
        <v>847</v>
      </c>
      <c r="L499" s="398"/>
      <c r="M499" s="398"/>
      <c r="N499" s="398" t="s">
        <v>2630</v>
      </c>
    </row>
    <row r="500" spans="3:14" ht="14.4" x14ac:dyDescent="0.3">
      <c r="C500" s="395" t="s">
        <v>644</v>
      </c>
      <c r="D500" s="456" t="s">
        <v>855</v>
      </c>
      <c r="E500" s="436" t="s">
        <v>856</v>
      </c>
      <c r="F500" s="395" t="s">
        <v>61</v>
      </c>
      <c r="G500" s="437" t="s">
        <v>61</v>
      </c>
      <c r="H500" s="395" t="s">
        <v>867</v>
      </c>
      <c r="I500" s="395" t="s">
        <v>205</v>
      </c>
      <c r="J500" s="438">
        <v>109220.44935056458</v>
      </c>
      <c r="K500" s="439" t="s">
        <v>847</v>
      </c>
      <c r="L500" s="395"/>
      <c r="M500" s="395"/>
      <c r="N500" s="395" t="s">
        <v>2630</v>
      </c>
    </row>
    <row r="501" spans="3:14" ht="14.4" x14ac:dyDescent="0.3">
      <c r="C501" s="398" t="s">
        <v>645</v>
      </c>
      <c r="D501" s="455" t="s">
        <v>855</v>
      </c>
      <c r="E501" s="432" t="s">
        <v>856</v>
      </c>
      <c r="F501" s="398" t="s">
        <v>61</v>
      </c>
      <c r="G501" s="433" t="s">
        <v>61</v>
      </c>
      <c r="H501" s="398" t="s">
        <v>869</v>
      </c>
      <c r="I501" s="398" t="s">
        <v>205</v>
      </c>
      <c r="J501" s="434"/>
      <c r="K501" s="435" t="s">
        <v>847</v>
      </c>
      <c r="L501" s="398"/>
      <c r="M501" s="398"/>
      <c r="N501" s="398" t="s">
        <v>2630</v>
      </c>
    </row>
    <row r="502" spans="3:14" ht="14.4" x14ac:dyDescent="0.3">
      <c r="C502" s="395" t="s">
        <v>646</v>
      </c>
      <c r="D502" s="456" t="s">
        <v>855</v>
      </c>
      <c r="E502" s="436" t="s">
        <v>856</v>
      </c>
      <c r="F502" s="395" t="s">
        <v>61</v>
      </c>
      <c r="G502" s="437" t="s">
        <v>61</v>
      </c>
      <c r="H502" s="395" t="s">
        <v>870</v>
      </c>
      <c r="I502" s="395" t="s">
        <v>205</v>
      </c>
      <c r="J502" s="438">
        <v>390041.4927550421</v>
      </c>
      <c r="K502" s="439" t="s">
        <v>847</v>
      </c>
      <c r="L502" s="395"/>
      <c r="M502" s="395"/>
      <c r="N502" s="395" t="s">
        <v>2630</v>
      </c>
    </row>
    <row r="503" spans="3:14" ht="14.4" x14ac:dyDescent="0.3">
      <c r="C503" s="398" t="s">
        <v>647</v>
      </c>
      <c r="D503" s="455" t="s">
        <v>855</v>
      </c>
      <c r="E503" s="432" t="s">
        <v>856</v>
      </c>
      <c r="F503" s="398" t="s">
        <v>61</v>
      </c>
      <c r="G503" s="433" t="s">
        <v>61</v>
      </c>
      <c r="H503" s="398" t="s">
        <v>871</v>
      </c>
      <c r="I503" s="398" t="s">
        <v>205</v>
      </c>
      <c r="J503" s="440"/>
      <c r="K503" s="435" t="s">
        <v>847</v>
      </c>
      <c r="L503" s="398"/>
      <c r="M503" s="398"/>
      <c r="N503" s="398" t="s">
        <v>2630</v>
      </c>
    </row>
    <row r="504" spans="3:14" ht="14.4" x14ac:dyDescent="0.3">
      <c r="C504" s="395" t="s">
        <v>648</v>
      </c>
      <c r="D504" s="456" t="s">
        <v>855</v>
      </c>
      <c r="E504" s="436" t="s">
        <v>856</v>
      </c>
      <c r="F504" s="395" t="s">
        <v>61</v>
      </c>
      <c r="G504" s="437" t="s">
        <v>61</v>
      </c>
      <c r="H504" s="395" t="s">
        <v>872</v>
      </c>
      <c r="I504" s="395" t="s">
        <v>205</v>
      </c>
      <c r="J504" s="438"/>
      <c r="K504" s="439" t="s">
        <v>847</v>
      </c>
      <c r="L504" s="395"/>
      <c r="M504" s="395"/>
      <c r="N504" s="395" t="s">
        <v>2630</v>
      </c>
    </row>
    <row r="505" spans="3:14" ht="14.4" x14ac:dyDescent="0.3">
      <c r="C505" s="398" t="s">
        <v>649</v>
      </c>
      <c r="D505" s="455" t="s">
        <v>855</v>
      </c>
      <c r="E505" s="432" t="s">
        <v>856</v>
      </c>
      <c r="F505" s="398" t="s">
        <v>61</v>
      </c>
      <c r="G505" s="433" t="s">
        <v>61</v>
      </c>
      <c r="H505" s="398" t="s">
        <v>873</v>
      </c>
      <c r="I505" s="398" t="s">
        <v>205</v>
      </c>
      <c r="J505" s="440"/>
      <c r="K505" s="435" t="s">
        <v>847</v>
      </c>
      <c r="L505" s="398"/>
      <c r="M505" s="398"/>
      <c r="N505" s="398" t="s">
        <v>2630</v>
      </c>
    </row>
    <row r="506" spans="3:14" ht="14.4" x14ac:dyDescent="0.3">
      <c r="C506" s="395" t="s">
        <v>650</v>
      </c>
      <c r="D506" s="456" t="s">
        <v>855</v>
      </c>
      <c r="E506" s="436" t="s">
        <v>856</v>
      </c>
      <c r="F506" s="395" t="s">
        <v>61</v>
      </c>
      <c r="G506" s="437" t="s">
        <v>61</v>
      </c>
      <c r="H506" s="395" t="s">
        <v>874</v>
      </c>
      <c r="I506" s="395" t="s">
        <v>205</v>
      </c>
      <c r="J506" s="438">
        <v>1218737.4047566783</v>
      </c>
      <c r="K506" s="439" t="s">
        <v>847</v>
      </c>
      <c r="L506" s="395"/>
      <c r="M506" s="395"/>
      <c r="N506" s="395" t="s">
        <v>2630</v>
      </c>
    </row>
    <row r="507" spans="3:14" ht="14.4" x14ac:dyDescent="0.3">
      <c r="C507" s="398" t="s">
        <v>651</v>
      </c>
      <c r="D507" s="455" t="s">
        <v>855</v>
      </c>
      <c r="E507" s="432" t="s">
        <v>856</v>
      </c>
      <c r="F507" s="398" t="s">
        <v>61</v>
      </c>
      <c r="G507" s="433" t="s">
        <v>61</v>
      </c>
      <c r="H507" s="398" t="s">
        <v>875</v>
      </c>
      <c r="I507" s="398" t="s">
        <v>205</v>
      </c>
      <c r="J507" s="440"/>
      <c r="K507" s="435" t="s">
        <v>847</v>
      </c>
      <c r="L507" s="398"/>
      <c r="M507" s="398"/>
      <c r="N507" s="398" t="s">
        <v>2630</v>
      </c>
    </row>
    <row r="508" spans="3:14" ht="14.4" x14ac:dyDescent="0.3">
      <c r="C508" s="395" t="s">
        <v>652</v>
      </c>
      <c r="D508" s="456" t="s">
        <v>855</v>
      </c>
      <c r="E508" s="436" t="s">
        <v>856</v>
      </c>
      <c r="F508" s="395" t="s">
        <v>61</v>
      </c>
      <c r="G508" s="437" t="s">
        <v>61</v>
      </c>
      <c r="H508" s="395" t="s">
        <v>876</v>
      </c>
      <c r="I508" s="395" t="s">
        <v>205</v>
      </c>
      <c r="J508" s="438">
        <v>2115497.981887605</v>
      </c>
      <c r="K508" s="439" t="s">
        <v>847</v>
      </c>
      <c r="L508" s="395"/>
      <c r="M508" s="395"/>
      <c r="N508" s="395" t="s">
        <v>2630</v>
      </c>
    </row>
    <row r="509" spans="3:14" ht="14.4" x14ac:dyDescent="0.3">
      <c r="C509" s="398" t="s">
        <v>653</v>
      </c>
      <c r="D509" s="455" t="s">
        <v>855</v>
      </c>
      <c r="E509" s="432" t="s">
        <v>856</v>
      </c>
      <c r="F509" s="398" t="s">
        <v>61</v>
      </c>
      <c r="G509" s="433" t="s">
        <v>61</v>
      </c>
      <c r="H509" s="398" t="s">
        <v>877</v>
      </c>
      <c r="I509" s="398" t="s">
        <v>205</v>
      </c>
      <c r="J509" s="440">
        <v>2658492.4300000006</v>
      </c>
      <c r="K509" s="435" t="s">
        <v>847</v>
      </c>
      <c r="L509" s="398"/>
      <c r="M509" s="398"/>
      <c r="N509" s="398" t="s">
        <v>2630</v>
      </c>
    </row>
    <row r="510" spans="3:14" ht="14.4" x14ac:dyDescent="0.3">
      <c r="C510" s="395" t="s">
        <v>654</v>
      </c>
      <c r="D510" s="456" t="s">
        <v>855</v>
      </c>
      <c r="E510" s="436" t="s">
        <v>856</v>
      </c>
      <c r="F510" s="395" t="s">
        <v>61</v>
      </c>
      <c r="G510" s="437" t="s">
        <v>61</v>
      </c>
      <c r="H510" s="395" t="s">
        <v>878</v>
      </c>
      <c r="I510" s="395" t="s">
        <v>205</v>
      </c>
      <c r="J510" s="438">
        <v>5224.1156256119048</v>
      </c>
      <c r="K510" s="439" t="s">
        <v>847</v>
      </c>
      <c r="L510" s="395"/>
      <c r="M510" s="395"/>
      <c r="N510" s="395" t="s">
        <v>2630</v>
      </c>
    </row>
    <row r="511" spans="3:14" ht="14.4" x14ac:dyDescent="0.3">
      <c r="C511" s="398" t="s">
        <v>655</v>
      </c>
      <c r="D511" s="455" t="s">
        <v>855</v>
      </c>
      <c r="E511" s="432" t="s">
        <v>856</v>
      </c>
      <c r="F511" s="398" t="s">
        <v>61</v>
      </c>
      <c r="G511" s="433" t="s">
        <v>61</v>
      </c>
      <c r="H511" s="398" t="s">
        <v>879</v>
      </c>
      <c r="I511" s="398" t="s">
        <v>205</v>
      </c>
      <c r="J511" s="440"/>
      <c r="K511" s="435" t="s">
        <v>847</v>
      </c>
      <c r="L511" s="398"/>
      <c r="M511" s="398"/>
      <c r="N511" s="398" t="s">
        <v>2630</v>
      </c>
    </row>
    <row r="512" spans="3:14" ht="14.4" x14ac:dyDescent="0.3">
      <c r="C512" s="395" t="s">
        <v>656</v>
      </c>
      <c r="D512" s="456" t="s">
        <v>855</v>
      </c>
      <c r="E512" s="436" t="s">
        <v>856</v>
      </c>
      <c r="F512" s="395" t="s">
        <v>61</v>
      </c>
      <c r="G512" s="437" t="s">
        <v>61</v>
      </c>
      <c r="H512" s="395" t="s">
        <v>880</v>
      </c>
      <c r="I512" s="395" t="s">
        <v>205</v>
      </c>
      <c r="J512" s="438"/>
      <c r="K512" s="439" t="s">
        <v>847</v>
      </c>
      <c r="L512" s="395"/>
      <c r="M512" s="395"/>
      <c r="N512" s="395" t="s">
        <v>2630</v>
      </c>
    </row>
    <row r="513" spans="3:14" ht="14.4" x14ac:dyDescent="0.3">
      <c r="C513" s="398" t="s">
        <v>657</v>
      </c>
      <c r="D513" s="455" t="s">
        <v>855</v>
      </c>
      <c r="E513" s="432" t="s">
        <v>856</v>
      </c>
      <c r="F513" s="398" t="s">
        <v>61</v>
      </c>
      <c r="G513" s="433" t="s">
        <v>61</v>
      </c>
      <c r="H513" s="398" t="s">
        <v>881</v>
      </c>
      <c r="I513" s="398" t="s">
        <v>205</v>
      </c>
      <c r="J513" s="440"/>
      <c r="K513" s="435" t="s">
        <v>847</v>
      </c>
      <c r="L513" s="398"/>
      <c r="M513" s="398"/>
      <c r="N513" s="398" t="s">
        <v>2630</v>
      </c>
    </row>
    <row r="514" spans="3:14" ht="14.4" x14ac:dyDescent="0.3">
      <c r="C514" s="395" t="s">
        <v>658</v>
      </c>
      <c r="D514" s="456" t="s">
        <v>855</v>
      </c>
      <c r="E514" s="436" t="s">
        <v>856</v>
      </c>
      <c r="F514" s="395" t="s">
        <v>61</v>
      </c>
      <c r="G514" s="437" t="s">
        <v>61</v>
      </c>
      <c r="H514" s="395" t="s">
        <v>882</v>
      </c>
      <c r="I514" s="395" t="s">
        <v>205</v>
      </c>
      <c r="J514" s="438"/>
      <c r="K514" s="439" t="s">
        <v>847</v>
      </c>
      <c r="L514" s="395"/>
      <c r="M514" s="395"/>
      <c r="N514" s="395" t="s">
        <v>2630</v>
      </c>
    </row>
    <row r="515" spans="3:14" ht="14.4" x14ac:dyDescent="0.3">
      <c r="C515" s="441" t="s">
        <v>659</v>
      </c>
      <c r="D515" s="457" t="s">
        <v>855</v>
      </c>
      <c r="E515" s="442" t="s">
        <v>856</v>
      </c>
      <c r="F515" s="398" t="s">
        <v>61</v>
      </c>
      <c r="G515" s="443" t="s">
        <v>61</v>
      </c>
      <c r="H515" s="441" t="s">
        <v>878</v>
      </c>
      <c r="I515" s="441" t="s">
        <v>205</v>
      </c>
      <c r="J515" s="444">
        <v>55647.734407023032</v>
      </c>
      <c r="K515" s="435" t="s">
        <v>847</v>
      </c>
      <c r="L515" s="398"/>
      <c r="M515" s="398"/>
      <c r="N515" s="398" t="s">
        <v>2630</v>
      </c>
    </row>
    <row r="516" spans="3:14" ht="14.4" x14ac:dyDescent="0.3">
      <c r="C516" s="395" t="s">
        <v>660</v>
      </c>
      <c r="D516" s="456" t="s">
        <v>855</v>
      </c>
      <c r="E516" s="436" t="s">
        <v>856</v>
      </c>
      <c r="F516" s="395" t="s">
        <v>61</v>
      </c>
      <c r="G516" s="437" t="s">
        <v>61</v>
      </c>
      <c r="H516" s="395" t="s">
        <v>878</v>
      </c>
      <c r="I516" s="395" t="s">
        <v>205</v>
      </c>
      <c r="J516" s="438">
        <v>89831.236505581342</v>
      </c>
      <c r="K516" s="439" t="s">
        <v>847</v>
      </c>
      <c r="L516" s="395"/>
      <c r="M516" s="395"/>
      <c r="N516" s="395" t="s">
        <v>2630</v>
      </c>
    </row>
    <row r="517" spans="3:14" ht="14.4" x14ac:dyDescent="0.3">
      <c r="C517" s="398" t="s">
        <v>661</v>
      </c>
      <c r="D517" s="455" t="s">
        <v>855</v>
      </c>
      <c r="E517" s="432" t="s">
        <v>856</v>
      </c>
      <c r="F517" s="398" t="s">
        <v>61</v>
      </c>
      <c r="G517" s="433" t="s">
        <v>61</v>
      </c>
      <c r="H517" s="398" t="s">
        <v>883</v>
      </c>
      <c r="I517" s="398" t="s">
        <v>205</v>
      </c>
      <c r="J517" s="440">
        <v>444193.23712199996</v>
      </c>
      <c r="K517" s="435" t="s">
        <v>847</v>
      </c>
      <c r="L517" s="398"/>
      <c r="M517" s="398"/>
      <c r="N517" s="398" t="s">
        <v>2630</v>
      </c>
    </row>
    <row r="518" spans="3:14" ht="14.4" x14ac:dyDescent="0.3">
      <c r="C518" s="395" t="s">
        <v>662</v>
      </c>
      <c r="D518" s="456" t="s">
        <v>855</v>
      </c>
      <c r="E518" s="436" t="s">
        <v>856</v>
      </c>
      <c r="F518" s="395" t="s">
        <v>61</v>
      </c>
      <c r="G518" s="437" t="s">
        <v>61</v>
      </c>
      <c r="H518" s="395" t="s">
        <v>884</v>
      </c>
      <c r="I518" s="395" t="s">
        <v>205</v>
      </c>
      <c r="J518" s="438">
        <v>341180.43545026309</v>
      </c>
      <c r="K518" s="439" t="s">
        <v>847</v>
      </c>
      <c r="L518" s="395"/>
      <c r="M518" s="395"/>
      <c r="N518" s="395" t="s">
        <v>2630</v>
      </c>
    </row>
    <row r="519" spans="3:14" ht="14.4" x14ac:dyDescent="0.3">
      <c r="C519" s="398" t="s">
        <v>663</v>
      </c>
      <c r="D519" s="455" t="s">
        <v>855</v>
      </c>
      <c r="E519" s="432" t="s">
        <v>856</v>
      </c>
      <c r="F519" s="398" t="s">
        <v>61</v>
      </c>
      <c r="G519" s="433" t="s">
        <v>61</v>
      </c>
      <c r="H519" s="398" t="s">
        <v>885</v>
      </c>
      <c r="I519" s="398" t="s">
        <v>205</v>
      </c>
      <c r="J519" s="440">
        <v>448749.65903728211</v>
      </c>
      <c r="K519" s="435" t="s">
        <v>847</v>
      </c>
      <c r="L519" s="398"/>
      <c r="M519" s="398"/>
      <c r="N519" s="398" t="s">
        <v>2630</v>
      </c>
    </row>
    <row r="520" spans="3:14" ht="14.4" x14ac:dyDescent="0.3">
      <c r="C520" s="395" t="s">
        <v>664</v>
      </c>
      <c r="D520" s="456" t="s">
        <v>855</v>
      </c>
      <c r="E520" s="436" t="s">
        <v>856</v>
      </c>
      <c r="F520" s="395" t="s">
        <v>61</v>
      </c>
      <c r="G520" s="437" t="s">
        <v>61</v>
      </c>
      <c r="H520" s="395" t="s">
        <v>883</v>
      </c>
      <c r="I520" s="395" t="s">
        <v>205</v>
      </c>
      <c r="J520" s="438">
        <v>1939858.0170456024</v>
      </c>
      <c r="K520" s="439" t="s">
        <v>847</v>
      </c>
      <c r="L520" s="395"/>
      <c r="M520" s="395"/>
      <c r="N520" s="395" t="s">
        <v>2630</v>
      </c>
    </row>
    <row r="521" spans="3:14" ht="14.4" x14ac:dyDescent="0.3">
      <c r="C521" s="398" t="s">
        <v>665</v>
      </c>
      <c r="D521" s="455" t="s">
        <v>855</v>
      </c>
      <c r="E521" s="432" t="s">
        <v>856</v>
      </c>
      <c r="F521" s="398" t="s">
        <v>61</v>
      </c>
      <c r="G521" s="433" t="s">
        <v>61</v>
      </c>
      <c r="H521" s="398" t="s">
        <v>886</v>
      </c>
      <c r="I521" s="398" t="s">
        <v>205</v>
      </c>
      <c r="J521" s="440"/>
      <c r="K521" s="435" t="s">
        <v>847</v>
      </c>
      <c r="L521" s="398"/>
      <c r="M521" s="398"/>
      <c r="N521" s="398" t="s">
        <v>2630</v>
      </c>
    </row>
    <row r="522" spans="3:14" ht="14.4" x14ac:dyDescent="0.3">
      <c r="C522" s="395" t="s">
        <v>666</v>
      </c>
      <c r="D522" s="456" t="s">
        <v>855</v>
      </c>
      <c r="E522" s="436" t="s">
        <v>856</v>
      </c>
      <c r="F522" s="395" t="s">
        <v>61</v>
      </c>
      <c r="G522" s="437" t="s">
        <v>61</v>
      </c>
      <c r="H522" s="395" t="s">
        <v>883</v>
      </c>
      <c r="I522" s="395" t="s">
        <v>205</v>
      </c>
      <c r="J522" s="438">
        <v>290852.26767182304</v>
      </c>
      <c r="K522" s="439" t="s">
        <v>847</v>
      </c>
      <c r="L522" s="395"/>
      <c r="M522" s="395"/>
      <c r="N522" s="395" t="s">
        <v>2630</v>
      </c>
    </row>
    <row r="523" spans="3:14" ht="14.4" x14ac:dyDescent="0.3">
      <c r="C523" s="398" t="s">
        <v>667</v>
      </c>
      <c r="D523" s="455" t="s">
        <v>855</v>
      </c>
      <c r="E523" s="432" t="s">
        <v>856</v>
      </c>
      <c r="F523" s="398" t="s">
        <v>61</v>
      </c>
      <c r="G523" s="433" t="s">
        <v>61</v>
      </c>
      <c r="H523" s="398" t="s">
        <v>874</v>
      </c>
      <c r="I523" s="398" t="s">
        <v>205</v>
      </c>
      <c r="J523" s="440">
        <v>115508.69398002741</v>
      </c>
      <c r="K523" s="435" t="s">
        <v>847</v>
      </c>
      <c r="L523" s="398"/>
      <c r="M523" s="398"/>
      <c r="N523" s="398" t="s">
        <v>2630</v>
      </c>
    </row>
    <row r="524" spans="3:14" ht="14.4" x14ac:dyDescent="0.3">
      <c r="C524" s="395" t="s">
        <v>668</v>
      </c>
      <c r="D524" s="456" t="s">
        <v>855</v>
      </c>
      <c r="E524" s="436" t="s">
        <v>856</v>
      </c>
      <c r="F524" s="395" t="s">
        <v>61</v>
      </c>
      <c r="G524" s="437" t="s">
        <v>61</v>
      </c>
      <c r="H524" s="395" t="s">
        <v>887</v>
      </c>
      <c r="I524" s="395" t="s">
        <v>205</v>
      </c>
      <c r="J524" s="438">
        <v>16363.070752561844</v>
      </c>
      <c r="K524" s="439" t="s">
        <v>847</v>
      </c>
      <c r="L524" s="395"/>
      <c r="M524" s="395"/>
      <c r="N524" s="395" t="s">
        <v>2630</v>
      </c>
    </row>
    <row r="525" spans="3:14" ht="14.4" x14ac:dyDescent="0.3">
      <c r="C525" s="398" t="s">
        <v>669</v>
      </c>
      <c r="D525" s="455" t="s">
        <v>855</v>
      </c>
      <c r="E525" s="432" t="s">
        <v>856</v>
      </c>
      <c r="F525" s="398" t="s">
        <v>61</v>
      </c>
      <c r="G525" s="433" t="s">
        <v>61</v>
      </c>
      <c r="H525" s="398" t="s">
        <v>888</v>
      </c>
      <c r="I525" s="398" t="s">
        <v>205</v>
      </c>
      <c r="J525" s="440">
        <v>71968.561027348071</v>
      </c>
      <c r="K525" s="435" t="s">
        <v>847</v>
      </c>
      <c r="L525" s="398"/>
      <c r="M525" s="398"/>
      <c r="N525" s="398" t="s">
        <v>2630</v>
      </c>
    </row>
    <row r="526" spans="3:14" ht="14.4" x14ac:dyDescent="0.3">
      <c r="C526" s="395" t="s">
        <v>670</v>
      </c>
      <c r="D526" s="456" t="s">
        <v>855</v>
      </c>
      <c r="E526" s="436" t="s">
        <v>856</v>
      </c>
      <c r="F526" s="395" t="s">
        <v>61</v>
      </c>
      <c r="G526" s="437" t="s">
        <v>61</v>
      </c>
      <c r="H526" s="395" t="s">
        <v>874</v>
      </c>
      <c r="I526" s="395" t="s">
        <v>205</v>
      </c>
      <c r="J526" s="438"/>
      <c r="K526" s="439" t="s">
        <v>847</v>
      </c>
      <c r="L526" s="395"/>
      <c r="M526" s="395"/>
      <c r="N526" s="395" t="s">
        <v>2630</v>
      </c>
    </row>
    <row r="527" spans="3:14" ht="14.4" x14ac:dyDescent="0.3">
      <c r="C527" s="398" t="s">
        <v>671</v>
      </c>
      <c r="D527" s="455" t="s">
        <v>855</v>
      </c>
      <c r="E527" s="432" t="s">
        <v>856</v>
      </c>
      <c r="F527" s="398" t="s">
        <v>61</v>
      </c>
      <c r="G527" s="433" t="s">
        <v>61</v>
      </c>
      <c r="H527" s="398" t="s">
        <v>878</v>
      </c>
      <c r="I527" s="398" t="s">
        <v>205</v>
      </c>
      <c r="J527" s="440">
        <v>2082986.0199999998</v>
      </c>
      <c r="K527" s="435" t="s">
        <v>847</v>
      </c>
      <c r="L527" s="398"/>
      <c r="M527" s="398"/>
      <c r="N527" s="398" t="s">
        <v>2630</v>
      </c>
    </row>
    <row r="528" spans="3:14" ht="14.4" x14ac:dyDescent="0.3">
      <c r="C528" s="395" t="s">
        <v>672</v>
      </c>
      <c r="D528" s="456" t="s">
        <v>855</v>
      </c>
      <c r="E528" s="436" t="s">
        <v>856</v>
      </c>
      <c r="F528" s="395" t="s">
        <v>61</v>
      </c>
      <c r="G528" s="437" t="s">
        <v>61</v>
      </c>
      <c r="H528" s="395" t="s">
        <v>888</v>
      </c>
      <c r="I528" s="395" t="s">
        <v>205</v>
      </c>
      <c r="J528" s="438"/>
      <c r="K528" s="439" t="s">
        <v>847</v>
      </c>
      <c r="L528" s="395"/>
      <c r="M528" s="395"/>
      <c r="N528" s="395" t="s">
        <v>2630</v>
      </c>
    </row>
    <row r="529" spans="3:14" ht="14.4" x14ac:dyDescent="0.3">
      <c r="C529" s="398" t="s">
        <v>673</v>
      </c>
      <c r="D529" s="455" t="s">
        <v>855</v>
      </c>
      <c r="E529" s="432" t="s">
        <v>856</v>
      </c>
      <c r="F529" s="398" t="s">
        <v>61</v>
      </c>
      <c r="G529" s="433" t="s">
        <v>61</v>
      </c>
      <c r="H529" s="398" t="s">
        <v>889</v>
      </c>
      <c r="I529" s="398" t="s">
        <v>205</v>
      </c>
      <c r="J529" s="440">
        <v>8673576.5656712018</v>
      </c>
      <c r="K529" s="435" t="s">
        <v>847</v>
      </c>
      <c r="L529" s="398"/>
      <c r="M529" s="398"/>
      <c r="N529" s="398" t="s">
        <v>2630</v>
      </c>
    </row>
    <row r="530" spans="3:14" ht="14.4" x14ac:dyDescent="0.3">
      <c r="C530" s="395" t="s">
        <v>674</v>
      </c>
      <c r="D530" s="456" t="s">
        <v>855</v>
      </c>
      <c r="E530" s="436" t="s">
        <v>856</v>
      </c>
      <c r="F530" s="395" t="s">
        <v>61</v>
      </c>
      <c r="G530" s="437" t="s">
        <v>61</v>
      </c>
      <c r="H530" s="395" t="s">
        <v>890</v>
      </c>
      <c r="I530" s="395" t="s">
        <v>205</v>
      </c>
      <c r="J530" s="438">
        <v>56174.619999999995</v>
      </c>
      <c r="K530" s="439" t="s">
        <v>847</v>
      </c>
      <c r="L530" s="395"/>
      <c r="M530" s="395"/>
      <c r="N530" s="395" t="s">
        <v>2630</v>
      </c>
    </row>
    <row r="531" spans="3:14" ht="14.4" x14ac:dyDescent="0.3">
      <c r="C531" s="398" t="s">
        <v>675</v>
      </c>
      <c r="D531" s="455" t="s">
        <v>855</v>
      </c>
      <c r="E531" s="432" t="s">
        <v>856</v>
      </c>
      <c r="F531" s="398" t="s">
        <v>61</v>
      </c>
      <c r="G531" s="433" t="s">
        <v>61</v>
      </c>
      <c r="H531" s="398" t="s">
        <v>891</v>
      </c>
      <c r="I531" s="398" t="s">
        <v>205</v>
      </c>
      <c r="J531" s="440">
        <v>14661.127080477774</v>
      </c>
      <c r="K531" s="435" t="s">
        <v>847</v>
      </c>
      <c r="L531" s="398"/>
      <c r="M531" s="398"/>
      <c r="N531" s="398" t="s">
        <v>2630</v>
      </c>
    </row>
    <row r="532" spans="3:14" ht="14.4" x14ac:dyDescent="0.3">
      <c r="C532" s="395" t="s">
        <v>676</v>
      </c>
      <c r="D532" s="456" t="s">
        <v>855</v>
      </c>
      <c r="E532" s="436" t="s">
        <v>856</v>
      </c>
      <c r="F532" s="395" t="s">
        <v>61</v>
      </c>
      <c r="G532" s="437" t="s">
        <v>61</v>
      </c>
      <c r="H532" s="395" t="s">
        <v>892</v>
      </c>
      <c r="I532" s="395" t="s">
        <v>205</v>
      </c>
      <c r="J532" s="438">
        <v>409501.66686247627</v>
      </c>
      <c r="K532" s="439" t="s">
        <v>847</v>
      </c>
      <c r="L532" s="395"/>
      <c r="M532" s="395"/>
      <c r="N532" s="395" t="s">
        <v>2630</v>
      </c>
    </row>
    <row r="533" spans="3:14" ht="14.4" x14ac:dyDescent="0.3">
      <c r="C533" s="398" t="s">
        <v>677</v>
      </c>
      <c r="D533" s="455" t="s">
        <v>855</v>
      </c>
      <c r="E533" s="432" t="s">
        <v>856</v>
      </c>
      <c r="F533" s="398" t="s">
        <v>61</v>
      </c>
      <c r="G533" s="433" t="s">
        <v>61</v>
      </c>
      <c r="H533" s="398" t="s">
        <v>887</v>
      </c>
      <c r="I533" s="398" t="s">
        <v>205</v>
      </c>
      <c r="J533" s="440">
        <v>46778.483715162198</v>
      </c>
      <c r="K533" s="435" t="s">
        <v>847</v>
      </c>
      <c r="L533" s="398"/>
      <c r="M533" s="398"/>
      <c r="N533" s="398" t="s">
        <v>2630</v>
      </c>
    </row>
    <row r="534" spans="3:14" ht="14.4" x14ac:dyDescent="0.3">
      <c r="C534" s="395" t="s">
        <v>678</v>
      </c>
      <c r="D534" s="456" t="s">
        <v>855</v>
      </c>
      <c r="E534" s="436" t="s">
        <v>856</v>
      </c>
      <c r="F534" s="395" t="s">
        <v>61</v>
      </c>
      <c r="G534" s="437" t="s">
        <v>61</v>
      </c>
      <c r="H534" s="395" t="s">
        <v>893</v>
      </c>
      <c r="I534" s="395" t="s">
        <v>205</v>
      </c>
      <c r="J534" s="438"/>
      <c r="K534" s="439" t="s">
        <v>847</v>
      </c>
      <c r="L534" s="395"/>
      <c r="M534" s="395"/>
      <c r="N534" s="395" t="s">
        <v>2630</v>
      </c>
    </row>
    <row r="535" spans="3:14" ht="14.4" x14ac:dyDescent="0.3">
      <c r="C535" s="398" t="s">
        <v>679</v>
      </c>
      <c r="D535" s="455" t="s">
        <v>855</v>
      </c>
      <c r="E535" s="432" t="s">
        <v>856</v>
      </c>
      <c r="F535" s="398" t="s">
        <v>61</v>
      </c>
      <c r="G535" s="433" t="s">
        <v>61</v>
      </c>
      <c r="H535" s="398" t="s">
        <v>877</v>
      </c>
      <c r="I535" s="398" t="s">
        <v>205</v>
      </c>
      <c r="J535" s="440"/>
      <c r="K535" s="435" t="s">
        <v>847</v>
      </c>
      <c r="L535" s="398"/>
      <c r="M535" s="398"/>
      <c r="N535" s="398" t="s">
        <v>2630</v>
      </c>
    </row>
    <row r="536" spans="3:14" ht="14.4" x14ac:dyDescent="0.3">
      <c r="C536" s="395" t="s">
        <v>680</v>
      </c>
      <c r="D536" s="456" t="s">
        <v>855</v>
      </c>
      <c r="E536" s="436" t="s">
        <v>856</v>
      </c>
      <c r="F536" s="395" t="s">
        <v>61</v>
      </c>
      <c r="G536" s="437" t="s">
        <v>61</v>
      </c>
      <c r="H536" s="395" t="s">
        <v>894</v>
      </c>
      <c r="I536" s="395" t="s">
        <v>205</v>
      </c>
      <c r="J536" s="438">
        <v>90247.386789374053</v>
      </c>
      <c r="K536" s="439" t="s">
        <v>847</v>
      </c>
      <c r="L536" s="395"/>
      <c r="M536" s="395"/>
      <c r="N536" s="395" t="s">
        <v>2630</v>
      </c>
    </row>
    <row r="537" spans="3:14" ht="14.4" x14ac:dyDescent="0.3">
      <c r="C537" s="398" t="s">
        <v>681</v>
      </c>
      <c r="D537" s="455" t="s">
        <v>855</v>
      </c>
      <c r="E537" s="432" t="s">
        <v>856</v>
      </c>
      <c r="F537" s="398" t="s">
        <v>61</v>
      </c>
      <c r="G537" s="433" t="s">
        <v>61</v>
      </c>
      <c r="H537" s="398" t="s">
        <v>883</v>
      </c>
      <c r="I537" s="398" t="s">
        <v>205</v>
      </c>
      <c r="J537" s="440">
        <v>811023.57292400009</v>
      </c>
      <c r="K537" s="435" t="s">
        <v>847</v>
      </c>
      <c r="L537" s="398"/>
      <c r="M537" s="398"/>
      <c r="N537" s="398" t="s">
        <v>2630</v>
      </c>
    </row>
    <row r="538" spans="3:14" ht="14.4" x14ac:dyDescent="0.3">
      <c r="C538" s="395" t="s">
        <v>682</v>
      </c>
      <c r="D538" s="456" t="s">
        <v>855</v>
      </c>
      <c r="E538" s="436" t="s">
        <v>856</v>
      </c>
      <c r="F538" s="395" t="s">
        <v>61</v>
      </c>
      <c r="G538" s="437" t="s">
        <v>61</v>
      </c>
      <c r="H538" s="395" t="s">
        <v>895</v>
      </c>
      <c r="I538" s="395" t="s">
        <v>205</v>
      </c>
      <c r="J538" s="438">
        <v>757921.01390972629</v>
      </c>
      <c r="K538" s="439" t="s">
        <v>847</v>
      </c>
      <c r="L538" s="395"/>
      <c r="M538" s="395"/>
      <c r="N538" s="395" t="s">
        <v>2630</v>
      </c>
    </row>
    <row r="539" spans="3:14" ht="14.4" x14ac:dyDescent="0.3">
      <c r="C539" s="398" t="s">
        <v>683</v>
      </c>
      <c r="D539" s="455" t="s">
        <v>855</v>
      </c>
      <c r="E539" s="432" t="s">
        <v>856</v>
      </c>
      <c r="F539" s="398" t="s">
        <v>61</v>
      </c>
      <c r="G539" s="433" t="s">
        <v>61</v>
      </c>
      <c r="H539" s="398" t="s">
        <v>896</v>
      </c>
      <c r="I539" s="398" t="s">
        <v>205</v>
      </c>
      <c r="J539" s="440"/>
      <c r="K539" s="435" t="s">
        <v>847</v>
      </c>
      <c r="L539" s="398"/>
      <c r="M539" s="398"/>
      <c r="N539" s="398" t="s">
        <v>2630</v>
      </c>
    </row>
    <row r="540" spans="3:14" ht="14.4" x14ac:dyDescent="0.3">
      <c r="C540" s="395" t="s">
        <v>684</v>
      </c>
      <c r="D540" s="456" t="s">
        <v>855</v>
      </c>
      <c r="E540" s="436" t="s">
        <v>856</v>
      </c>
      <c r="F540" s="395" t="s">
        <v>61</v>
      </c>
      <c r="G540" s="437" t="s">
        <v>61</v>
      </c>
      <c r="H540" s="395" t="s">
        <v>897</v>
      </c>
      <c r="I540" s="395" t="s">
        <v>205</v>
      </c>
      <c r="J540" s="438">
        <v>464204.43999999994</v>
      </c>
      <c r="K540" s="439" t="s">
        <v>847</v>
      </c>
      <c r="L540" s="395"/>
      <c r="M540" s="395"/>
      <c r="N540" s="395" t="s">
        <v>2630</v>
      </c>
    </row>
    <row r="541" spans="3:14" ht="14.4" x14ac:dyDescent="0.3">
      <c r="C541" s="398" t="s">
        <v>685</v>
      </c>
      <c r="D541" s="455" t="s">
        <v>855</v>
      </c>
      <c r="E541" s="432" t="s">
        <v>856</v>
      </c>
      <c r="F541" s="398" t="s">
        <v>61</v>
      </c>
      <c r="G541" s="433" t="s">
        <v>61</v>
      </c>
      <c r="H541" s="398" t="s">
        <v>898</v>
      </c>
      <c r="I541" s="398" t="s">
        <v>205</v>
      </c>
      <c r="J541" s="440">
        <v>399985.74518634559</v>
      </c>
      <c r="K541" s="435" t="s">
        <v>847</v>
      </c>
      <c r="L541" s="398"/>
      <c r="M541" s="398"/>
      <c r="N541" s="398" t="s">
        <v>2630</v>
      </c>
    </row>
    <row r="542" spans="3:14" ht="14.4" x14ac:dyDescent="0.3">
      <c r="C542" s="395" t="s">
        <v>686</v>
      </c>
      <c r="D542" s="456" t="s">
        <v>855</v>
      </c>
      <c r="E542" s="436" t="s">
        <v>856</v>
      </c>
      <c r="F542" s="395" t="s">
        <v>61</v>
      </c>
      <c r="G542" s="437" t="s">
        <v>61</v>
      </c>
      <c r="H542" s="395" t="s">
        <v>899</v>
      </c>
      <c r="I542" s="395" t="s">
        <v>205</v>
      </c>
      <c r="J542" s="438"/>
      <c r="K542" s="439" t="s">
        <v>847</v>
      </c>
      <c r="L542" s="395"/>
      <c r="M542" s="395"/>
      <c r="N542" s="395" t="s">
        <v>2630</v>
      </c>
    </row>
    <row r="543" spans="3:14" ht="14.4" x14ac:dyDescent="0.3">
      <c r="C543" s="398" t="s">
        <v>900</v>
      </c>
      <c r="D543" s="455" t="s">
        <v>855</v>
      </c>
      <c r="E543" s="432" t="s">
        <v>856</v>
      </c>
      <c r="F543" s="398" t="s">
        <v>61</v>
      </c>
      <c r="G543" s="433" t="s">
        <v>61</v>
      </c>
      <c r="H543" s="398" t="s">
        <v>874</v>
      </c>
      <c r="I543" s="398" t="s">
        <v>205</v>
      </c>
      <c r="J543" s="440">
        <v>295387.92691466201</v>
      </c>
      <c r="K543" s="435" t="s">
        <v>847</v>
      </c>
      <c r="L543" s="398"/>
      <c r="M543" s="398"/>
      <c r="N543" s="398" t="s">
        <v>2630</v>
      </c>
    </row>
    <row r="544" spans="3:14" ht="14.4" x14ac:dyDescent="0.3">
      <c r="C544" s="395" t="s">
        <v>688</v>
      </c>
      <c r="D544" s="456" t="s">
        <v>855</v>
      </c>
      <c r="E544" s="436" t="s">
        <v>856</v>
      </c>
      <c r="F544" s="395" t="s">
        <v>61</v>
      </c>
      <c r="G544" s="437" t="s">
        <v>61</v>
      </c>
      <c r="H544" s="395" t="s">
        <v>878</v>
      </c>
      <c r="I544" s="395" t="s">
        <v>205</v>
      </c>
      <c r="J544" s="438">
        <v>66049.993179296376</v>
      </c>
      <c r="K544" s="439" t="s">
        <v>847</v>
      </c>
      <c r="L544" s="395"/>
      <c r="M544" s="395"/>
      <c r="N544" s="395" t="s">
        <v>2630</v>
      </c>
    </row>
    <row r="545" spans="3:14" ht="14.4" x14ac:dyDescent="0.3">
      <c r="C545" s="398" t="s">
        <v>689</v>
      </c>
      <c r="D545" s="455" t="s">
        <v>855</v>
      </c>
      <c r="E545" s="432" t="s">
        <v>856</v>
      </c>
      <c r="F545" s="398" t="s">
        <v>61</v>
      </c>
      <c r="G545" s="433" t="s">
        <v>61</v>
      </c>
      <c r="H545" s="398" t="s">
        <v>901</v>
      </c>
      <c r="I545" s="398" t="s">
        <v>205</v>
      </c>
      <c r="J545" s="440">
        <v>76619.99043796098</v>
      </c>
      <c r="K545" s="435" t="s">
        <v>847</v>
      </c>
      <c r="L545" s="398"/>
      <c r="M545" s="398"/>
      <c r="N545" s="398" t="s">
        <v>2630</v>
      </c>
    </row>
    <row r="546" spans="3:14" ht="14.4" x14ac:dyDescent="0.3">
      <c r="C546" s="395" t="s">
        <v>690</v>
      </c>
      <c r="D546" s="456" t="s">
        <v>855</v>
      </c>
      <c r="E546" s="436" t="s">
        <v>856</v>
      </c>
      <c r="F546" s="395" t="s">
        <v>61</v>
      </c>
      <c r="G546" s="437" t="s">
        <v>61</v>
      </c>
      <c r="H546" s="395" t="s">
        <v>902</v>
      </c>
      <c r="I546" s="395" t="s">
        <v>205</v>
      </c>
      <c r="J546" s="438">
        <v>570380.46603481856</v>
      </c>
      <c r="K546" s="439" t="s">
        <v>847</v>
      </c>
      <c r="L546" s="395"/>
      <c r="M546" s="395"/>
      <c r="N546" s="395" t="s">
        <v>2630</v>
      </c>
    </row>
    <row r="547" spans="3:14" ht="14.4" x14ac:dyDescent="0.3">
      <c r="C547" s="398" t="s">
        <v>692</v>
      </c>
      <c r="D547" s="455" t="s">
        <v>855</v>
      </c>
      <c r="E547" s="432" t="s">
        <v>856</v>
      </c>
      <c r="F547" s="398" t="s">
        <v>61</v>
      </c>
      <c r="G547" s="433" t="s">
        <v>61</v>
      </c>
      <c r="H547" s="398" t="s">
        <v>903</v>
      </c>
      <c r="I547" s="398" t="s">
        <v>205</v>
      </c>
      <c r="J547" s="440">
        <v>1367787.9643300043</v>
      </c>
      <c r="K547" s="435" t="s">
        <v>847</v>
      </c>
      <c r="L547" s="398"/>
      <c r="M547" s="398"/>
      <c r="N547" s="398" t="s">
        <v>2630</v>
      </c>
    </row>
    <row r="548" spans="3:14" ht="14.4" x14ac:dyDescent="0.3">
      <c r="C548" s="395" t="s">
        <v>904</v>
      </c>
      <c r="D548" s="456" t="s">
        <v>855</v>
      </c>
      <c r="E548" s="436" t="s">
        <v>856</v>
      </c>
      <c r="F548" s="395" t="s">
        <v>61</v>
      </c>
      <c r="G548" s="437" t="s">
        <v>61</v>
      </c>
      <c r="H548" s="395" t="s">
        <v>905</v>
      </c>
      <c r="I548" s="395" t="s">
        <v>205</v>
      </c>
      <c r="J548" s="438">
        <v>1632922.8708635208</v>
      </c>
      <c r="K548" s="439" t="s">
        <v>847</v>
      </c>
      <c r="L548" s="395"/>
      <c r="M548" s="395"/>
      <c r="N548" s="395" t="s">
        <v>2630</v>
      </c>
    </row>
    <row r="549" spans="3:14" ht="14.4" x14ac:dyDescent="0.3">
      <c r="C549" s="398" t="s">
        <v>694</v>
      </c>
      <c r="D549" s="455" t="s">
        <v>855</v>
      </c>
      <c r="E549" s="432" t="s">
        <v>856</v>
      </c>
      <c r="F549" s="398" t="s">
        <v>61</v>
      </c>
      <c r="G549" s="433" t="s">
        <v>61</v>
      </c>
      <c r="H549" s="398" t="s">
        <v>906</v>
      </c>
      <c r="I549" s="398" t="s">
        <v>205</v>
      </c>
      <c r="J549" s="440"/>
      <c r="K549" s="435" t="s">
        <v>847</v>
      </c>
      <c r="L549" s="398"/>
      <c r="M549" s="398"/>
      <c r="N549" s="398" t="s">
        <v>2630</v>
      </c>
    </row>
    <row r="550" spans="3:14" ht="14.4" x14ac:dyDescent="0.3">
      <c r="C550" s="395" t="s">
        <v>907</v>
      </c>
      <c r="D550" s="456" t="s">
        <v>855</v>
      </c>
      <c r="E550" s="436" t="s">
        <v>856</v>
      </c>
      <c r="F550" s="395" t="s">
        <v>61</v>
      </c>
      <c r="G550" s="437" t="s">
        <v>61</v>
      </c>
      <c r="H550" s="395" t="s">
        <v>908</v>
      </c>
      <c r="I550" s="395" t="s">
        <v>205</v>
      </c>
      <c r="J550" s="438">
        <v>512032.39543763467</v>
      </c>
      <c r="K550" s="439" t="s">
        <v>847</v>
      </c>
      <c r="L550" s="395"/>
      <c r="M550" s="395"/>
      <c r="N550" s="395" t="s">
        <v>2630</v>
      </c>
    </row>
    <row r="551" spans="3:14" ht="14.4" x14ac:dyDescent="0.3">
      <c r="C551" s="398" t="s">
        <v>696</v>
      </c>
      <c r="D551" s="455" t="s">
        <v>855</v>
      </c>
      <c r="E551" s="432" t="s">
        <v>856</v>
      </c>
      <c r="F551" s="398" t="s">
        <v>61</v>
      </c>
      <c r="G551" s="433" t="s">
        <v>61</v>
      </c>
      <c r="H551" s="398" t="s">
        <v>909</v>
      </c>
      <c r="I551" s="398" t="s">
        <v>205</v>
      </c>
      <c r="J551" s="440">
        <v>2461014.0270706592</v>
      </c>
      <c r="K551" s="435" t="s">
        <v>847</v>
      </c>
      <c r="L551" s="398"/>
      <c r="M551" s="398"/>
      <c r="N551" s="398" t="s">
        <v>2630</v>
      </c>
    </row>
    <row r="552" spans="3:14" ht="14.4" x14ac:dyDescent="0.3">
      <c r="C552" s="395" t="s">
        <v>697</v>
      </c>
      <c r="D552" s="456" t="s">
        <v>855</v>
      </c>
      <c r="E552" s="436" t="s">
        <v>856</v>
      </c>
      <c r="F552" s="395" t="s">
        <v>61</v>
      </c>
      <c r="G552" s="437" t="s">
        <v>61</v>
      </c>
      <c r="H552" s="395" t="s">
        <v>883</v>
      </c>
      <c r="I552" s="395" t="s">
        <v>205</v>
      </c>
      <c r="J552" s="438">
        <v>116249.83754324129</v>
      </c>
      <c r="K552" s="439" t="s">
        <v>847</v>
      </c>
      <c r="L552" s="395"/>
      <c r="M552" s="395"/>
      <c r="N552" s="395" t="s">
        <v>2630</v>
      </c>
    </row>
    <row r="553" spans="3:14" ht="14.4" x14ac:dyDescent="0.3">
      <c r="C553" s="398" t="s">
        <v>698</v>
      </c>
      <c r="D553" s="455" t="s">
        <v>855</v>
      </c>
      <c r="E553" s="432" t="s">
        <v>856</v>
      </c>
      <c r="F553" s="398" t="s">
        <v>61</v>
      </c>
      <c r="G553" s="433" t="s">
        <v>61</v>
      </c>
      <c r="H553" s="398" t="s">
        <v>915</v>
      </c>
      <c r="I553" s="398" t="s">
        <v>205</v>
      </c>
      <c r="J553" s="440">
        <v>729415.40842634288</v>
      </c>
      <c r="K553" s="435" t="s">
        <v>847</v>
      </c>
      <c r="L553" s="398"/>
      <c r="M553" s="398"/>
      <c r="N553" s="398" t="s">
        <v>2630</v>
      </c>
    </row>
    <row r="554" spans="3:14" ht="14.4" x14ac:dyDescent="0.3">
      <c r="C554" s="395" t="s">
        <v>701</v>
      </c>
      <c r="D554" s="456" t="s">
        <v>855</v>
      </c>
      <c r="E554" s="436" t="s">
        <v>856</v>
      </c>
      <c r="F554" s="395" t="s">
        <v>61</v>
      </c>
      <c r="G554" s="437" t="s">
        <v>61</v>
      </c>
      <c r="H554" s="395" t="s">
        <v>877</v>
      </c>
      <c r="I554" s="395" t="s">
        <v>205</v>
      </c>
      <c r="J554" s="438">
        <v>380626.60576212639</v>
      </c>
      <c r="K554" s="439" t="s">
        <v>847</v>
      </c>
      <c r="L554" s="395"/>
      <c r="M554" s="395"/>
      <c r="N554" s="395" t="s">
        <v>2630</v>
      </c>
    </row>
    <row r="555" spans="3:14" ht="14.4" x14ac:dyDescent="0.3">
      <c r="C555" s="398" t="s">
        <v>702</v>
      </c>
      <c r="D555" s="455" t="s">
        <v>855</v>
      </c>
      <c r="E555" s="432" t="s">
        <v>856</v>
      </c>
      <c r="F555" s="398" t="s">
        <v>61</v>
      </c>
      <c r="G555" s="433" t="s">
        <v>61</v>
      </c>
      <c r="H555" s="398" t="s">
        <v>916</v>
      </c>
      <c r="I555" s="398" t="s">
        <v>205</v>
      </c>
      <c r="J555" s="440">
        <v>2109942.5410052361</v>
      </c>
      <c r="K555" s="435" t="s">
        <v>847</v>
      </c>
      <c r="L555" s="398"/>
      <c r="M555" s="398"/>
      <c r="N555" s="398" t="s">
        <v>2630</v>
      </c>
    </row>
    <row r="556" spans="3:14" ht="14.4" x14ac:dyDescent="0.3">
      <c r="C556" s="395" t="s">
        <v>917</v>
      </c>
      <c r="D556" s="456" t="s">
        <v>855</v>
      </c>
      <c r="E556" s="436" t="s">
        <v>856</v>
      </c>
      <c r="F556" s="395" t="s">
        <v>61</v>
      </c>
      <c r="G556" s="437" t="s">
        <v>61</v>
      </c>
      <c r="H556" s="395" t="s">
        <v>918</v>
      </c>
      <c r="I556" s="395" t="s">
        <v>205</v>
      </c>
      <c r="J556" s="438">
        <v>1427076.7573918153</v>
      </c>
      <c r="K556" s="439" t="s">
        <v>847</v>
      </c>
      <c r="L556" s="395"/>
      <c r="M556" s="395"/>
      <c r="N556" s="395" t="s">
        <v>2630</v>
      </c>
    </row>
    <row r="557" spans="3:14" ht="14.4" x14ac:dyDescent="0.3">
      <c r="C557" s="398" t="s">
        <v>704</v>
      </c>
      <c r="D557" s="455" t="s">
        <v>855</v>
      </c>
      <c r="E557" s="432" t="s">
        <v>856</v>
      </c>
      <c r="F557" s="398" t="s">
        <v>61</v>
      </c>
      <c r="G557" s="433" t="s">
        <v>61</v>
      </c>
      <c r="H557" s="398" t="s">
        <v>910</v>
      </c>
      <c r="I557" s="398" t="s">
        <v>205</v>
      </c>
      <c r="J557" s="440">
        <v>104411.12341775405</v>
      </c>
      <c r="K557" s="435" t="s">
        <v>847</v>
      </c>
      <c r="L557" s="398"/>
      <c r="M557" s="398"/>
      <c r="N557" s="398" t="s">
        <v>2630</v>
      </c>
    </row>
    <row r="558" spans="3:14" ht="14.4" x14ac:dyDescent="0.3">
      <c r="C558" s="395" t="s">
        <v>705</v>
      </c>
      <c r="D558" s="456" t="s">
        <v>855</v>
      </c>
      <c r="E558" s="436" t="s">
        <v>856</v>
      </c>
      <c r="F558" s="395" t="s">
        <v>61</v>
      </c>
      <c r="G558" s="437" t="s">
        <v>61</v>
      </c>
      <c r="H558" s="395" t="s">
        <v>912</v>
      </c>
      <c r="I558" s="395" t="s">
        <v>205</v>
      </c>
      <c r="J558" s="438">
        <v>96079.360000000015</v>
      </c>
      <c r="K558" s="439" t="s">
        <v>847</v>
      </c>
      <c r="L558" s="395"/>
      <c r="M558" s="395"/>
      <c r="N558" s="395" t="s">
        <v>2630</v>
      </c>
    </row>
    <row r="559" spans="3:14" ht="14.4" x14ac:dyDescent="0.3">
      <c r="C559" s="398" t="s">
        <v>706</v>
      </c>
      <c r="D559" s="455" t="s">
        <v>855</v>
      </c>
      <c r="E559" s="432" t="s">
        <v>856</v>
      </c>
      <c r="F559" s="398" t="s">
        <v>61</v>
      </c>
      <c r="G559" s="433" t="s">
        <v>61</v>
      </c>
      <c r="H559" s="398" t="s">
        <v>919</v>
      </c>
      <c r="I559" s="398" t="s">
        <v>205</v>
      </c>
      <c r="J559" s="440">
        <v>73148.780001628926</v>
      </c>
      <c r="K559" s="435" t="s">
        <v>847</v>
      </c>
      <c r="L559" s="398"/>
      <c r="M559" s="398"/>
      <c r="N559" s="398" t="s">
        <v>2630</v>
      </c>
    </row>
    <row r="560" spans="3:14" ht="14.4" x14ac:dyDescent="0.3">
      <c r="C560" s="398" t="s">
        <v>427</v>
      </c>
      <c r="D560" s="445" t="s">
        <v>935</v>
      </c>
      <c r="E560" s="435" t="s">
        <v>942</v>
      </c>
      <c r="F560" s="395" t="s">
        <v>936</v>
      </c>
      <c r="G560" s="437" t="s">
        <v>936</v>
      </c>
      <c r="H560" s="395" t="s">
        <v>427</v>
      </c>
      <c r="I560" s="395" t="s">
        <v>205</v>
      </c>
      <c r="J560" s="446">
        <v>4972.845849802372</v>
      </c>
      <c r="K560" s="435" t="s">
        <v>847</v>
      </c>
      <c r="L560" s="435" t="s">
        <v>847</v>
      </c>
      <c r="M560" s="395"/>
      <c r="N560" s="395" t="s">
        <v>2630</v>
      </c>
    </row>
    <row r="561" spans="3:14" ht="14.4" x14ac:dyDescent="0.3">
      <c r="C561" s="398" t="s">
        <v>430</v>
      </c>
      <c r="D561" s="445" t="s">
        <v>935</v>
      </c>
      <c r="E561" s="435" t="s">
        <v>943</v>
      </c>
      <c r="F561" s="398" t="s">
        <v>936</v>
      </c>
      <c r="G561" s="433" t="s">
        <v>936</v>
      </c>
      <c r="H561" s="398" t="s">
        <v>430</v>
      </c>
      <c r="I561" s="398" t="s">
        <v>205</v>
      </c>
      <c r="J561" s="446">
        <v>969151.66086956509</v>
      </c>
      <c r="K561" s="435" t="s">
        <v>847</v>
      </c>
      <c r="L561" s="435" t="s">
        <v>847</v>
      </c>
      <c r="M561" s="398"/>
      <c r="N561" s="398" t="s">
        <v>2630</v>
      </c>
    </row>
    <row r="562" spans="3:14" ht="14.4" x14ac:dyDescent="0.3">
      <c r="C562" s="395" t="s">
        <v>432</v>
      </c>
      <c r="D562" s="447" t="s">
        <v>935</v>
      </c>
      <c r="E562" s="439" t="s">
        <v>946</v>
      </c>
      <c r="F562" s="395" t="s">
        <v>936</v>
      </c>
      <c r="G562" s="437" t="s">
        <v>936</v>
      </c>
      <c r="H562" s="395" t="s">
        <v>432</v>
      </c>
      <c r="I562" s="395" t="s">
        <v>205</v>
      </c>
      <c r="J562" s="448">
        <v>105.40184453227931</v>
      </c>
      <c r="K562" s="435" t="s">
        <v>847</v>
      </c>
      <c r="L562" s="435" t="s">
        <v>847</v>
      </c>
      <c r="M562" s="395"/>
      <c r="N562" s="395" t="s">
        <v>2630</v>
      </c>
    </row>
    <row r="563" spans="3:14" ht="14.4" x14ac:dyDescent="0.3">
      <c r="C563" s="398" t="s">
        <v>438</v>
      </c>
      <c r="D563" s="445" t="s">
        <v>935</v>
      </c>
      <c r="E563" s="435" t="s">
        <v>948</v>
      </c>
      <c r="F563" s="398" t="s">
        <v>936</v>
      </c>
      <c r="G563" s="433" t="s">
        <v>936</v>
      </c>
      <c r="H563" s="398" t="s">
        <v>438</v>
      </c>
      <c r="I563" s="398" t="s">
        <v>205</v>
      </c>
      <c r="J563" s="446">
        <v>35634903.080131747</v>
      </c>
      <c r="K563" s="435" t="s">
        <v>847</v>
      </c>
      <c r="L563" s="435" t="s">
        <v>847</v>
      </c>
      <c r="M563" s="398"/>
      <c r="N563" s="398" t="s">
        <v>2630</v>
      </c>
    </row>
    <row r="564" spans="3:14" ht="14.4" x14ac:dyDescent="0.3">
      <c r="C564" s="395" t="s">
        <v>441</v>
      </c>
      <c r="D564" s="447" t="s">
        <v>935</v>
      </c>
      <c r="E564" s="439" t="s">
        <v>950</v>
      </c>
      <c r="F564" s="395" t="s">
        <v>936</v>
      </c>
      <c r="G564" s="437" t="s">
        <v>936</v>
      </c>
      <c r="H564" s="395" t="s">
        <v>441</v>
      </c>
      <c r="I564" s="395" t="s">
        <v>205</v>
      </c>
      <c r="J564" s="448">
        <v>32154.595757575757</v>
      </c>
      <c r="K564" s="435" t="s">
        <v>847</v>
      </c>
      <c r="L564" s="435" t="s">
        <v>847</v>
      </c>
      <c r="M564" s="395"/>
      <c r="N564" s="395" t="s">
        <v>2630</v>
      </c>
    </row>
    <row r="565" spans="3:14" ht="14.4" x14ac:dyDescent="0.3">
      <c r="C565" s="398" t="s">
        <v>450</v>
      </c>
      <c r="D565" s="445" t="s">
        <v>935</v>
      </c>
      <c r="E565" s="435" t="s">
        <v>952</v>
      </c>
      <c r="F565" s="398" t="s">
        <v>936</v>
      </c>
      <c r="G565" s="433" t="s">
        <v>936</v>
      </c>
      <c r="H565" s="398" t="s">
        <v>450</v>
      </c>
      <c r="I565" s="398" t="s">
        <v>205</v>
      </c>
      <c r="J565" s="446">
        <v>6419590.5555731244</v>
      </c>
      <c r="K565" s="435" t="s">
        <v>847</v>
      </c>
      <c r="L565" s="435" t="s">
        <v>847</v>
      </c>
      <c r="M565" s="398"/>
      <c r="N565" s="398" t="s">
        <v>2630</v>
      </c>
    </row>
    <row r="566" spans="3:14" ht="14.4" x14ac:dyDescent="0.3">
      <c r="C566" s="395" t="s">
        <v>466</v>
      </c>
      <c r="D566" s="447" t="s">
        <v>940</v>
      </c>
      <c r="E566" s="439" t="s">
        <v>953</v>
      </c>
      <c r="F566" s="395" t="s">
        <v>936</v>
      </c>
      <c r="G566" s="437" t="s">
        <v>936</v>
      </c>
      <c r="H566" s="395" t="s">
        <v>466</v>
      </c>
      <c r="I566" s="395" t="s">
        <v>205</v>
      </c>
      <c r="J566" s="448">
        <v>263.50461133069831</v>
      </c>
      <c r="K566" s="435" t="s">
        <v>847</v>
      </c>
      <c r="L566" s="435" t="s">
        <v>847</v>
      </c>
      <c r="M566" s="395"/>
      <c r="N566" s="395" t="s">
        <v>2630</v>
      </c>
    </row>
    <row r="567" spans="3:14" ht="14.4" x14ac:dyDescent="0.3">
      <c r="C567" s="398" t="s">
        <v>473</v>
      </c>
      <c r="D567" s="445" t="s">
        <v>935</v>
      </c>
      <c r="E567" s="435" t="s">
        <v>954</v>
      </c>
      <c r="F567" s="398" t="s">
        <v>936</v>
      </c>
      <c r="G567" s="433" t="s">
        <v>936</v>
      </c>
      <c r="H567" s="398" t="s">
        <v>473</v>
      </c>
      <c r="I567" s="398" t="s">
        <v>205</v>
      </c>
      <c r="J567" s="446">
        <v>149625433.7306456</v>
      </c>
      <c r="K567" s="435" t="s">
        <v>847</v>
      </c>
      <c r="L567" s="435" t="s">
        <v>847</v>
      </c>
      <c r="M567" s="398"/>
      <c r="N567" s="398" t="s">
        <v>2630</v>
      </c>
    </row>
    <row r="568" spans="3:14" ht="14.4" x14ac:dyDescent="0.3">
      <c r="C568" s="398" t="s">
        <v>473</v>
      </c>
      <c r="D568" s="445" t="s">
        <v>940</v>
      </c>
      <c r="E568" s="399" t="s">
        <v>955</v>
      </c>
      <c r="F568" s="395" t="s">
        <v>936</v>
      </c>
      <c r="G568" s="437" t="s">
        <v>936</v>
      </c>
      <c r="H568" s="395" t="s">
        <v>473</v>
      </c>
      <c r="I568" s="395" t="s">
        <v>205</v>
      </c>
      <c r="J568" s="446">
        <v>1635103.0661660079</v>
      </c>
      <c r="K568" s="435" t="s">
        <v>847</v>
      </c>
      <c r="L568" s="435" t="s">
        <v>847</v>
      </c>
      <c r="M568" s="395"/>
      <c r="N568" s="395" t="s">
        <v>2630</v>
      </c>
    </row>
    <row r="569" spans="3:14" ht="14.4" x14ac:dyDescent="0.3">
      <c r="C569" s="398" t="s">
        <v>480</v>
      </c>
      <c r="D569" s="445" t="s">
        <v>940</v>
      </c>
      <c r="E569" s="435" t="s">
        <v>959</v>
      </c>
      <c r="F569" s="398" t="s">
        <v>936</v>
      </c>
      <c r="G569" s="433" t="s">
        <v>936</v>
      </c>
      <c r="H569" s="398" t="s">
        <v>480</v>
      </c>
      <c r="I569" s="398" t="s">
        <v>205</v>
      </c>
      <c r="J569" s="446">
        <v>14515.151515151516</v>
      </c>
      <c r="K569" s="435" t="s">
        <v>847</v>
      </c>
      <c r="L569" s="435" t="s">
        <v>847</v>
      </c>
      <c r="M569" s="398"/>
      <c r="N569" s="398" t="s">
        <v>2630</v>
      </c>
    </row>
    <row r="570" spans="3:14" ht="14.4" x14ac:dyDescent="0.3">
      <c r="C570" s="395" t="s">
        <v>480</v>
      </c>
      <c r="D570" s="447" t="s">
        <v>940</v>
      </c>
      <c r="E570" s="439" t="s">
        <v>953</v>
      </c>
      <c r="F570" s="395" t="s">
        <v>936</v>
      </c>
      <c r="G570" s="437" t="s">
        <v>936</v>
      </c>
      <c r="H570" s="395" t="s">
        <v>480</v>
      </c>
      <c r="I570" s="395" t="s">
        <v>205</v>
      </c>
      <c r="J570" s="448">
        <v>263.50461133069831</v>
      </c>
      <c r="K570" s="435" t="s">
        <v>847</v>
      </c>
      <c r="L570" s="435" t="s">
        <v>847</v>
      </c>
      <c r="M570" s="395"/>
      <c r="N570" s="395" t="s">
        <v>2630</v>
      </c>
    </row>
    <row r="571" spans="3:14" ht="14.4" x14ac:dyDescent="0.3">
      <c r="C571" s="398" t="s">
        <v>482</v>
      </c>
      <c r="D571" s="445" t="s">
        <v>940</v>
      </c>
      <c r="E571" s="435" t="s">
        <v>953</v>
      </c>
      <c r="F571" s="398" t="s">
        <v>936</v>
      </c>
      <c r="G571" s="433" t="s">
        <v>936</v>
      </c>
      <c r="H571" s="398" t="s">
        <v>482</v>
      </c>
      <c r="I571" s="398" t="s">
        <v>205</v>
      </c>
      <c r="J571" s="446">
        <v>1712.7799736495388</v>
      </c>
      <c r="K571" s="435" t="s">
        <v>847</v>
      </c>
      <c r="L571" s="435" t="s">
        <v>847</v>
      </c>
      <c r="M571" s="398"/>
      <c r="N571" s="398" t="s">
        <v>2630</v>
      </c>
    </row>
    <row r="572" spans="3:14" ht="14.4" x14ac:dyDescent="0.3">
      <c r="C572" s="395" t="s">
        <v>484</v>
      </c>
      <c r="D572" s="447" t="s">
        <v>935</v>
      </c>
      <c r="E572" s="439" t="s">
        <v>960</v>
      </c>
      <c r="F572" s="395" t="s">
        <v>936</v>
      </c>
      <c r="G572" s="437" t="s">
        <v>936</v>
      </c>
      <c r="H572" s="395" t="s">
        <v>484</v>
      </c>
      <c r="I572" s="395" t="s">
        <v>205</v>
      </c>
      <c r="J572" s="448">
        <v>65953.699288537551</v>
      </c>
      <c r="K572" s="435" t="s">
        <v>847</v>
      </c>
      <c r="L572" s="435" t="s">
        <v>847</v>
      </c>
      <c r="M572" s="395"/>
      <c r="N572" s="395" t="s">
        <v>2630</v>
      </c>
    </row>
    <row r="573" spans="3:14" ht="14.4" x14ac:dyDescent="0.3">
      <c r="C573" s="398" t="s">
        <v>493</v>
      </c>
      <c r="D573" s="445" t="s">
        <v>935</v>
      </c>
      <c r="E573" s="435" t="s">
        <v>963</v>
      </c>
      <c r="F573" s="398" t="s">
        <v>936</v>
      </c>
      <c r="G573" s="433" t="s">
        <v>936</v>
      </c>
      <c r="H573" s="398" t="s">
        <v>493</v>
      </c>
      <c r="I573" s="398" t="s">
        <v>205</v>
      </c>
      <c r="J573" s="446">
        <v>111228.3224505929</v>
      </c>
      <c r="K573" s="435" t="s">
        <v>847</v>
      </c>
      <c r="L573" s="435" t="s">
        <v>847</v>
      </c>
      <c r="M573" s="398"/>
      <c r="N573" s="398" t="s">
        <v>2630</v>
      </c>
    </row>
    <row r="574" spans="3:14" ht="14.4" x14ac:dyDescent="0.3">
      <c r="C574" s="398" t="s">
        <v>493</v>
      </c>
      <c r="D574" s="445" t="s">
        <v>940</v>
      </c>
      <c r="E574" s="439" t="s">
        <v>953</v>
      </c>
      <c r="F574" s="395" t="s">
        <v>936</v>
      </c>
      <c r="G574" s="437" t="s">
        <v>936</v>
      </c>
      <c r="H574" s="395" t="s">
        <v>493</v>
      </c>
      <c r="I574" s="395" t="s">
        <v>205</v>
      </c>
      <c r="J574" s="446">
        <v>316.20553359683794</v>
      </c>
      <c r="K574" s="435" t="s">
        <v>847</v>
      </c>
      <c r="L574" s="435" t="s">
        <v>847</v>
      </c>
      <c r="M574" s="395"/>
      <c r="N574" s="395" t="s">
        <v>2630</v>
      </c>
    </row>
    <row r="575" spans="3:14" ht="14.4" x14ac:dyDescent="0.3">
      <c r="C575" s="398" t="s">
        <v>496</v>
      </c>
      <c r="D575" s="445" t="s">
        <v>935</v>
      </c>
      <c r="E575" s="435" t="s">
        <v>967</v>
      </c>
      <c r="F575" s="398" t="s">
        <v>936</v>
      </c>
      <c r="G575" s="433" t="s">
        <v>936</v>
      </c>
      <c r="H575" s="398" t="s">
        <v>496</v>
      </c>
      <c r="I575" s="398" t="s">
        <v>205</v>
      </c>
      <c r="J575" s="446">
        <v>64757.026271409748</v>
      </c>
      <c r="K575" s="435" t="s">
        <v>847</v>
      </c>
      <c r="L575" s="435" t="s">
        <v>847</v>
      </c>
      <c r="M575" s="398"/>
      <c r="N575" s="398" t="s">
        <v>2630</v>
      </c>
    </row>
    <row r="576" spans="3:14" ht="14.4" x14ac:dyDescent="0.3">
      <c r="C576" s="398" t="s">
        <v>500</v>
      </c>
      <c r="D576" s="445" t="s">
        <v>935</v>
      </c>
      <c r="E576" s="435" t="s">
        <v>968</v>
      </c>
      <c r="F576" s="395" t="s">
        <v>936</v>
      </c>
      <c r="G576" s="437" t="s">
        <v>936</v>
      </c>
      <c r="H576" s="395" t="s">
        <v>500</v>
      </c>
      <c r="I576" s="395" t="s">
        <v>205</v>
      </c>
      <c r="J576" s="446">
        <v>536231.36303030304</v>
      </c>
      <c r="K576" s="435" t="s">
        <v>847</v>
      </c>
      <c r="L576" s="435" t="s">
        <v>847</v>
      </c>
      <c r="M576" s="395"/>
      <c r="N576" s="395" t="s">
        <v>2630</v>
      </c>
    </row>
    <row r="577" spans="3:14" ht="14.4" x14ac:dyDescent="0.3">
      <c r="C577" s="398" t="s">
        <v>503</v>
      </c>
      <c r="D577" s="445" t="s">
        <v>935</v>
      </c>
      <c r="E577" s="435" t="s">
        <v>967</v>
      </c>
      <c r="F577" s="398" t="s">
        <v>936</v>
      </c>
      <c r="G577" s="433" t="s">
        <v>936</v>
      </c>
      <c r="H577" s="398" t="s">
        <v>503</v>
      </c>
      <c r="I577" s="398" t="s">
        <v>205</v>
      </c>
      <c r="J577" s="446">
        <v>27490.33559947299</v>
      </c>
      <c r="K577" s="435" t="s">
        <v>847</v>
      </c>
      <c r="L577" s="435" t="s">
        <v>847</v>
      </c>
      <c r="M577" s="398"/>
      <c r="N577" s="398" t="s">
        <v>2630</v>
      </c>
    </row>
    <row r="578" spans="3:14" ht="14.4" x14ac:dyDescent="0.3">
      <c r="C578" s="398" t="s">
        <v>507</v>
      </c>
      <c r="D578" s="445" t="s">
        <v>935</v>
      </c>
      <c r="E578" s="435" t="s">
        <v>970</v>
      </c>
      <c r="F578" s="395" t="s">
        <v>936</v>
      </c>
      <c r="G578" s="437" t="s">
        <v>936</v>
      </c>
      <c r="H578" s="395" t="s">
        <v>507</v>
      </c>
      <c r="I578" s="395" t="s">
        <v>205</v>
      </c>
      <c r="J578" s="446">
        <v>2946138.9677206851</v>
      </c>
      <c r="K578" s="435" t="s">
        <v>847</v>
      </c>
      <c r="L578" s="435" t="s">
        <v>847</v>
      </c>
      <c r="M578" s="395"/>
      <c r="N578" s="395" t="s">
        <v>2630</v>
      </c>
    </row>
    <row r="579" spans="3:14" ht="14.4" x14ac:dyDescent="0.3">
      <c r="C579" s="398" t="s">
        <v>525</v>
      </c>
      <c r="D579" s="445" t="s">
        <v>935</v>
      </c>
      <c r="E579" s="435" t="s">
        <v>972</v>
      </c>
      <c r="F579" s="398" t="s">
        <v>936</v>
      </c>
      <c r="G579" s="433" t="s">
        <v>936</v>
      </c>
      <c r="H579" s="398" t="s">
        <v>525</v>
      </c>
      <c r="I579" s="398" t="s">
        <v>205</v>
      </c>
      <c r="J579" s="446">
        <v>19396268.959367584</v>
      </c>
      <c r="K579" s="435" t="s">
        <v>847</v>
      </c>
      <c r="L579" s="435" t="s">
        <v>847</v>
      </c>
      <c r="M579" s="398"/>
      <c r="N579" s="398" t="s">
        <v>2630</v>
      </c>
    </row>
    <row r="580" spans="3:14" ht="14.4" x14ac:dyDescent="0.3">
      <c r="C580" s="398" t="s">
        <v>525</v>
      </c>
      <c r="D580" s="445" t="s">
        <v>973</v>
      </c>
      <c r="E580" s="435" t="s">
        <v>974</v>
      </c>
      <c r="F580" s="395" t="s">
        <v>936</v>
      </c>
      <c r="G580" s="437" t="s">
        <v>936</v>
      </c>
      <c r="H580" s="395" t="s">
        <v>525</v>
      </c>
      <c r="I580" s="395" t="s">
        <v>205</v>
      </c>
      <c r="J580" s="446">
        <v>6700864.5164690381</v>
      </c>
      <c r="K580" s="435" t="s">
        <v>847</v>
      </c>
      <c r="L580" s="435" t="s">
        <v>847</v>
      </c>
      <c r="M580" s="395"/>
      <c r="N580" s="395" t="s">
        <v>2629</v>
      </c>
    </row>
    <row r="581" spans="3:14" ht="14.4" x14ac:dyDescent="0.3">
      <c r="C581" s="398" t="s">
        <v>530</v>
      </c>
      <c r="D581" s="445" t="s">
        <v>935</v>
      </c>
      <c r="E581" s="435" t="s">
        <v>975</v>
      </c>
      <c r="F581" s="398" t="s">
        <v>936</v>
      </c>
      <c r="G581" s="433" t="s">
        <v>936</v>
      </c>
      <c r="H581" s="398" t="s">
        <v>530</v>
      </c>
      <c r="I581" s="398" t="s">
        <v>205</v>
      </c>
      <c r="J581" s="446">
        <v>7890.139657444005</v>
      </c>
      <c r="K581" s="435" t="s">
        <v>847</v>
      </c>
      <c r="L581" s="435" t="s">
        <v>847</v>
      </c>
      <c r="M581" s="398"/>
      <c r="N581" s="398" t="s">
        <v>2630</v>
      </c>
    </row>
    <row r="582" spans="3:14" ht="14.4" x14ac:dyDescent="0.3">
      <c r="C582" s="398" t="s">
        <v>530</v>
      </c>
      <c r="D582" s="445" t="s">
        <v>940</v>
      </c>
      <c r="E582" s="439" t="s">
        <v>953</v>
      </c>
      <c r="F582" s="395" t="s">
        <v>936</v>
      </c>
      <c r="G582" s="437" t="s">
        <v>936</v>
      </c>
      <c r="H582" s="395" t="s">
        <v>530</v>
      </c>
      <c r="I582" s="395" t="s">
        <v>205</v>
      </c>
      <c r="J582" s="446">
        <v>922.266139657444</v>
      </c>
      <c r="K582" s="435" t="s">
        <v>847</v>
      </c>
      <c r="L582" s="435" t="s">
        <v>847</v>
      </c>
      <c r="M582" s="395"/>
      <c r="N582" s="395" t="s">
        <v>2630</v>
      </c>
    </row>
    <row r="583" spans="3:14" ht="14.4" x14ac:dyDescent="0.3">
      <c r="C583" s="398" t="s">
        <v>539</v>
      </c>
      <c r="D583" s="445" t="s">
        <v>935</v>
      </c>
      <c r="E583" s="435" t="s">
        <v>979</v>
      </c>
      <c r="F583" s="398" t="s">
        <v>936</v>
      </c>
      <c r="G583" s="433" t="s">
        <v>936</v>
      </c>
      <c r="H583" s="398" t="s">
        <v>539</v>
      </c>
      <c r="I583" s="398" t="s">
        <v>205</v>
      </c>
      <c r="J583" s="446">
        <v>6205.533596837945</v>
      </c>
      <c r="K583" s="435" t="s">
        <v>847</v>
      </c>
      <c r="L583" s="435" t="s">
        <v>847</v>
      </c>
      <c r="M583" s="398"/>
      <c r="N583" s="398" t="s">
        <v>2630</v>
      </c>
    </row>
    <row r="584" spans="3:14" ht="14.4" x14ac:dyDescent="0.3">
      <c r="C584" s="398" t="s">
        <v>540</v>
      </c>
      <c r="D584" s="445" t="s">
        <v>935</v>
      </c>
      <c r="E584" s="435" t="s">
        <v>970</v>
      </c>
      <c r="F584" s="395" t="s">
        <v>936</v>
      </c>
      <c r="G584" s="437" t="s">
        <v>936</v>
      </c>
      <c r="H584" s="395" t="s">
        <v>540</v>
      </c>
      <c r="I584" s="395" t="s">
        <v>205</v>
      </c>
      <c r="J584" s="446">
        <v>180610.04445322795</v>
      </c>
      <c r="K584" s="435" t="s">
        <v>847</v>
      </c>
      <c r="L584" s="435" t="s">
        <v>847</v>
      </c>
      <c r="M584" s="395"/>
      <c r="N584" s="395" t="s">
        <v>2630</v>
      </c>
    </row>
    <row r="585" spans="3:14" ht="14.4" x14ac:dyDescent="0.3">
      <c r="C585" s="398" t="s">
        <v>546</v>
      </c>
      <c r="D585" s="445" t="s">
        <v>940</v>
      </c>
      <c r="E585" s="435" t="s">
        <v>953</v>
      </c>
      <c r="F585" s="398" t="s">
        <v>936</v>
      </c>
      <c r="G585" s="433" t="s">
        <v>936</v>
      </c>
      <c r="H585" s="398" t="s">
        <v>546</v>
      </c>
      <c r="I585" s="398" t="s">
        <v>205</v>
      </c>
      <c r="J585" s="446">
        <v>52.700922266139656</v>
      </c>
      <c r="K585" s="435" t="s">
        <v>847</v>
      </c>
      <c r="L585" s="435" t="s">
        <v>847</v>
      </c>
      <c r="M585" s="398"/>
      <c r="N585" s="398" t="s">
        <v>2630</v>
      </c>
    </row>
    <row r="586" spans="3:14" ht="14.4" x14ac:dyDescent="0.3">
      <c r="C586" s="395" t="s">
        <v>551</v>
      </c>
      <c r="D586" s="447" t="s">
        <v>940</v>
      </c>
      <c r="E586" s="439" t="s">
        <v>953</v>
      </c>
      <c r="F586" s="395" t="s">
        <v>936</v>
      </c>
      <c r="G586" s="437" t="s">
        <v>936</v>
      </c>
      <c r="H586" s="395" t="s">
        <v>551</v>
      </c>
      <c r="I586" s="395" t="s">
        <v>205</v>
      </c>
      <c r="J586" s="448">
        <v>329.38076416337287</v>
      </c>
      <c r="K586" s="435" t="s">
        <v>847</v>
      </c>
      <c r="L586" s="435" t="s">
        <v>847</v>
      </c>
      <c r="M586" s="395"/>
      <c r="N586" s="395" t="s">
        <v>2630</v>
      </c>
    </row>
    <row r="587" spans="3:14" ht="14.4" x14ac:dyDescent="0.3">
      <c r="C587" s="398" t="s">
        <v>551</v>
      </c>
      <c r="D587" s="445" t="s">
        <v>940</v>
      </c>
      <c r="E587" s="435" t="s">
        <v>946</v>
      </c>
      <c r="F587" s="398" t="s">
        <v>936</v>
      </c>
      <c r="G587" s="433" t="s">
        <v>936</v>
      </c>
      <c r="H587" s="398" t="s">
        <v>551</v>
      </c>
      <c r="I587" s="398" t="s">
        <v>205</v>
      </c>
      <c r="J587" s="446">
        <v>12.648221343873518</v>
      </c>
      <c r="K587" s="435" t="s">
        <v>847</v>
      </c>
      <c r="L587" s="435" t="s">
        <v>847</v>
      </c>
      <c r="M587" s="398"/>
      <c r="N587" s="398" t="s">
        <v>2630</v>
      </c>
    </row>
    <row r="588" spans="3:14" ht="14.4" x14ac:dyDescent="0.3">
      <c r="C588" s="395" t="s">
        <v>553</v>
      </c>
      <c r="D588" s="447" t="s">
        <v>935</v>
      </c>
      <c r="E588" s="439" t="s">
        <v>980</v>
      </c>
      <c r="F588" s="395" t="s">
        <v>936</v>
      </c>
      <c r="G588" s="437" t="s">
        <v>936</v>
      </c>
      <c r="H588" s="395" t="s">
        <v>553</v>
      </c>
      <c r="I588" s="395" t="s">
        <v>205</v>
      </c>
      <c r="J588" s="448">
        <v>1660.0790513833992</v>
      </c>
      <c r="K588" s="435" t="s">
        <v>847</v>
      </c>
      <c r="L588" s="435" t="s">
        <v>847</v>
      </c>
      <c r="M588" s="395"/>
      <c r="N588" s="395" t="s">
        <v>2630</v>
      </c>
    </row>
    <row r="589" spans="3:14" ht="14.4" x14ac:dyDescent="0.3">
      <c r="C589" s="398" t="s">
        <v>555</v>
      </c>
      <c r="D589" s="445" t="s">
        <v>935</v>
      </c>
      <c r="E589" s="435" t="s">
        <v>981</v>
      </c>
      <c r="F589" s="398" t="s">
        <v>936</v>
      </c>
      <c r="G589" s="433" t="s">
        <v>936</v>
      </c>
      <c r="H589" s="398" t="s">
        <v>555</v>
      </c>
      <c r="I589" s="398" t="s">
        <v>205</v>
      </c>
      <c r="J589" s="446">
        <v>902321.22732542828</v>
      </c>
      <c r="K589" s="435" t="s">
        <v>847</v>
      </c>
      <c r="L589" s="435" t="s">
        <v>847</v>
      </c>
      <c r="M589" s="398"/>
      <c r="N589" s="398" t="s">
        <v>2630</v>
      </c>
    </row>
    <row r="590" spans="3:14" ht="14.4" x14ac:dyDescent="0.3">
      <c r="C590" s="395" t="s">
        <v>555</v>
      </c>
      <c r="D590" s="447" t="s">
        <v>938</v>
      </c>
      <c r="E590" s="439" t="s">
        <v>946</v>
      </c>
      <c r="F590" s="395" t="s">
        <v>936</v>
      </c>
      <c r="G590" s="437" t="s">
        <v>936</v>
      </c>
      <c r="H590" s="395" t="s">
        <v>555</v>
      </c>
      <c r="I590" s="395" t="s">
        <v>205</v>
      </c>
      <c r="J590" s="448">
        <v>2187.088274044796</v>
      </c>
      <c r="K590" s="435" t="s">
        <v>847</v>
      </c>
      <c r="L590" s="435" t="s">
        <v>847</v>
      </c>
      <c r="M590" s="395"/>
      <c r="N590" s="395" t="s">
        <v>2630</v>
      </c>
    </row>
    <row r="591" spans="3:14" ht="14.4" x14ac:dyDescent="0.3">
      <c r="C591" s="398" t="s">
        <v>555</v>
      </c>
      <c r="D591" s="445" t="s">
        <v>982</v>
      </c>
      <c r="E591" s="435" t="s">
        <v>983</v>
      </c>
      <c r="F591" s="398" t="s">
        <v>936</v>
      </c>
      <c r="G591" s="433" t="s">
        <v>936</v>
      </c>
      <c r="H591" s="398" t="s">
        <v>555</v>
      </c>
      <c r="I591" s="398" t="s">
        <v>205</v>
      </c>
      <c r="J591" s="446">
        <v>395.25691699604744</v>
      </c>
      <c r="K591" s="435" t="s">
        <v>847</v>
      </c>
      <c r="L591" s="435" t="s">
        <v>847</v>
      </c>
      <c r="M591" s="398"/>
      <c r="N591" s="398" t="s">
        <v>2629</v>
      </c>
    </row>
    <row r="592" spans="3:14" ht="14.4" x14ac:dyDescent="0.3">
      <c r="C592" s="395" t="s">
        <v>555</v>
      </c>
      <c r="D592" s="447" t="s">
        <v>940</v>
      </c>
      <c r="E592" s="439" t="s">
        <v>953</v>
      </c>
      <c r="F592" s="395" t="s">
        <v>936</v>
      </c>
      <c r="G592" s="437" t="s">
        <v>936</v>
      </c>
      <c r="H592" s="395" t="s">
        <v>555</v>
      </c>
      <c r="I592" s="395" t="s">
        <v>205</v>
      </c>
      <c r="J592" s="448">
        <v>38111.218550724639</v>
      </c>
      <c r="K592" s="435" t="s">
        <v>847</v>
      </c>
      <c r="L592" s="435" t="s">
        <v>847</v>
      </c>
      <c r="M592" s="395"/>
      <c r="N592" s="395" t="s">
        <v>2630</v>
      </c>
    </row>
    <row r="593" spans="3:14" ht="14.4" x14ac:dyDescent="0.3">
      <c r="C593" s="398" t="s">
        <v>555</v>
      </c>
      <c r="D593" s="445" t="s">
        <v>940</v>
      </c>
      <c r="E593" s="435" t="s">
        <v>946</v>
      </c>
      <c r="F593" s="398" t="s">
        <v>936</v>
      </c>
      <c r="G593" s="433" t="s">
        <v>936</v>
      </c>
      <c r="H593" s="398" t="s">
        <v>555</v>
      </c>
      <c r="I593" s="398" t="s">
        <v>205</v>
      </c>
      <c r="J593" s="446">
        <v>3952.5691699604745</v>
      </c>
      <c r="K593" s="435" t="s">
        <v>847</v>
      </c>
      <c r="L593" s="435" t="s">
        <v>847</v>
      </c>
      <c r="M593" s="398"/>
      <c r="N593" s="398" t="s">
        <v>2630</v>
      </c>
    </row>
    <row r="594" spans="3:14" ht="14.4" x14ac:dyDescent="0.3">
      <c r="C594" s="398" t="s">
        <v>555</v>
      </c>
      <c r="D594" s="445" t="s">
        <v>957</v>
      </c>
      <c r="E594" s="435" t="s">
        <v>984</v>
      </c>
      <c r="F594" s="395" t="s">
        <v>936</v>
      </c>
      <c r="G594" s="437" t="s">
        <v>936</v>
      </c>
      <c r="H594" s="395" t="s">
        <v>555</v>
      </c>
      <c r="I594" s="395" t="s">
        <v>205</v>
      </c>
      <c r="J594" s="446">
        <v>11725.955204216074</v>
      </c>
      <c r="K594" s="435" t="s">
        <v>847</v>
      </c>
      <c r="L594" s="435" t="s">
        <v>847</v>
      </c>
      <c r="M594" s="395"/>
      <c r="N594" s="395" t="s">
        <v>2630</v>
      </c>
    </row>
    <row r="595" spans="3:14" ht="14.4" x14ac:dyDescent="0.3">
      <c r="C595" s="398" t="s">
        <v>559</v>
      </c>
      <c r="D595" s="445" t="s">
        <v>935</v>
      </c>
      <c r="E595" s="435" t="s">
        <v>985</v>
      </c>
      <c r="F595" s="398" t="s">
        <v>936</v>
      </c>
      <c r="G595" s="433" t="s">
        <v>936</v>
      </c>
      <c r="H595" s="398" t="s">
        <v>559</v>
      </c>
      <c r="I595" s="398" t="s">
        <v>205</v>
      </c>
      <c r="J595" s="446">
        <v>275.66534914361</v>
      </c>
      <c r="K595" s="435" t="s">
        <v>847</v>
      </c>
      <c r="L595" s="435" t="s">
        <v>847</v>
      </c>
      <c r="M595" s="398"/>
      <c r="N595" s="398" t="s">
        <v>2630</v>
      </c>
    </row>
    <row r="596" spans="3:14" ht="14.4" x14ac:dyDescent="0.3">
      <c r="C596" s="395" t="s">
        <v>565</v>
      </c>
      <c r="D596" s="447" t="s">
        <v>935</v>
      </c>
      <c r="E596" s="439" t="s">
        <v>981</v>
      </c>
      <c r="F596" s="395" t="s">
        <v>936</v>
      </c>
      <c r="G596" s="437" t="s">
        <v>936</v>
      </c>
      <c r="H596" s="395" t="s">
        <v>565</v>
      </c>
      <c r="I596" s="395" t="s">
        <v>205</v>
      </c>
      <c r="J596" s="448">
        <v>108927.45196310936</v>
      </c>
      <c r="K596" s="435" t="s">
        <v>847</v>
      </c>
      <c r="L596" s="435" t="s">
        <v>847</v>
      </c>
      <c r="M596" s="395"/>
      <c r="N596" s="395" t="s">
        <v>2630</v>
      </c>
    </row>
    <row r="597" spans="3:14" ht="14.4" x14ac:dyDescent="0.3">
      <c r="C597" s="398" t="s">
        <v>565</v>
      </c>
      <c r="D597" s="445" t="s">
        <v>940</v>
      </c>
      <c r="E597" s="435" t="s">
        <v>953</v>
      </c>
      <c r="F597" s="398" t="s">
        <v>936</v>
      </c>
      <c r="G597" s="433" t="s">
        <v>936</v>
      </c>
      <c r="H597" s="398" t="s">
        <v>565</v>
      </c>
      <c r="I597" s="398" t="s">
        <v>205</v>
      </c>
      <c r="J597" s="446">
        <v>131.75230566534916</v>
      </c>
      <c r="K597" s="435" t="s">
        <v>847</v>
      </c>
      <c r="L597" s="435" t="s">
        <v>847</v>
      </c>
      <c r="M597" s="398"/>
      <c r="N597" s="398" t="s">
        <v>2630</v>
      </c>
    </row>
    <row r="598" spans="3:14" ht="14.4" x14ac:dyDescent="0.3">
      <c r="C598" s="398" t="s">
        <v>567</v>
      </c>
      <c r="D598" s="445" t="s">
        <v>935</v>
      </c>
      <c r="E598" s="435" t="s">
        <v>986</v>
      </c>
      <c r="F598" s="395" t="s">
        <v>936</v>
      </c>
      <c r="G598" s="437" t="s">
        <v>936</v>
      </c>
      <c r="H598" s="395" t="s">
        <v>567</v>
      </c>
      <c r="I598" s="395" t="s">
        <v>205</v>
      </c>
      <c r="J598" s="446">
        <v>29864.842266139658</v>
      </c>
      <c r="K598" s="435" t="s">
        <v>847</v>
      </c>
      <c r="L598" s="435" t="s">
        <v>847</v>
      </c>
      <c r="M598" s="395"/>
      <c r="N598" s="395" t="s">
        <v>2630</v>
      </c>
    </row>
    <row r="599" spans="3:14" ht="14.4" x14ac:dyDescent="0.3">
      <c r="C599" s="398" t="s">
        <v>571</v>
      </c>
      <c r="D599" s="445" t="s">
        <v>935</v>
      </c>
      <c r="E599" s="435" t="s">
        <v>987</v>
      </c>
      <c r="F599" s="398" t="s">
        <v>936</v>
      </c>
      <c r="G599" s="433" t="s">
        <v>936</v>
      </c>
      <c r="H599" s="398" t="s">
        <v>571</v>
      </c>
      <c r="I599" s="398" t="s">
        <v>205</v>
      </c>
      <c r="J599" s="446">
        <v>80823.283267457184</v>
      </c>
      <c r="K599" s="435" t="s">
        <v>847</v>
      </c>
      <c r="L599" s="435" t="s">
        <v>847</v>
      </c>
      <c r="M599" s="398"/>
      <c r="N599" s="398" t="s">
        <v>2630</v>
      </c>
    </row>
    <row r="600" spans="3:14" ht="14.4" x14ac:dyDescent="0.3">
      <c r="C600" s="398" t="s">
        <v>571</v>
      </c>
      <c r="D600" s="445" t="s">
        <v>973</v>
      </c>
      <c r="E600" s="435" t="s">
        <v>974</v>
      </c>
      <c r="F600" s="395" t="s">
        <v>936</v>
      </c>
      <c r="G600" s="437" t="s">
        <v>936</v>
      </c>
      <c r="H600" s="395" t="s">
        <v>571</v>
      </c>
      <c r="I600" s="395" t="s">
        <v>205</v>
      </c>
      <c r="J600" s="446">
        <v>27455.559947299076</v>
      </c>
      <c r="K600" s="435" t="s">
        <v>847</v>
      </c>
      <c r="L600" s="435" t="s">
        <v>847</v>
      </c>
      <c r="M600" s="395"/>
      <c r="N600" s="395" t="s">
        <v>2629</v>
      </c>
    </row>
    <row r="601" spans="3:14" ht="14.4" x14ac:dyDescent="0.3">
      <c r="C601" s="398" t="s">
        <v>571</v>
      </c>
      <c r="D601" s="445" t="s">
        <v>940</v>
      </c>
      <c r="E601" s="435" t="s">
        <v>988</v>
      </c>
      <c r="F601" s="398" t="s">
        <v>936</v>
      </c>
      <c r="G601" s="433" t="s">
        <v>936</v>
      </c>
      <c r="H601" s="398" t="s">
        <v>571</v>
      </c>
      <c r="I601" s="398" t="s">
        <v>205</v>
      </c>
      <c r="J601" s="446">
        <v>74.882740447957843</v>
      </c>
      <c r="K601" s="435" t="s">
        <v>847</v>
      </c>
      <c r="L601" s="435" t="s">
        <v>847</v>
      </c>
      <c r="M601" s="398"/>
      <c r="N601" s="398" t="s">
        <v>2630</v>
      </c>
    </row>
    <row r="602" spans="3:14" ht="14.4" x14ac:dyDescent="0.3">
      <c r="C602" s="398" t="s">
        <v>579</v>
      </c>
      <c r="D602" s="445" t="s">
        <v>935</v>
      </c>
      <c r="E602" s="435" t="s">
        <v>967</v>
      </c>
      <c r="F602" s="395" t="s">
        <v>936</v>
      </c>
      <c r="G602" s="437" t="s">
        <v>936</v>
      </c>
      <c r="H602" s="395" t="s">
        <v>579</v>
      </c>
      <c r="I602" s="395" t="s">
        <v>205</v>
      </c>
      <c r="J602" s="446">
        <v>121637.19146245059</v>
      </c>
      <c r="K602" s="435" t="s">
        <v>847</v>
      </c>
      <c r="L602" s="435" t="s">
        <v>847</v>
      </c>
      <c r="M602" s="395"/>
      <c r="N602" s="395" t="s">
        <v>2630</v>
      </c>
    </row>
    <row r="603" spans="3:14" ht="14.4" x14ac:dyDescent="0.3">
      <c r="C603" s="398" t="s">
        <v>581</v>
      </c>
      <c r="D603" s="445" t="s">
        <v>935</v>
      </c>
      <c r="E603" s="435" t="s">
        <v>989</v>
      </c>
      <c r="F603" s="398" t="s">
        <v>936</v>
      </c>
      <c r="G603" s="433" t="s">
        <v>936</v>
      </c>
      <c r="H603" s="398" t="s">
        <v>581</v>
      </c>
      <c r="I603" s="398" t="s">
        <v>205</v>
      </c>
      <c r="J603" s="446">
        <v>18116271.392279316</v>
      </c>
      <c r="K603" s="435" t="s">
        <v>847</v>
      </c>
      <c r="L603" s="435" t="s">
        <v>847</v>
      </c>
      <c r="M603" s="398"/>
      <c r="N603" s="398" t="s">
        <v>2630</v>
      </c>
    </row>
    <row r="604" spans="3:14" ht="14.4" x14ac:dyDescent="0.3">
      <c r="C604" s="398" t="s">
        <v>581</v>
      </c>
      <c r="D604" s="445" t="s">
        <v>940</v>
      </c>
      <c r="E604" s="435" t="s">
        <v>990</v>
      </c>
      <c r="F604" s="395" t="s">
        <v>936</v>
      </c>
      <c r="G604" s="437" t="s">
        <v>936</v>
      </c>
      <c r="H604" s="395" t="s">
        <v>581</v>
      </c>
      <c r="I604" s="395" t="s">
        <v>205</v>
      </c>
      <c r="J604" s="446">
        <v>66753.920948616607</v>
      </c>
      <c r="K604" s="435" t="s">
        <v>847</v>
      </c>
      <c r="L604" s="435" t="s">
        <v>847</v>
      </c>
      <c r="M604" s="395"/>
      <c r="N604" s="395" t="s">
        <v>2630</v>
      </c>
    </row>
    <row r="605" spans="3:14" ht="14.4" x14ac:dyDescent="0.3">
      <c r="C605" s="398" t="s">
        <v>583</v>
      </c>
      <c r="D605" s="445" t="s">
        <v>991</v>
      </c>
      <c r="E605" s="435" t="s">
        <v>983</v>
      </c>
      <c r="F605" s="398" t="s">
        <v>936</v>
      </c>
      <c r="G605" s="433" t="s">
        <v>936</v>
      </c>
      <c r="H605" s="398" t="s">
        <v>583</v>
      </c>
      <c r="I605" s="398" t="s">
        <v>205</v>
      </c>
      <c r="J605" s="446">
        <v>11090.90909090909</v>
      </c>
      <c r="K605" s="435" t="s">
        <v>847</v>
      </c>
      <c r="L605" s="435" t="s">
        <v>847</v>
      </c>
      <c r="M605" s="398"/>
      <c r="N605" s="398" t="s">
        <v>2629</v>
      </c>
    </row>
    <row r="606" spans="3:14" ht="14.4" x14ac:dyDescent="0.3">
      <c r="C606" s="395" t="s">
        <v>583</v>
      </c>
      <c r="D606" s="447" t="s">
        <v>940</v>
      </c>
      <c r="E606" s="439" t="s">
        <v>992</v>
      </c>
      <c r="F606" s="395" t="s">
        <v>936</v>
      </c>
      <c r="G606" s="437" t="s">
        <v>936</v>
      </c>
      <c r="H606" s="395" t="s">
        <v>583</v>
      </c>
      <c r="I606" s="395" t="s">
        <v>205</v>
      </c>
      <c r="J606" s="448">
        <v>22727.272727272728</v>
      </c>
      <c r="K606" s="435" t="s">
        <v>847</v>
      </c>
      <c r="L606" s="435" t="s">
        <v>847</v>
      </c>
      <c r="M606" s="395"/>
      <c r="N606" s="395" t="s">
        <v>2630</v>
      </c>
    </row>
    <row r="607" spans="3:14" ht="14.4" x14ac:dyDescent="0.3">
      <c r="C607" s="398" t="s">
        <v>583</v>
      </c>
      <c r="D607" s="445" t="s">
        <v>993</v>
      </c>
      <c r="E607" s="435" t="s">
        <v>994</v>
      </c>
      <c r="F607" s="398" t="s">
        <v>936</v>
      </c>
      <c r="G607" s="433" t="s">
        <v>936</v>
      </c>
      <c r="H607" s="398" t="s">
        <v>583</v>
      </c>
      <c r="I607" s="398" t="s">
        <v>205</v>
      </c>
      <c r="J607" s="446">
        <v>4671.936758893281</v>
      </c>
      <c r="K607" s="435" t="s">
        <v>847</v>
      </c>
      <c r="L607" s="435" t="s">
        <v>847</v>
      </c>
      <c r="M607" s="398"/>
      <c r="N607" s="398" t="s">
        <v>2630</v>
      </c>
    </row>
    <row r="608" spans="3:14" ht="14.4" x14ac:dyDescent="0.3">
      <c r="C608" s="395" t="s">
        <v>587</v>
      </c>
      <c r="D608" s="447" t="s">
        <v>940</v>
      </c>
      <c r="E608" s="439" t="s">
        <v>976</v>
      </c>
      <c r="F608" s="395" t="s">
        <v>936</v>
      </c>
      <c r="G608" s="437" t="s">
        <v>936</v>
      </c>
      <c r="H608" s="395" t="s">
        <v>587</v>
      </c>
      <c r="I608" s="395" t="s">
        <v>205</v>
      </c>
      <c r="J608" s="448">
        <v>2004.7325428194993</v>
      </c>
      <c r="K608" s="435" t="s">
        <v>847</v>
      </c>
      <c r="L608" s="435" t="s">
        <v>847</v>
      </c>
      <c r="M608" s="395"/>
      <c r="N608" s="395" t="s">
        <v>2630</v>
      </c>
    </row>
    <row r="609" spans="3:14" ht="14.4" x14ac:dyDescent="0.3">
      <c r="C609" s="398" t="s">
        <v>591</v>
      </c>
      <c r="D609" s="445" t="s">
        <v>935</v>
      </c>
      <c r="E609" s="435" t="s">
        <v>995</v>
      </c>
      <c r="F609" s="398" t="s">
        <v>936</v>
      </c>
      <c r="G609" s="433" t="s">
        <v>936</v>
      </c>
      <c r="H609" s="398" t="s">
        <v>591</v>
      </c>
      <c r="I609" s="398" t="s">
        <v>205</v>
      </c>
      <c r="J609" s="446">
        <v>329638.37633728591</v>
      </c>
      <c r="K609" s="435" t="s">
        <v>847</v>
      </c>
      <c r="L609" s="435" t="s">
        <v>847</v>
      </c>
      <c r="M609" s="398"/>
      <c r="N609" s="398" t="s">
        <v>2630</v>
      </c>
    </row>
    <row r="610" spans="3:14" ht="14.4" x14ac:dyDescent="0.3">
      <c r="C610" s="398" t="s">
        <v>594</v>
      </c>
      <c r="D610" s="445" t="s">
        <v>935</v>
      </c>
      <c r="E610" s="435" t="s">
        <v>981</v>
      </c>
      <c r="F610" s="395" t="s">
        <v>936</v>
      </c>
      <c r="G610" s="437" t="s">
        <v>936</v>
      </c>
      <c r="H610" s="395" t="s">
        <v>594</v>
      </c>
      <c r="I610" s="395" t="s">
        <v>205</v>
      </c>
      <c r="J610" s="446">
        <v>674297.32832674554</v>
      </c>
      <c r="K610" s="435" t="s">
        <v>847</v>
      </c>
      <c r="L610" s="435" t="s">
        <v>847</v>
      </c>
      <c r="M610" s="395"/>
      <c r="N610" s="395" t="s">
        <v>2630</v>
      </c>
    </row>
    <row r="611" spans="3:14" ht="14.4" x14ac:dyDescent="0.3">
      <c r="C611" s="398" t="s">
        <v>594</v>
      </c>
      <c r="D611" s="445" t="s">
        <v>973</v>
      </c>
      <c r="E611" s="435" t="s">
        <v>974</v>
      </c>
      <c r="F611" s="398" t="s">
        <v>936</v>
      </c>
      <c r="G611" s="433" t="s">
        <v>936</v>
      </c>
      <c r="H611" s="398" t="s">
        <v>594</v>
      </c>
      <c r="I611" s="398" t="s">
        <v>205</v>
      </c>
      <c r="J611" s="446">
        <v>714.19499341238475</v>
      </c>
      <c r="K611" s="435" t="s">
        <v>847</v>
      </c>
      <c r="L611" s="435" t="s">
        <v>847</v>
      </c>
      <c r="M611" s="398"/>
      <c r="N611" s="398" t="s">
        <v>2629</v>
      </c>
    </row>
    <row r="612" spans="3:14" ht="14.4" x14ac:dyDescent="0.3">
      <c r="C612" s="398" t="s">
        <v>598</v>
      </c>
      <c r="D612" s="445" t="s">
        <v>996</v>
      </c>
      <c r="E612" s="435" t="s">
        <v>997</v>
      </c>
      <c r="F612" s="395" t="s">
        <v>936</v>
      </c>
      <c r="G612" s="437" t="s">
        <v>936</v>
      </c>
      <c r="H612" s="395" t="s">
        <v>598</v>
      </c>
      <c r="I612" s="395" t="s">
        <v>205</v>
      </c>
      <c r="J612" s="446">
        <v>658.76152832674575</v>
      </c>
      <c r="K612" s="435" t="s">
        <v>847</v>
      </c>
      <c r="L612" s="435" t="s">
        <v>847</v>
      </c>
      <c r="M612" s="395"/>
      <c r="N612" s="395" t="s">
        <v>2629</v>
      </c>
    </row>
    <row r="613" spans="3:14" ht="14.4" x14ac:dyDescent="0.3">
      <c r="C613" s="398" t="s">
        <v>600</v>
      </c>
      <c r="D613" s="445" t="s">
        <v>935</v>
      </c>
      <c r="E613" s="435" t="s">
        <v>998</v>
      </c>
      <c r="F613" s="398" t="s">
        <v>936</v>
      </c>
      <c r="G613" s="433" t="s">
        <v>936</v>
      </c>
      <c r="H613" s="398" t="s">
        <v>600</v>
      </c>
      <c r="I613" s="398" t="s">
        <v>205</v>
      </c>
      <c r="J613" s="446">
        <v>1544355.726666667</v>
      </c>
      <c r="K613" s="435" t="s">
        <v>847</v>
      </c>
      <c r="L613" s="435" t="s">
        <v>847</v>
      </c>
      <c r="M613" s="398"/>
      <c r="N613" s="398" t="s">
        <v>2630</v>
      </c>
    </row>
    <row r="614" spans="3:14" ht="14.4" x14ac:dyDescent="0.3">
      <c r="C614" s="398" t="s">
        <v>600</v>
      </c>
      <c r="D614" s="445" t="s">
        <v>935</v>
      </c>
      <c r="E614" s="435" t="s">
        <v>999</v>
      </c>
      <c r="F614" s="395" t="s">
        <v>936</v>
      </c>
      <c r="G614" s="437" t="s">
        <v>936</v>
      </c>
      <c r="H614" s="395" t="s">
        <v>600</v>
      </c>
      <c r="I614" s="395" t="s">
        <v>205</v>
      </c>
      <c r="J614" s="446">
        <v>263.50461133069831</v>
      </c>
      <c r="K614" s="435" t="s">
        <v>847</v>
      </c>
      <c r="L614" s="435" t="s">
        <v>847</v>
      </c>
      <c r="M614" s="395"/>
      <c r="N614" s="395" t="s">
        <v>2630</v>
      </c>
    </row>
    <row r="615" spans="3:14" ht="14.4" x14ac:dyDescent="0.3">
      <c r="C615" s="398" t="s">
        <v>607</v>
      </c>
      <c r="D615" s="445" t="s">
        <v>935</v>
      </c>
      <c r="E615" s="435" t="s">
        <v>1000</v>
      </c>
      <c r="F615" s="398" t="s">
        <v>936</v>
      </c>
      <c r="G615" s="433" t="s">
        <v>936</v>
      </c>
      <c r="H615" s="398" t="s">
        <v>607</v>
      </c>
      <c r="I615" s="398" t="s">
        <v>205</v>
      </c>
      <c r="J615" s="446">
        <v>3446.756258234519</v>
      </c>
      <c r="K615" s="435" t="s">
        <v>847</v>
      </c>
      <c r="L615" s="435" t="s">
        <v>847</v>
      </c>
      <c r="M615" s="398"/>
      <c r="N615" s="398" t="s">
        <v>2630</v>
      </c>
    </row>
    <row r="616" spans="3:14" ht="14.4" x14ac:dyDescent="0.3">
      <c r="C616" s="395" t="s">
        <v>613</v>
      </c>
      <c r="D616" s="447" t="s">
        <v>935</v>
      </c>
      <c r="E616" s="439" t="s">
        <v>972</v>
      </c>
      <c r="F616" s="395" t="s">
        <v>936</v>
      </c>
      <c r="G616" s="437" t="s">
        <v>936</v>
      </c>
      <c r="H616" s="395" t="s">
        <v>613</v>
      </c>
      <c r="I616" s="395" t="s">
        <v>205</v>
      </c>
      <c r="J616" s="448">
        <v>389892.75359683798</v>
      </c>
      <c r="K616" s="435" t="s">
        <v>847</v>
      </c>
      <c r="L616" s="435" t="s">
        <v>847</v>
      </c>
      <c r="M616" s="395"/>
      <c r="N616" s="395" t="s">
        <v>2630</v>
      </c>
    </row>
    <row r="617" spans="3:14" ht="14.4" x14ac:dyDescent="0.3">
      <c r="C617" s="398" t="s">
        <v>620</v>
      </c>
      <c r="D617" s="445" t="s">
        <v>938</v>
      </c>
      <c r="E617" s="435" t="s">
        <v>1001</v>
      </c>
      <c r="F617" s="398" t="s">
        <v>936</v>
      </c>
      <c r="G617" s="433" t="s">
        <v>936</v>
      </c>
      <c r="H617" s="398" t="s">
        <v>620</v>
      </c>
      <c r="I617" s="398" t="s">
        <v>205</v>
      </c>
      <c r="J617" s="446">
        <v>13175.230566534914</v>
      </c>
      <c r="K617" s="435" t="s">
        <v>847</v>
      </c>
      <c r="L617" s="435" t="s">
        <v>847</v>
      </c>
      <c r="M617" s="398"/>
      <c r="N617" s="398" t="s">
        <v>2630</v>
      </c>
    </row>
    <row r="618" spans="3:14" ht="14.4" x14ac:dyDescent="0.3">
      <c r="C618" s="395" t="s">
        <v>621</v>
      </c>
      <c r="D618" s="447" t="s">
        <v>935</v>
      </c>
      <c r="E618" s="439" t="s">
        <v>1002</v>
      </c>
      <c r="F618" s="395" t="s">
        <v>936</v>
      </c>
      <c r="G618" s="437" t="s">
        <v>936</v>
      </c>
      <c r="H618" s="395" t="s">
        <v>621</v>
      </c>
      <c r="I618" s="395" t="s">
        <v>205</v>
      </c>
      <c r="J618" s="448">
        <v>3679228.4161264822</v>
      </c>
      <c r="K618" s="435" t="s">
        <v>847</v>
      </c>
      <c r="L618" s="435" t="s">
        <v>847</v>
      </c>
      <c r="M618" s="395"/>
      <c r="N618" s="395" t="s">
        <v>2630</v>
      </c>
    </row>
    <row r="619" spans="3:14" ht="14.4" x14ac:dyDescent="0.3">
      <c r="C619" s="398" t="s">
        <v>624</v>
      </c>
      <c r="D619" s="445" t="s">
        <v>940</v>
      </c>
      <c r="E619" s="435" t="s">
        <v>984</v>
      </c>
      <c r="F619" s="398" t="s">
        <v>936</v>
      </c>
      <c r="G619" s="433" t="s">
        <v>936</v>
      </c>
      <c r="H619" s="398" t="s">
        <v>624</v>
      </c>
      <c r="I619" s="398" t="s">
        <v>205</v>
      </c>
      <c r="J619" s="446">
        <v>7905.138339920949</v>
      </c>
      <c r="K619" s="435" t="s">
        <v>847</v>
      </c>
      <c r="L619" s="435" t="s">
        <v>847</v>
      </c>
      <c r="M619" s="398"/>
      <c r="N619" s="398" t="s">
        <v>2630</v>
      </c>
    </row>
    <row r="620" spans="3:14" ht="14.4" x14ac:dyDescent="0.3">
      <c r="C620" s="395" t="s">
        <v>624</v>
      </c>
      <c r="D620" s="447" t="s">
        <v>940</v>
      </c>
      <c r="E620" s="439" t="s">
        <v>1003</v>
      </c>
      <c r="F620" s="395" t="s">
        <v>936</v>
      </c>
      <c r="G620" s="437" t="s">
        <v>936</v>
      </c>
      <c r="H620" s="395" t="s">
        <v>624</v>
      </c>
      <c r="I620" s="395" t="s">
        <v>205</v>
      </c>
      <c r="J620" s="448">
        <v>15810.276679841898</v>
      </c>
      <c r="K620" s="435" t="s">
        <v>847</v>
      </c>
      <c r="L620" s="435" t="s">
        <v>847</v>
      </c>
      <c r="M620" s="395"/>
      <c r="N620" s="395" t="s">
        <v>2630</v>
      </c>
    </row>
    <row r="621" spans="3:14" ht="14.4" x14ac:dyDescent="0.3">
      <c r="C621" s="398" t="s">
        <v>631</v>
      </c>
      <c r="D621" s="445" t="s">
        <v>935</v>
      </c>
      <c r="E621" s="435" t="s">
        <v>995</v>
      </c>
      <c r="F621" s="398" t="s">
        <v>936</v>
      </c>
      <c r="G621" s="433" t="s">
        <v>936</v>
      </c>
      <c r="H621" s="398" t="s">
        <v>631</v>
      </c>
      <c r="I621" s="398" t="s">
        <v>205</v>
      </c>
      <c r="J621" s="446">
        <v>12957.285217391305</v>
      </c>
      <c r="K621" s="435" t="s">
        <v>847</v>
      </c>
      <c r="L621" s="435" t="s">
        <v>847</v>
      </c>
      <c r="M621" s="398"/>
      <c r="N621" s="398" t="s">
        <v>2630</v>
      </c>
    </row>
    <row r="622" spans="3:14" ht="14.4" x14ac:dyDescent="0.3">
      <c r="C622" s="398" t="s">
        <v>631</v>
      </c>
      <c r="D622" s="445" t="s">
        <v>938</v>
      </c>
      <c r="E622" s="435" t="s">
        <v>946</v>
      </c>
      <c r="F622" s="395" t="s">
        <v>936</v>
      </c>
      <c r="G622" s="437" t="s">
        <v>936</v>
      </c>
      <c r="H622" s="395" t="s">
        <v>631</v>
      </c>
      <c r="I622" s="395" t="s">
        <v>205</v>
      </c>
      <c r="J622" s="446">
        <v>658.76152832674575</v>
      </c>
      <c r="K622" s="435" t="s">
        <v>847</v>
      </c>
      <c r="L622" s="435" t="s">
        <v>847</v>
      </c>
      <c r="M622" s="395"/>
      <c r="N622" s="395" t="s">
        <v>2630</v>
      </c>
    </row>
    <row r="623" spans="3:14" ht="14.4" x14ac:dyDescent="0.3">
      <c r="C623" s="398" t="s">
        <v>631</v>
      </c>
      <c r="D623" s="445" t="s">
        <v>940</v>
      </c>
      <c r="E623" s="435" t="s">
        <v>946</v>
      </c>
      <c r="F623" s="398" t="s">
        <v>936</v>
      </c>
      <c r="G623" s="433" t="s">
        <v>936</v>
      </c>
      <c r="H623" s="398" t="s">
        <v>631</v>
      </c>
      <c r="I623" s="398" t="s">
        <v>205</v>
      </c>
      <c r="J623" s="446">
        <v>1.8445322793148879</v>
      </c>
      <c r="K623" s="435" t="s">
        <v>847</v>
      </c>
      <c r="L623" s="435" t="s">
        <v>847</v>
      </c>
      <c r="M623" s="398"/>
      <c r="N623" s="398" t="s">
        <v>2630</v>
      </c>
    </row>
    <row r="624" spans="3:14" ht="14.4" x14ac:dyDescent="0.3">
      <c r="C624" s="395" t="s">
        <v>635</v>
      </c>
      <c r="D624" s="447" t="s">
        <v>935</v>
      </c>
      <c r="E624" s="439" t="s">
        <v>1004</v>
      </c>
      <c r="F624" s="395" t="s">
        <v>936</v>
      </c>
      <c r="G624" s="437" t="s">
        <v>936</v>
      </c>
      <c r="H624" s="395" t="s">
        <v>635</v>
      </c>
      <c r="I624" s="395" t="s">
        <v>205</v>
      </c>
      <c r="J624" s="448">
        <v>1646262.8333596839</v>
      </c>
      <c r="K624" s="435" t="s">
        <v>847</v>
      </c>
      <c r="L624" s="435" t="s">
        <v>847</v>
      </c>
      <c r="M624" s="395"/>
      <c r="N624" s="395" t="s">
        <v>2630</v>
      </c>
    </row>
    <row r="625" spans="3:14" ht="14.4" x14ac:dyDescent="0.3">
      <c r="C625" s="398" t="s">
        <v>635</v>
      </c>
      <c r="D625" s="445" t="s">
        <v>940</v>
      </c>
      <c r="E625" s="435" t="s">
        <v>976</v>
      </c>
      <c r="F625" s="398" t="s">
        <v>936</v>
      </c>
      <c r="G625" s="433" t="s">
        <v>936</v>
      </c>
      <c r="H625" s="398" t="s">
        <v>635</v>
      </c>
      <c r="I625" s="398" t="s">
        <v>205</v>
      </c>
      <c r="J625" s="446">
        <v>527.00922266139662</v>
      </c>
      <c r="K625" s="435" t="s">
        <v>847</v>
      </c>
      <c r="L625" s="435" t="s">
        <v>847</v>
      </c>
      <c r="M625" s="398"/>
      <c r="N625" s="398" t="s">
        <v>2630</v>
      </c>
    </row>
    <row r="626" spans="3:14" ht="14.4" x14ac:dyDescent="0.3">
      <c r="C626" s="398" t="s">
        <v>639</v>
      </c>
      <c r="D626" s="445" t="s">
        <v>940</v>
      </c>
      <c r="E626" s="435" t="s">
        <v>976</v>
      </c>
      <c r="F626" s="395" t="s">
        <v>936</v>
      </c>
      <c r="G626" s="437" t="s">
        <v>936</v>
      </c>
      <c r="H626" s="395" t="s">
        <v>639</v>
      </c>
      <c r="I626" s="395" t="s">
        <v>205</v>
      </c>
      <c r="J626" s="446">
        <v>0</v>
      </c>
      <c r="K626" s="435" t="s">
        <v>847</v>
      </c>
      <c r="L626" s="435" t="s">
        <v>847</v>
      </c>
      <c r="M626" s="395"/>
      <c r="N626" s="395" t="s">
        <v>2630</v>
      </c>
    </row>
    <row r="627" spans="3:14" ht="14.4" x14ac:dyDescent="0.3">
      <c r="C627" s="398" t="s">
        <v>537</v>
      </c>
      <c r="D627" s="445" t="s">
        <v>940</v>
      </c>
      <c r="E627" s="435" t="s">
        <v>978</v>
      </c>
      <c r="F627" s="398" t="s">
        <v>936</v>
      </c>
      <c r="G627" s="433" t="s">
        <v>936</v>
      </c>
      <c r="H627" s="398" t="s">
        <v>537</v>
      </c>
      <c r="I627" s="398" t="s">
        <v>205</v>
      </c>
      <c r="J627" s="446">
        <v>284429.7867457181</v>
      </c>
      <c r="K627" s="435" t="s">
        <v>847</v>
      </c>
      <c r="L627" s="435" t="s">
        <v>847</v>
      </c>
      <c r="M627" s="398"/>
      <c r="N627" s="398"/>
    </row>
    <row r="628" spans="3:14" ht="14.4" x14ac:dyDescent="0.3">
      <c r="C628" s="398" t="s">
        <v>537</v>
      </c>
      <c r="D628" s="445" t="s">
        <v>940</v>
      </c>
      <c r="E628" s="439" t="s">
        <v>791</v>
      </c>
      <c r="F628" s="395" t="s">
        <v>936</v>
      </c>
      <c r="G628" s="437" t="s">
        <v>936</v>
      </c>
      <c r="H628" s="395" t="s">
        <v>537</v>
      </c>
      <c r="I628" s="395" t="s">
        <v>205</v>
      </c>
      <c r="J628" s="446">
        <v>193449.88334650858</v>
      </c>
      <c r="K628" s="435" t="s">
        <v>847</v>
      </c>
      <c r="L628" s="435" t="s">
        <v>847</v>
      </c>
      <c r="M628" s="395"/>
      <c r="N628" s="395"/>
    </row>
    <row r="629" spans="3:14" ht="14.4" x14ac:dyDescent="0.3">
      <c r="C629" s="398" t="s">
        <v>581</v>
      </c>
      <c r="D629" s="445" t="s">
        <v>940</v>
      </c>
      <c r="E629" s="435" t="s">
        <v>978</v>
      </c>
      <c r="F629" s="398" t="s">
        <v>936</v>
      </c>
      <c r="G629" s="433" t="s">
        <v>936</v>
      </c>
      <c r="H629" s="398" t="s">
        <v>581</v>
      </c>
      <c r="I629" s="398" t="s">
        <v>205</v>
      </c>
      <c r="J629" s="446">
        <v>153296.71849802372</v>
      </c>
      <c r="K629" s="435" t="s">
        <v>847</v>
      </c>
      <c r="L629" s="435" t="s">
        <v>847</v>
      </c>
      <c r="M629" s="398"/>
      <c r="N629" s="398"/>
    </row>
    <row r="630" spans="3:14" ht="14.4" x14ac:dyDescent="0.3">
      <c r="C630" s="395" t="s">
        <v>537</v>
      </c>
      <c r="D630" s="447" t="s">
        <v>957</v>
      </c>
      <c r="E630" s="439" t="s">
        <v>958</v>
      </c>
      <c r="F630" s="395" t="s">
        <v>936</v>
      </c>
      <c r="G630" s="437" t="s">
        <v>936</v>
      </c>
      <c r="H630" s="395" t="s">
        <v>537</v>
      </c>
      <c r="I630" s="395" t="s">
        <v>205</v>
      </c>
      <c r="J630" s="448">
        <v>144927.53623188406</v>
      </c>
      <c r="K630" s="435" t="s">
        <v>847</v>
      </c>
      <c r="L630" s="435" t="s">
        <v>847</v>
      </c>
      <c r="M630" s="395"/>
      <c r="N630" s="395"/>
    </row>
    <row r="631" spans="3:14" ht="14.4" x14ac:dyDescent="0.3">
      <c r="C631" s="398" t="s">
        <v>581</v>
      </c>
      <c r="D631" s="445" t="s">
        <v>957</v>
      </c>
      <c r="E631" s="435" t="s">
        <v>958</v>
      </c>
      <c r="F631" s="398" t="s">
        <v>936</v>
      </c>
      <c r="G631" s="433" t="s">
        <v>936</v>
      </c>
      <c r="H631" s="398" t="s">
        <v>581</v>
      </c>
      <c r="I631" s="398" t="s">
        <v>205</v>
      </c>
      <c r="J631" s="446">
        <v>137415.10144927536</v>
      </c>
      <c r="K631" s="435" t="s">
        <v>847</v>
      </c>
      <c r="L631" s="435" t="s">
        <v>847</v>
      </c>
      <c r="M631" s="398"/>
      <c r="N631" s="398"/>
    </row>
    <row r="632" spans="3:14" ht="14.4" x14ac:dyDescent="0.3">
      <c r="C632" s="395" t="s">
        <v>535</v>
      </c>
      <c r="D632" s="447" t="s">
        <v>940</v>
      </c>
      <c r="E632" s="439" t="s">
        <v>978</v>
      </c>
      <c r="F632" s="395" t="s">
        <v>936</v>
      </c>
      <c r="G632" s="437" t="s">
        <v>936</v>
      </c>
      <c r="H632" s="395" t="s">
        <v>535</v>
      </c>
      <c r="I632" s="395" t="s">
        <v>205</v>
      </c>
      <c r="J632" s="448">
        <v>106258.23451910408</v>
      </c>
      <c r="K632" s="435" t="s">
        <v>847</v>
      </c>
      <c r="L632" s="435" t="s">
        <v>847</v>
      </c>
      <c r="M632" s="395"/>
      <c r="N632" s="395"/>
    </row>
    <row r="633" spans="3:14" ht="14.4" x14ac:dyDescent="0.3">
      <c r="C633" s="398" t="s">
        <v>493</v>
      </c>
      <c r="D633" s="445" t="s">
        <v>940</v>
      </c>
      <c r="E633" s="435" t="s">
        <v>966</v>
      </c>
      <c r="F633" s="398" t="s">
        <v>936</v>
      </c>
      <c r="G633" s="433" t="s">
        <v>936</v>
      </c>
      <c r="H633" s="398" t="s">
        <v>493</v>
      </c>
      <c r="I633" s="398" t="s">
        <v>205</v>
      </c>
      <c r="J633" s="446">
        <v>45454.545454545456</v>
      </c>
      <c r="K633" s="435" t="s">
        <v>847</v>
      </c>
      <c r="L633" s="435" t="s">
        <v>847</v>
      </c>
      <c r="M633" s="398"/>
      <c r="N633" s="398"/>
    </row>
    <row r="634" spans="3:14" ht="14.4" x14ac:dyDescent="0.3">
      <c r="C634" s="395" t="s">
        <v>475</v>
      </c>
      <c r="D634" s="447" t="s">
        <v>940</v>
      </c>
      <c r="E634" s="439" t="s">
        <v>791</v>
      </c>
      <c r="F634" s="395" t="s">
        <v>936</v>
      </c>
      <c r="G634" s="437" t="s">
        <v>936</v>
      </c>
      <c r="H634" s="395" t="s">
        <v>475</v>
      </c>
      <c r="I634" s="395" t="s">
        <v>205</v>
      </c>
      <c r="J634" s="448">
        <v>41726.645770750991</v>
      </c>
      <c r="K634" s="435" t="s">
        <v>847</v>
      </c>
      <c r="L634" s="435" t="s">
        <v>847</v>
      </c>
      <c r="M634" s="395"/>
      <c r="N634" s="395"/>
    </row>
    <row r="635" spans="3:14" ht="14.4" x14ac:dyDescent="0.3">
      <c r="C635" s="398" t="s">
        <v>434</v>
      </c>
      <c r="D635" s="445" t="s">
        <v>940</v>
      </c>
      <c r="E635" s="469" t="s">
        <v>947</v>
      </c>
      <c r="F635" s="398" t="s">
        <v>936</v>
      </c>
      <c r="G635" s="433" t="s">
        <v>936</v>
      </c>
      <c r="H635" s="398" t="s">
        <v>434</v>
      </c>
      <c r="I635" s="398" t="s">
        <v>205</v>
      </c>
      <c r="J635" s="446">
        <v>29109.845849802372</v>
      </c>
      <c r="K635" s="435" t="s">
        <v>847</v>
      </c>
      <c r="L635" s="435" t="s">
        <v>847</v>
      </c>
      <c r="M635" s="398"/>
      <c r="N635" s="398"/>
    </row>
    <row r="636" spans="3:14" ht="14.4" x14ac:dyDescent="0.3">
      <c r="C636" s="395" t="s">
        <v>475</v>
      </c>
      <c r="D636" s="447" t="s">
        <v>957</v>
      </c>
      <c r="E636" s="439" t="s">
        <v>958</v>
      </c>
      <c r="F636" s="395" t="s">
        <v>936</v>
      </c>
      <c r="G636" s="437" t="s">
        <v>936</v>
      </c>
      <c r="H636" s="395" t="s">
        <v>475</v>
      </c>
      <c r="I636" s="395" t="s">
        <v>205</v>
      </c>
      <c r="J636" s="448">
        <v>15573.828722002636</v>
      </c>
      <c r="K636" s="435" t="s">
        <v>847</v>
      </c>
      <c r="L636" s="435" t="s">
        <v>847</v>
      </c>
      <c r="M636" s="395"/>
      <c r="N636" s="395"/>
    </row>
    <row r="637" spans="3:14" ht="14.4" x14ac:dyDescent="0.3">
      <c r="C637" s="398" t="s">
        <v>553</v>
      </c>
      <c r="D637" s="445" t="s">
        <v>957</v>
      </c>
      <c r="E637" s="435" t="s">
        <v>958</v>
      </c>
      <c r="F637" s="398" t="s">
        <v>936</v>
      </c>
      <c r="G637" s="433" t="s">
        <v>936</v>
      </c>
      <c r="H637" s="398" t="s">
        <v>553</v>
      </c>
      <c r="I637" s="398" t="s">
        <v>205</v>
      </c>
      <c r="J637" s="446">
        <v>7378.129117259552</v>
      </c>
      <c r="K637" s="435" t="s">
        <v>847</v>
      </c>
      <c r="L637" s="435" t="s">
        <v>847</v>
      </c>
      <c r="M637" s="398"/>
      <c r="N637" s="398"/>
    </row>
    <row r="638" spans="3:14" ht="14.4" x14ac:dyDescent="0.3">
      <c r="C638" s="395" t="s">
        <v>594</v>
      </c>
      <c r="D638" s="447" t="s">
        <v>940</v>
      </c>
      <c r="E638" s="439" t="s">
        <v>978</v>
      </c>
      <c r="F638" s="395" t="s">
        <v>936</v>
      </c>
      <c r="G638" s="437" t="s">
        <v>936</v>
      </c>
      <c r="H638" s="395" t="s">
        <v>594</v>
      </c>
      <c r="I638" s="395" t="s">
        <v>205</v>
      </c>
      <c r="J638" s="448">
        <v>6484.9068774703564</v>
      </c>
      <c r="K638" s="435" t="s">
        <v>847</v>
      </c>
      <c r="L638" s="435" t="s">
        <v>847</v>
      </c>
      <c r="M638" s="395"/>
      <c r="N638" s="395"/>
    </row>
    <row r="639" spans="3:14" ht="14.4" x14ac:dyDescent="0.3">
      <c r="C639" s="398" t="s">
        <v>569</v>
      </c>
      <c r="D639" s="445" t="s">
        <v>940</v>
      </c>
      <c r="E639" s="435" t="s">
        <v>978</v>
      </c>
      <c r="F639" s="398" t="s">
        <v>936</v>
      </c>
      <c r="G639" s="433" t="s">
        <v>936</v>
      </c>
      <c r="H639" s="398" t="s">
        <v>569</v>
      </c>
      <c r="I639" s="398" t="s">
        <v>205</v>
      </c>
      <c r="J639" s="446">
        <v>3952.5691699604745</v>
      </c>
      <c r="K639" s="435" t="s">
        <v>847</v>
      </c>
      <c r="L639" s="435" t="s">
        <v>847</v>
      </c>
      <c r="M639" s="398"/>
      <c r="N639" s="398"/>
    </row>
    <row r="640" spans="3:14" ht="14.4" x14ac:dyDescent="0.3">
      <c r="C640" s="398" t="s">
        <v>430</v>
      </c>
      <c r="D640" s="445" t="s">
        <v>940</v>
      </c>
      <c r="E640" s="435" t="s">
        <v>945</v>
      </c>
      <c r="F640" s="395" t="s">
        <v>936</v>
      </c>
      <c r="G640" s="437" t="s">
        <v>936</v>
      </c>
      <c r="H640" s="395" t="s">
        <v>430</v>
      </c>
      <c r="I640" s="395" t="s">
        <v>205</v>
      </c>
      <c r="J640" s="446">
        <v>3491.4361001317525</v>
      </c>
      <c r="K640" s="435" t="s">
        <v>847</v>
      </c>
      <c r="L640" s="435" t="s">
        <v>847</v>
      </c>
      <c r="M640" s="395"/>
      <c r="N640" s="395"/>
    </row>
    <row r="641" spans="3:14" ht="14.4" x14ac:dyDescent="0.3">
      <c r="C641" s="398" t="s">
        <v>555</v>
      </c>
      <c r="D641" s="445" t="s">
        <v>940</v>
      </c>
      <c r="E641" s="435" t="s">
        <v>791</v>
      </c>
      <c r="F641" s="398" t="s">
        <v>936</v>
      </c>
      <c r="G641" s="433" t="s">
        <v>936</v>
      </c>
      <c r="H641" s="398" t="s">
        <v>555</v>
      </c>
      <c r="I641" s="398" t="s">
        <v>205</v>
      </c>
      <c r="J641" s="446">
        <v>3425.5599472990775</v>
      </c>
      <c r="K641" s="435" t="s">
        <v>847</v>
      </c>
      <c r="L641" s="435" t="s">
        <v>847</v>
      </c>
      <c r="M641" s="398"/>
      <c r="N641" s="398"/>
    </row>
    <row r="642" spans="3:14" ht="14.4" x14ac:dyDescent="0.3">
      <c r="C642" s="395" t="s">
        <v>525</v>
      </c>
      <c r="D642" s="447" t="s">
        <v>940</v>
      </c>
      <c r="E642" s="439" t="s">
        <v>791</v>
      </c>
      <c r="F642" s="395" t="s">
        <v>936</v>
      </c>
      <c r="G642" s="437" t="s">
        <v>936</v>
      </c>
      <c r="H642" s="395" t="s">
        <v>525</v>
      </c>
      <c r="I642" s="395" t="s">
        <v>205</v>
      </c>
      <c r="J642" s="448">
        <v>3385.8234519104085</v>
      </c>
      <c r="K642" s="435" t="s">
        <v>847</v>
      </c>
      <c r="L642" s="435" t="s">
        <v>847</v>
      </c>
      <c r="M642" s="395"/>
      <c r="N642" s="395"/>
    </row>
    <row r="643" spans="3:14" ht="14.4" x14ac:dyDescent="0.3">
      <c r="C643" s="398" t="s">
        <v>500</v>
      </c>
      <c r="D643" s="445" t="s">
        <v>940</v>
      </c>
      <c r="E643" s="435" t="s">
        <v>969</v>
      </c>
      <c r="F643" s="398" t="s">
        <v>936</v>
      </c>
      <c r="G643" s="433" t="s">
        <v>936</v>
      </c>
      <c r="H643" s="398" t="s">
        <v>500</v>
      </c>
      <c r="I643" s="398" t="s">
        <v>205</v>
      </c>
      <c r="J643" s="446">
        <v>2635.046113306983</v>
      </c>
      <c r="K643" s="435" t="s">
        <v>847</v>
      </c>
      <c r="L643" s="435" t="s">
        <v>847</v>
      </c>
      <c r="M643" s="398"/>
      <c r="N643" s="398"/>
    </row>
    <row r="644" spans="3:14" ht="14.4" x14ac:dyDescent="0.3">
      <c r="C644" s="395" t="s">
        <v>555</v>
      </c>
      <c r="D644" s="447" t="s">
        <v>957</v>
      </c>
      <c r="E644" s="439" t="s">
        <v>958</v>
      </c>
      <c r="F644" s="395" t="s">
        <v>936</v>
      </c>
      <c r="G644" s="437" t="s">
        <v>936</v>
      </c>
      <c r="H644" s="395" t="s">
        <v>555</v>
      </c>
      <c r="I644" s="395" t="s">
        <v>205</v>
      </c>
      <c r="J644" s="448">
        <v>2635.046113306983</v>
      </c>
      <c r="K644" s="435" t="s">
        <v>847</v>
      </c>
      <c r="L644" s="435" t="s">
        <v>847</v>
      </c>
      <c r="M644" s="395"/>
      <c r="N644" s="395"/>
    </row>
    <row r="645" spans="3:14" ht="14.4" x14ac:dyDescent="0.3">
      <c r="C645" s="398" t="s">
        <v>587</v>
      </c>
      <c r="D645" s="445" t="s">
        <v>940</v>
      </c>
      <c r="E645" s="435" t="s">
        <v>791</v>
      </c>
      <c r="F645" s="398" t="s">
        <v>936</v>
      </c>
      <c r="G645" s="433" t="s">
        <v>936</v>
      </c>
      <c r="H645" s="398" t="s">
        <v>587</v>
      </c>
      <c r="I645" s="398" t="s">
        <v>205</v>
      </c>
      <c r="J645" s="446">
        <v>1669.2727272727273</v>
      </c>
      <c r="K645" s="435" t="s">
        <v>847</v>
      </c>
      <c r="L645" s="435" t="s">
        <v>847</v>
      </c>
      <c r="M645" s="398"/>
      <c r="N645" s="398"/>
    </row>
    <row r="646" spans="3:14" ht="14.4" x14ac:dyDescent="0.3">
      <c r="C646" s="398" t="s">
        <v>482</v>
      </c>
      <c r="D646" s="445" t="s">
        <v>940</v>
      </c>
      <c r="E646" s="439" t="s">
        <v>791</v>
      </c>
      <c r="F646" s="395" t="s">
        <v>936</v>
      </c>
      <c r="G646" s="437" t="s">
        <v>936</v>
      </c>
      <c r="H646" s="395" t="s">
        <v>482</v>
      </c>
      <c r="I646" s="395" t="s">
        <v>205</v>
      </c>
      <c r="J646" s="446">
        <v>1581.0276679841897</v>
      </c>
      <c r="K646" s="435" t="s">
        <v>847</v>
      </c>
      <c r="L646" s="435" t="s">
        <v>847</v>
      </c>
      <c r="M646" s="395"/>
      <c r="N646" s="395"/>
    </row>
    <row r="647" spans="3:14" ht="14.4" x14ac:dyDescent="0.3">
      <c r="C647" s="398" t="s">
        <v>565</v>
      </c>
      <c r="D647" s="445" t="s">
        <v>957</v>
      </c>
      <c r="E647" s="435" t="s">
        <v>958</v>
      </c>
      <c r="F647" s="398" t="s">
        <v>936</v>
      </c>
      <c r="G647" s="433" t="s">
        <v>936</v>
      </c>
      <c r="H647" s="398" t="s">
        <v>565</v>
      </c>
      <c r="I647" s="398" t="s">
        <v>205</v>
      </c>
      <c r="J647" s="446">
        <v>1581.0276679841897</v>
      </c>
      <c r="K647" s="435" t="s">
        <v>847</v>
      </c>
      <c r="L647" s="435" t="s">
        <v>847</v>
      </c>
      <c r="M647" s="398"/>
      <c r="N647" s="398"/>
    </row>
    <row r="648" spans="3:14" ht="14.4" x14ac:dyDescent="0.3">
      <c r="C648" s="395" t="s">
        <v>583</v>
      </c>
      <c r="D648" s="447" t="s">
        <v>940</v>
      </c>
      <c r="E648" s="439" t="s">
        <v>791</v>
      </c>
      <c r="F648" s="395" t="s">
        <v>936</v>
      </c>
      <c r="G648" s="437" t="s">
        <v>936</v>
      </c>
      <c r="H648" s="395" t="s">
        <v>583</v>
      </c>
      <c r="I648" s="395" t="s">
        <v>205</v>
      </c>
      <c r="J648" s="448">
        <v>1581.0276679841897</v>
      </c>
      <c r="K648" s="435" t="s">
        <v>847</v>
      </c>
      <c r="L648" s="435" t="s">
        <v>847</v>
      </c>
      <c r="M648" s="395"/>
      <c r="N648" s="395"/>
    </row>
    <row r="649" spans="3:14" ht="14.4" x14ac:dyDescent="0.3">
      <c r="C649" s="398" t="s">
        <v>480</v>
      </c>
      <c r="D649" s="445" t="s">
        <v>940</v>
      </c>
      <c r="E649" s="435" t="s">
        <v>791</v>
      </c>
      <c r="F649" s="398" t="s">
        <v>936</v>
      </c>
      <c r="G649" s="433" t="s">
        <v>936</v>
      </c>
      <c r="H649" s="398" t="s">
        <v>480</v>
      </c>
      <c r="I649" s="398" t="s">
        <v>205</v>
      </c>
      <c r="J649" s="446">
        <v>1288.060606060606</v>
      </c>
      <c r="K649" s="435" t="s">
        <v>847</v>
      </c>
      <c r="L649" s="435" t="s">
        <v>847</v>
      </c>
      <c r="M649" s="398"/>
      <c r="N649" s="398"/>
    </row>
    <row r="650" spans="3:14" ht="14.4" x14ac:dyDescent="0.3">
      <c r="C650" s="398" t="s">
        <v>581</v>
      </c>
      <c r="D650" s="445" t="s">
        <v>957</v>
      </c>
      <c r="E650" s="435"/>
      <c r="F650" s="395" t="s">
        <v>936</v>
      </c>
      <c r="G650" s="437" t="s">
        <v>936</v>
      </c>
      <c r="H650" s="395" t="s">
        <v>581</v>
      </c>
      <c r="I650" s="395" t="s">
        <v>205</v>
      </c>
      <c r="J650" s="446">
        <v>1054.0184453227932</v>
      </c>
      <c r="K650" s="435" t="s">
        <v>847</v>
      </c>
      <c r="L650" s="435" t="s">
        <v>847</v>
      </c>
      <c r="M650" s="395"/>
      <c r="N650" s="395"/>
    </row>
    <row r="651" spans="3:14" ht="14.4" x14ac:dyDescent="0.3">
      <c r="C651" s="398" t="s">
        <v>630</v>
      </c>
      <c r="D651" s="445" t="s">
        <v>957</v>
      </c>
      <c r="E651" s="435" t="s">
        <v>958</v>
      </c>
      <c r="F651" s="398" t="s">
        <v>936</v>
      </c>
      <c r="G651" s="433" t="s">
        <v>936</v>
      </c>
      <c r="H651" s="398" t="s">
        <v>630</v>
      </c>
      <c r="I651" s="398" t="s">
        <v>205</v>
      </c>
      <c r="J651" s="446">
        <v>790.51383399209487</v>
      </c>
      <c r="K651" s="435" t="s">
        <v>847</v>
      </c>
      <c r="L651" s="435" t="s">
        <v>847</v>
      </c>
      <c r="M651" s="398"/>
      <c r="N651" s="398"/>
    </row>
    <row r="652" spans="3:14" ht="14.4" x14ac:dyDescent="0.3">
      <c r="C652" s="395" t="s">
        <v>491</v>
      </c>
      <c r="D652" s="447" t="s">
        <v>940</v>
      </c>
      <c r="E652" s="439" t="s">
        <v>791</v>
      </c>
      <c r="F652" s="395" t="s">
        <v>936</v>
      </c>
      <c r="G652" s="437" t="s">
        <v>936</v>
      </c>
      <c r="H652" s="395" t="s">
        <v>491</v>
      </c>
      <c r="I652" s="395" t="s">
        <v>205</v>
      </c>
      <c r="J652" s="448">
        <v>658.76152832674575</v>
      </c>
      <c r="K652" s="435" t="s">
        <v>847</v>
      </c>
      <c r="L652" s="435" t="s">
        <v>847</v>
      </c>
      <c r="M652" s="395"/>
      <c r="N652" s="395"/>
    </row>
    <row r="653" spans="3:14" ht="14.4" x14ac:dyDescent="0.3">
      <c r="C653" s="398" t="s">
        <v>480</v>
      </c>
      <c r="D653" s="445" t="s">
        <v>957</v>
      </c>
      <c r="E653" s="435" t="s">
        <v>958</v>
      </c>
      <c r="F653" s="398" t="s">
        <v>936</v>
      </c>
      <c r="G653" s="433" t="s">
        <v>936</v>
      </c>
      <c r="H653" s="398" t="s">
        <v>480</v>
      </c>
      <c r="I653" s="398" t="s">
        <v>205</v>
      </c>
      <c r="J653" s="446">
        <v>395.25691699604744</v>
      </c>
      <c r="K653" s="435" t="s">
        <v>847</v>
      </c>
      <c r="L653" s="435" t="s">
        <v>847</v>
      </c>
      <c r="M653" s="398"/>
      <c r="N653" s="398"/>
    </row>
    <row r="654" spans="3:14" ht="14.4" x14ac:dyDescent="0.3">
      <c r="C654" s="395" t="s">
        <v>551</v>
      </c>
      <c r="D654" s="447" t="s">
        <v>940</v>
      </c>
      <c r="E654" s="439" t="s">
        <v>791</v>
      </c>
      <c r="F654" s="395" t="s">
        <v>936</v>
      </c>
      <c r="G654" s="437" t="s">
        <v>936</v>
      </c>
      <c r="H654" s="395" t="s">
        <v>551</v>
      </c>
      <c r="I654" s="395" t="s">
        <v>205</v>
      </c>
      <c r="J654" s="448">
        <v>395.25691699604744</v>
      </c>
      <c r="K654" s="435" t="s">
        <v>847</v>
      </c>
      <c r="L654" s="435" t="s">
        <v>847</v>
      </c>
      <c r="M654" s="395"/>
      <c r="N654" s="395"/>
    </row>
    <row r="655" spans="3:14" ht="14.4" x14ac:dyDescent="0.3">
      <c r="C655" s="398" t="s">
        <v>477</v>
      </c>
      <c r="D655" s="445" t="s">
        <v>940</v>
      </c>
      <c r="E655" s="435" t="s">
        <v>791</v>
      </c>
      <c r="F655" s="398" t="s">
        <v>936</v>
      </c>
      <c r="G655" s="433" t="s">
        <v>936</v>
      </c>
      <c r="H655" s="398" t="s">
        <v>477</v>
      </c>
      <c r="I655" s="398" t="s">
        <v>205</v>
      </c>
      <c r="J655" s="446">
        <v>131.75230566534916</v>
      </c>
      <c r="K655" s="435" t="s">
        <v>847</v>
      </c>
      <c r="L655" s="435" t="s">
        <v>847</v>
      </c>
      <c r="M655" s="398"/>
      <c r="N655" s="398"/>
    </row>
    <row r="657" spans="3:15" ht="15.6" x14ac:dyDescent="0.3">
      <c r="C657" s="482" t="s">
        <v>931</v>
      </c>
      <c r="D657" s="398" t="s">
        <v>408</v>
      </c>
      <c r="E657" s="483" t="s">
        <v>778</v>
      </c>
      <c r="F657" s="398" t="s">
        <v>61</v>
      </c>
      <c r="G657" s="398" t="s">
        <v>61</v>
      </c>
      <c r="H657" s="398"/>
      <c r="I657" s="398" t="s">
        <v>205</v>
      </c>
      <c r="J657" s="440">
        <v>333000</v>
      </c>
      <c r="K657" s="435" t="s">
        <v>847</v>
      </c>
      <c r="M657" s="398"/>
      <c r="N657" s="398"/>
      <c r="O657" s="398"/>
    </row>
    <row r="658" spans="3:15" ht="15.6" x14ac:dyDescent="0.3">
      <c r="C658" s="484" t="s">
        <v>929</v>
      </c>
      <c r="D658" s="395" t="s">
        <v>408</v>
      </c>
      <c r="E658" s="485" t="s">
        <v>2627</v>
      </c>
      <c r="F658" s="395" t="s">
        <v>61</v>
      </c>
      <c r="G658" s="395" t="s">
        <v>61</v>
      </c>
      <c r="H658" s="395"/>
      <c r="I658" s="395" t="s">
        <v>205</v>
      </c>
      <c r="J658" s="438">
        <v>442000</v>
      </c>
      <c r="K658" s="439" t="s">
        <v>847</v>
      </c>
      <c r="M658" s="395"/>
      <c r="N658" s="395"/>
      <c r="O658" s="395"/>
    </row>
    <row r="659" spans="3:15" ht="15.6" x14ac:dyDescent="0.3">
      <c r="C659" s="398" t="s">
        <v>673</v>
      </c>
      <c r="D659" s="486" t="s">
        <v>403</v>
      </c>
      <c r="E659" s="432" t="s">
        <v>771</v>
      </c>
      <c r="F659" s="398" t="s">
        <v>61</v>
      </c>
      <c r="G659" s="433" t="s">
        <v>61</v>
      </c>
      <c r="H659" s="398" t="s">
        <v>889</v>
      </c>
      <c r="I659" s="398" t="s">
        <v>205</v>
      </c>
      <c r="J659" s="440">
        <v>813280918</v>
      </c>
      <c r="K659" s="435" t="s">
        <v>847</v>
      </c>
      <c r="M659" s="398"/>
      <c r="N659" s="398"/>
      <c r="O659" s="398"/>
    </row>
    <row r="660" spans="3:15" ht="15.6" x14ac:dyDescent="0.3">
      <c r="C660" s="395" t="s">
        <v>655</v>
      </c>
      <c r="D660" s="487" t="s">
        <v>403</v>
      </c>
      <c r="E660" s="488" t="s">
        <v>775</v>
      </c>
      <c r="F660" s="395" t="s">
        <v>61</v>
      </c>
      <c r="G660" s="437" t="s">
        <v>61</v>
      </c>
      <c r="H660" s="395" t="s">
        <v>879</v>
      </c>
      <c r="I660" s="395" t="s">
        <v>205</v>
      </c>
      <c r="J660" s="438">
        <v>595482188.33000004</v>
      </c>
      <c r="K660" s="439" t="s">
        <v>847</v>
      </c>
      <c r="M660" s="395"/>
      <c r="N660" s="395"/>
      <c r="O660" s="395"/>
    </row>
    <row r="661" spans="3:15" ht="15.6" x14ac:dyDescent="0.3">
      <c r="C661" s="398" t="s">
        <v>683</v>
      </c>
      <c r="D661" s="398" t="s">
        <v>408</v>
      </c>
      <c r="E661" s="483" t="s">
        <v>782</v>
      </c>
      <c r="F661" s="398" t="s">
        <v>61</v>
      </c>
      <c r="G661" s="433" t="s">
        <v>61</v>
      </c>
      <c r="H661" s="398" t="s">
        <v>896</v>
      </c>
      <c r="I661" s="398" t="s">
        <v>205</v>
      </c>
      <c r="J661" s="440">
        <v>551366000</v>
      </c>
      <c r="K661" s="435" t="s">
        <v>847</v>
      </c>
      <c r="M661" s="398"/>
      <c r="N661" s="398"/>
      <c r="O661" s="398"/>
    </row>
    <row r="662" spans="3:15" ht="15.6" x14ac:dyDescent="0.3">
      <c r="C662" s="395" t="s">
        <v>683</v>
      </c>
      <c r="D662" s="395" t="s">
        <v>408</v>
      </c>
      <c r="E662" s="488" t="s">
        <v>777</v>
      </c>
      <c r="F662" s="395" t="s">
        <v>61</v>
      </c>
      <c r="G662" s="437" t="s">
        <v>61</v>
      </c>
      <c r="H662" s="395" t="s">
        <v>896</v>
      </c>
      <c r="I662" s="395" t="s">
        <v>205</v>
      </c>
      <c r="J662" s="438">
        <v>543583000</v>
      </c>
      <c r="K662" s="439" t="s">
        <v>847</v>
      </c>
      <c r="M662" s="395"/>
      <c r="N662" s="395"/>
      <c r="O662" s="395"/>
    </row>
    <row r="663" spans="3:15" ht="15.6" x14ac:dyDescent="0.3">
      <c r="C663" s="398" t="s">
        <v>696</v>
      </c>
      <c r="D663" s="486" t="s">
        <v>403</v>
      </c>
      <c r="E663" s="432" t="s">
        <v>771</v>
      </c>
      <c r="F663" s="398" t="s">
        <v>61</v>
      </c>
      <c r="G663" s="433" t="s">
        <v>61</v>
      </c>
      <c r="H663" s="398" t="s">
        <v>909</v>
      </c>
      <c r="I663" s="398" t="s">
        <v>205</v>
      </c>
      <c r="J663" s="440">
        <v>533846698.06</v>
      </c>
      <c r="K663" s="435" t="s">
        <v>847</v>
      </c>
      <c r="M663" s="398"/>
      <c r="N663" s="398"/>
      <c r="O663" s="398"/>
    </row>
    <row r="664" spans="3:15" ht="15.6" x14ac:dyDescent="0.3">
      <c r="C664" s="395" t="s">
        <v>673</v>
      </c>
      <c r="D664" s="395" t="s">
        <v>408</v>
      </c>
      <c r="E664" s="488" t="s">
        <v>777</v>
      </c>
      <c r="F664" s="395" t="s">
        <v>61</v>
      </c>
      <c r="G664" s="437" t="s">
        <v>61</v>
      </c>
      <c r="H664" s="395" t="s">
        <v>889</v>
      </c>
      <c r="I664" s="395" t="s">
        <v>205</v>
      </c>
      <c r="J664" s="438">
        <v>509922000</v>
      </c>
      <c r="K664" s="439" t="s">
        <v>847</v>
      </c>
      <c r="M664" s="395"/>
      <c r="N664" s="395"/>
      <c r="O664" s="395"/>
    </row>
    <row r="665" spans="3:15" ht="18" x14ac:dyDescent="0.3">
      <c r="C665" s="480" t="s">
        <v>727</v>
      </c>
      <c r="D665" s="398" t="s">
        <v>408</v>
      </c>
      <c r="E665" s="483" t="s">
        <v>782</v>
      </c>
      <c r="F665" s="398" t="s">
        <v>61</v>
      </c>
      <c r="G665" s="398" t="s">
        <v>61</v>
      </c>
      <c r="H665" s="398"/>
      <c r="I665" s="398" t="s">
        <v>205</v>
      </c>
      <c r="J665" s="440">
        <v>5500000</v>
      </c>
      <c r="K665" s="435" t="s">
        <v>847</v>
      </c>
      <c r="M665" s="398"/>
      <c r="N665" s="398"/>
      <c r="O665" s="398"/>
    </row>
    <row r="666" spans="3:15" ht="15.6" x14ac:dyDescent="0.3">
      <c r="C666" s="395" t="s">
        <v>652</v>
      </c>
      <c r="D666" s="395" t="s">
        <v>408</v>
      </c>
      <c r="E666" s="488" t="s">
        <v>777</v>
      </c>
      <c r="F666" s="395" t="s">
        <v>61</v>
      </c>
      <c r="G666" s="437" t="s">
        <v>61</v>
      </c>
      <c r="H666" s="395" t="s">
        <v>876</v>
      </c>
      <c r="I666" s="395" t="s">
        <v>205</v>
      </c>
      <c r="J666" s="438">
        <v>384964000</v>
      </c>
      <c r="K666" s="439" t="s">
        <v>847</v>
      </c>
      <c r="M666" s="395"/>
      <c r="N666" s="395"/>
      <c r="O666" s="395"/>
    </row>
    <row r="667" spans="3:15" ht="15.6" x14ac:dyDescent="0.3">
      <c r="C667" s="398" t="s">
        <v>702</v>
      </c>
      <c r="D667" s="398" t="s">
        <v>408</v>
      </c>
      <c r="E667" s="483" t="s">
        <v>777</v>
      </c>
      <c r="F667" s="398" t="s">
        <v>61</v>
      </c>
      <c r="G667" s="433" t="s">
        <v>61</v>
      </c>
      <c r="H667" s="398" t="s">
        <v>916</v>
      </c>
      <c r="I667" s="398" t="s">
        <v>205</v>
      </c>
      <c r="J667" s="440">
        <v>379359000</v>
      </c>
      <c r="K667" s="435" t="s">
        <v>847</v>
      </c>
      <c r="M667" s="398"/>
      <c r="N667" s="398"/>
      <c r="O667" s="398"/>
    </row>
    <row r="668" spans="3:15" ht="15.6" x14ac:dyDescent="0.3">
      <c r="C668" s="395" t="s">
        <v>666</v>
      </c>
      <c r="D668" s="487" t="s">
        <v>403</v>
      </c>
      <c r="E668" s="436" t="s">
        <v>771</v>
      </c>
      <c r="F668" s="395" t="s">
        <v>61</v>
      </c>
      <c r="G668" s="437" t="s">
        <v>61</v>
      </c>
      <c r="H668" s="395" t="s">
        <v>883</v>
      </c>
      <c r="I668" s="395" t="s">
        <v>205</v>
      </c>
      <c r="J668" s="438">
        <v>359319892.83452874</v>
      </c>
      <c r="K668" s="439" t="s">
        <v>847</v>
      </c>
      <c r="M668" s="395"/>
      <c r="N668" s="395"/>
      <c r="O668" s="395"/>
    </row>
    <row r="669" spans="3:15" ht="18" x14ac:dyDescent="0.3">
      <c r="C669" s="480" t="s">
        <v>728</v>
      </c>
      <c r="D669" s="398" t="s">
        <v>408</v>
      </c>
      <c r="E669" s="483" t="s">
        <v>782</v>
      </c>
      <c r="F669" s="398" t="s">
        <v>61</v>
      </c>
      <c r="G669" s="398" t="s">
        <v>61</v>
      </c>
      <c r="H669" s="398"/>
      <c r="I669" s="398" t="s">
        <v>205</v>
      </c>
      <c r="J669" s="440">
        <v>500000</v>
      </c>
      <c r="K669" s="435" t="s">
        <v>847</v>
      </c>
      <c r="M669" s="398"/>
      <c r="N669" s="398"/>
      <c r="O669" s="398"/>
    </row>
    <row r="670" spans="3:15" ht="15.6" x14ac:dyDescent="0.3">
      <c r="C670" s="395" t="s">
        <v>683</v>
      </c>
      <c r="D670" s="487" t="s">
        <v>403</v>
      </c>
      <c r="E670" s="436" t="s">
        <v>771</v>
      </c>
      <c r="F670" s="395" t="s">
        <v>61</v>
      </c>
      <c r="G670" s="437" t="s">
        <v>61</v>
      </c>
      <c r="H670" s="395" t="s">
        <v>896</v>
      </c>
      <c r="I670" s="395" t="s">
        <v>205</v>
      </c>
      <c r="J670" s="438">
        <v>327707710</v>
      </c>
      <c r="K670" s="439" t="s">
        <v>847</v>
      </c>
      <c r="M670" s="395"/>
      <c r="N670" s="395"/>
      <c r="O670" s="395"/>
    </row>
    <row r="671" spans="3:15" ht="15.6" x14ac:dyDescent="0.3">
      <c r="C671" s="482" t="s">
        <v>925</v>
      </c>
      <c r="D671" s="398" t="s">
        <v>408</v>
      </c>
      <c r="E671" s="483" t="s">
        <v>782</v>
      </c>
      <c r="F671" s="398" t="s">
        <v>61</v>
      </c>
      <c r="G671" s="398" t="s">
        <v>61</v>
      </c>
      <c r="H671" s="398"/>
      <c r="I671" s="398" t="s">
        <v>205</v>
      </c>
      <c r="J671" s="440">
        <v>5000</v>
      </c>
      <c r="K671" s="435" t="s">
        <v>847</v>
      </c>
      <c r="M671" s="398"/>
      <c r="N671" s="398"/>
      <c r="O671" s="398"/>
    </row>
    <row r="672" spans="3:15" ht="15.6" x14ac:dyDescent="0.3">
      <c r="C672" s="395" t="s">
        <v>702</v>
      </c>
      <c r="D672" s="487" t="s">
        <v>403</v>
      </c>
      <c r="E672" s="436" t="s">
        <v>771</v>
      </c>
      <c r="F672" s="395" t="s">
        <v>61</v>
      </c>
      <c r="G672" s="437" t="s">
        <v>61</v>
      </c>
      <c r="H672" s="395" t="s">
        <v>916</v>
      </c>
      <c r="I672" s="395" t="s">
        <v>205</v>
      </c>
      <c r="J672" s="438">
        <v>239024406.69</v>
      </c>
      <c r="K672" s="439" t="s">
        <v>847</v>
      </c>
      <c r="M672" s="395"/>
      <c r="N672" s="395"/>
      <c r="O672" s="395"/>
    </row>
    <row r="673" spans="3:15" ht="15.6" x14ac:dyDescent="0.3">
      <c r="C673" s="398" t="s">
        <v>661</v>
      </c>
      <c r="D673" s="486" t="s">
        <v>403</v>
      </c>
      <c r="E673" s="432" t="s">
        <v>771</v>
      </c>
      <c r="F673" s="398" t="s">
        <v>61</v>
      </c>
      <c r="G673" s="433" t="s">
        <v>61</v>
      </c>
      <c r="H673" s="398" t="s">
        <v>883</v>
      </c>
      <c r="I673" s="398" t="s">
        <v>205</v>
      </c>
      <c r="J673" s="440">
        <v>235522436.70000002</v>
      </c>
      <c r="K673" s="435" t="s">
        <v>847</v>
      </c>
      <c r="M673" s="398"/>
      <c r="N673" s="398"/>
      <c r="O673" s="398"/>
    </row>
    <row r="674" spans="3:15" ht="15.6" x14ac:dyDescent="0.3">
      <c r="C674" s="462" t="s">
        <v>659</v>
      </c>
      <c r="D674" s="451" t="s">
        <v>2638</v>
      </c>
      <c r="E674" s="485" t="s">
        <v>2634</v>
      </c>
      <c r="F674" s="395" t="s">
        <v>61</v>
      </c>
      <c r="G674" s="489" t="s">
        <v>61</v>
      </c>
      <c r="H674" s="462" t="s">
        <v>878</v>
      </c>
      <c r="I674" s="462" t="s">
        <v>205</v>
      </c>
      <c r="J674" s="467">
        <v>218949720</v>
      </c>
      <c r="K674" s="439" t="s">
        <v>847</v>
      </c>
      <c r="M674" s="395"/>
      <c r="N674" s="395"/>
      <c r="O674" s="395"/>
    </row>
    <row r="675" spans="3:15" ht="15.6" x14ac:dyDescent="0.3">
      <c r="C675" s="482" t="s">
        <v>926</v>
      </c>
      <c r="D675" s="398" t="s">
        <v>408</v>
      </c>
      <c r="E675" s="483" t="s">
        <v>782</v>
      </c>
      <c r="F675" s="398" t="s">
        <v>61</v>
      </c>
      <c r="G675" s="398" t="s">
        <v>61</v>
      </c>
      <c r="H675" s="398"/>
      <c r="I675" s="398" t="s">
        <v>205</v>
      </c>
      <c r="J675" s="440">
        <v>4000012.5000000005</v>
      </c>
      <c r="K675" s="435" t="s">
        <v>847</v>
      </c>
      <c r="M675" s="398"/>
      <c r="N675" s="398"/>
      <c r="O675" s="398"/>
    </row>
    <row r="676" spans="3:15" ht="15.6" x14ac:dyDescent="0.3">
      <c r="C676" s="395" t="s">
        <v>663</v>
      </c>
      <c r="D676" s="395" t="s">
        <v>408</v>
      </c>
      <c r="E676" s="488" t="s">
        <v>777</v>
      </c>
      <c r="F676" s="395" t="s">
        <v>61</v>
      </c>
      <c r="G676" s="437" t="s">
        <v>61</v>
      </c>
      <c r="H676" s="395" t="s">
        <v>885</v>
      </c>
      <c r="I676" s="395" t="s">
        <v>205</v>
      </c>
      <c r="J676" s="438">
        <v>184448205.91</v>
      </c>
      <c r="K676" s="439" t="s">
        <v>847</v>
      </c>
      <c r="M676" s="395"/>
      <c r="N676" s="395"/>
      <c r="O676" s="395"/>
    </row>
    <row r="677" spans="3:15" ht="15.6" x14ac:dyDescent="0.3">
      <c r="C677" s="398" t="s">
        <v>673</v>
      </c>
      <c r="D677" s="486" t="s">
        <v>403</v>
      </c>
      <c r="E677" s="483" t="s">
        <v>775</v>
      </c>
      <c r="F677" s="398" t="s">
        <v>61</v>
      </c>
      <c r="G677" s="433" t="s">
        <v>61</v>
      </c>
      <c r="H677" s="398" t="s">
        <v>889</v>
      </c>
      <c r="I677" s="398" t="s">
        <v>205</v>
      </c>
      <c r="J677" s="440">
        <v>162037865.25327915</v>
      </c>
      <c r="K677" s="435" t="s">
        <v>847</v>
      </c>
      <c r="M677" s="398"/>
      <c r="N677" s="398"/>
      <c r="O677" s="398"/>
    </row>
    <row r="678" spans="3:15" ht="15.6" x14ac:dyDescent="0.3">
      <c r="C678" s="484" t="s">
        <v>927</v>
      </c>
      <c r="D678" s="395" t="s">
        <v>408</v>
      </c>
      <c r="E678" s="488" t="s">
        <v>782</v>
      </c>
      <c r="F678" s="395" t="s">
        <v>61</v>
      </c>
      <c r="G678" s="395" t="s">
        <v>61</v>
      </c>
      <c r="H678" s="395"/>
      <c r="I678" s="395" t="s">
        <v>205</v>
      </c>
      <c r="J678" s="438">
        <v>14267000</v>
      </c>
      <c r="K678" s="439" t="s">
        <v>847</v>
      </c>
      <c r="M678" s="395"/>
      <c r="N678" s="395"/>
      <c r="O678" s="395"/>
    </row>
    <row r="679" spans="3:15" ht="15.6" x14ac:dyDescent="0.3">
      <c r="C679" s="398" t="s">
        <v>698</v>
      </c>
      <c r="D679" s="398" t="s">
        <v>408</v>
      </c>
      <c r="E679" s="483" t="s">
        <v>777</v>
      </c>
      <c r="F679" s="398" t="s">
        <v>61</v>
      </c>
      <c r="G679" s="433" t="s">
        <v>61</v>
      </c>
      <c r="H679" s="398" t="s">
        <v>915</v>
      </c>
      <c r="I679" s="398" t="s">
        <v>205</v>
      </c>
      <c r="J679" s="440">
        <v>128930000</v>
      </c>
      <c r="K679" s="435" t="s">
        <v>847</v>
      </c>
      <c r="M679" s="398"/>
      <c r="N679" s="398"/>
      <c r="O679" s="398"/>
    </row>
    <row r="680" spans="3:15" ht="15.6" x14ac:dyDescent="0.3">
      <c r="C680" s="484" t="s">
        <v>922</v>
      </c>
      <c r="D680" s="395" t="s">
        <v>408</v>
      </c>
      <c r="E680" s="488" t="s">
        <v>778</v>
      </c>
      <c r="F680" s="395" t="s">
        <v>61</v>
      </c>
      <c r="G680" s="395" t="s">
        <v>61</v>
      </c>
      <c r="H680" s="395"/>
      <c r="I680" s="395" t="s">
        <v>205</v>
      </c>
      <c r="J680" s="438">
        <v>60000</v>
      </c>
      <c r="K680" s="439" t="s">
        <v>847</v>
      </c>
      <c r="M680" s="395"/>
      <c r="N680" s="395"/>
      <c r="O680" s="395"/>
    </row>
    <row r="681" spans="3:15" ht="15.6" x14ac:dyDescent="0.3">
      <c r="C681" s="398" t="s">
        <v>682</v>
      </c>
      <c r="D681" s="398" t="s">
        <v>408</v>
      </c>
      <c r="E681" s="483" t="s">
        <v>777</v>
      </c>
      <c r="F681" s="398" t="s">
        <v>61</v>
      </c>
      <c r="G681" s="433" t="s">
        <v>61</v>
      </c>
      <c r="H681" s="398" t="s">
        <v>895</v>
      </c>
      <c r="I681" s="398" t="s">
        <v>205</v>
      </c>
      <c r="J681" s="440">
        <v>122927000</v>
      </c>
      <c r="K681" s="435" t="s">
        <v>847</v>
      </c>
      <c r="M681" s="398"/>
      <c r="N681" s="398"/>
      <c r="O681" s="398"/>
    </row>
    <row r="682" spans="3:15" ht="15.6" x14ac:dyDescent="0.3">
      <c r="C682" s="395" t="s">
        <v>692</v>
      </c>
      <c r="D682" s="395" t="s">
        <v>408</v>
      </c>
      <c r="E682" s="488" t="s">
        <v>777</v>
      </c>
      <c r="F682" s="395" t="s">
        <v>61</v>
      </c>
      <c r="G682" s="437" t="s">
        <v>61</v>
      </c>
      <c r="H682" s="395" t="s">
        <v>903</v>
      </c>
      <c r="I682" s="395" t="s">
        <v>205</v>
      </c>
      <c r="J682" s="438">
        <v>119062000</v>
      </c>
      <c r="K682" s="439" t="s">
        <v>847</v>
      </c>
      <c r="M682" s="395"/>
      <c r="N682" s="395"/>
      <c r="O682" s="395"/>
    </row>
    <row r="683" spans="3:15" ht="15.6" x14ac:dyDescent="0.3">
      <c r="C683" s="398" t="s">
        <v>655</v>
      </c>
      <c r="D683" s="398" t="s">
        <v>408</v>
      </c>
      <c r="E683" s="483" t="s">
        <v>777</v>
      </c>
      <c r="F683" s="398" t="s">
        <v>61</v>
      </c>
      <c r="G683" s="433" t="s">
        <v>61</v>
      </c>
      <c r="H683" s="398" t="s">
        <v>879</v>
      </c>
      <c r="I683" s="398" t="s">
        <v>205</v>
      </c>
      <c r="J683" s="440">
        <v>107739000</v>
      </c>
      <c r="K683" s="435" t="s">
        <v>847</v>
      </c>
      <c r="M683" s="398"/>
      <c r="N683" s="398"/>
      <c r="O683" s="398"/>
    </row>
    <row r="684" spans="3:15" ht="15.6" x14ac:dyDescent="0.3">
      <c r="C684" s="395" t="s">
        <v>641</v>
      </c>
      <c r="D684" s="487" t="s">
        <v>403</v>
      </c>
      <c r="E684" s="436" t="s">
        <v>771</v>
      </c>
      <c r="F684" s="395" t="s">
        <v>61</v>
      </c>
      <c r="G684" s="490" t="s">
        <v>61</v>
      </c>
      <c r="H684" s="395" t="s">
        <v>846</v>
      </c>
      <c r="I684" s="395" t="s">
        <v>205</v>
      </c>
      <c r="J684" s="438">
        <v>105339474.34248066</v>
      </c>
      <c r="K684" s="395"/>
      <c r="M684" s="395"/>
      <c r="N684" s="395"/>
      <c r="O684" s="395"/>
    </row>
    <row r="685" spans="3:15" ht="15.6" x14ac:dyDescent="0.3">
      <c r="C685" s="398" t="s">
        <v>646</v>
      </c>
      <c r="D685" s="398" t="s">
        <v>408</v>
      </c>
      <c r="E685" s="483" t="s">
        <v>777</v>
      </c>
      <c r="F685" s="398" t="s">
        <v>61</v>
      </c>
      <c r="G685" s="433" t="s">
        <v>61</v>
      </c>
      <c r="H685" s="398" t="s">
        <v>870</v>
      </c>
      <c r="I685" s="398" t="s">
        <v>205</v>
      </c>
      <c r="J685" s="434">
        <v>103859463.93999998</v>
      </c>
      <c r="K685" s="435" t="s">
        <v>847</v>
      </c>
      <c r="M685" s="398"/>
      <c r="N685" s="398"/>
      <c r="O685" s="398"/>
    </row>
    <row r="686" spans="3:15" ht="15.6" x14ac:dyDescent="0.3">
      <c r="C686" s="395" t="s">
        <v>690</v>
      </c>
      <c r="D686" s="395" t="s">
        <v>408</v>
      </c>
      <c r="E686" s="488" t="s">
        <v>777</v>
      </c>
      <c r="F686" s="395" t="s">
        <v>61</v>
      </c>
      <c r="G686" s="437" t="s">
        <v>61</v>
      </c>
      <c r="H686" s="395" t="s">
        <v>902</v>
      </c>
      <c r="I686" s="395" t="s">
        <v>205</v>
      </c>
      <c r="J686" s="438">
        <v>96549000</v>
      </c>
      <c r="K686" s="439" t="s">
        <v>847</v>
      </c>
      <c r="M686" s="395"/>
      <c r="N686" s="395"/>
      <c r="O686" s="395"/>
    </row>
    <row r="687" spans="3:15" ht="15.6" x14ac:dyDescent="0.3">
      <c r="C687" s="398" t="s">
        <v>652</v>
      </c>
      <c r="D687" s="486" t="s">
        <v>403</v>
      </c>
      <c r="E687" s="452" t="s">
        <v>2626</v>
      </c>
      <c r="F687" s="398" t="s">
        <v>61</v>
      </c>
      <c r="G687" s="433" t="s">
        <v>61</v>
      </c>
      <c r="H687" s="398" t="s">
        <v>876</v>
      </c>
      <c r="I687" s="398" t="s">
        <v>205</v>
      </c>
      <c r="J687" s="440">
        <v>96095660</v>
      </c>
      <c r="K687" s="435" t="s">
        <v>847</v>
      </c>
      <c r="M687" s="398"/>
      <c r="N687" s="398"/>
      <c r="O687" s="398"/>
    </row>
    <row r="688" spans="3:15" ht="15.6" x14ac:dyDescent="0.3">
      <c r="C688" s="395" t="s">
        <v>673</v>
      </c>
      <c r="D688" s="451" t="s">
        <v>2638</v>
      </c>
      <c r="E688" s="485" t="s">
        <v>2634</v>
      </c>
      <c r="F688" s="395" t="s">
        <v>61</v>
      </c>
      <c r="G688" s="437" t="s">
        <v>61</v>
      </c>
      <c r="H688" s="395" t="s">
        <v>889</v>
      </c>
      <c r="I688" s="395" t="s">
        <v>205</v>
      </c>
      <c r="J688" s="438">
        <v>87518156.276457235</v>
      </c>
      <c r="K688" s="439" t="s">
        <v>847</v>
      </c>
      <c r="M688" s="395"/>
      <c r="N688" s="395"/>
      <c r="O688" s="395"/>
    </row>
    <row r="689" spans="3:15" ht="15.6" x14ac:dyDescent="0.3">
      <c r="C689" s="398" t="s">
        <v>678</v>
      </c>
      <c r="D689" s="398" t="s">
        <v>408</v>
      </c>
      <c r="E689" s="483" t="s">
        <v>777</v>
      </c>
      <c r="F689" s="398" t="s">
        <v>61</v>
      </c>
      <c r="G689" s="433" t="s">
        <v>61</v>
      </c>
      <c r="H689" s="398" t="s">
        <v>893</v>
      </c>
      <c r="I689" s="398" t="s">
        <v>205</v>
      </c>
      <c r="J689" s="440">
        <v>85811711.270000011</v>
      </c>
      <c r="K689" s="435" t="s">
        <v>847</v>
      </c>
      <c r="M689" s="398"/>
      <c r="N689" s="398"/>
      <c r="O689" s="398"/>
    </row>
    <row r="690" spans="3:15" ht="15.6" x14ac:dyDescent="0.3">
      <c r="C690" s="395" t="s">
        <v>652</v>
      </c>
      <c r="D690" s="487" t="s">
        <v>403</v>
      </c>
      <c r="E690" s="436" t="s">
        <v>771</v>
      </c>
      <c r="F690" s="395" t="s">
        <v>61</v>
      </c>
      <c r="G690" s="437" t="s">
        <v>61</v>
      </c>
      <c r="H690" s="395" t="s">
        <v>876</v>
      </c>
      <c r="I690" s="395" t="s">
        <v>205</v>
      </c>
      <c r="J690" s="438">
        <v>79840005</v>
      </c>
      <c r="K690" s="439" t="s">
        <v>847</v>
      </c>
      <c r="M690" s="395"/>
      <c r="N690" s="395"/>
      <c r="O690" s="395"/>
    </row>
    <row r="691" spans="3:15" ht="15.6" x14ac:dyDescent="0.3">
      <c r="C691" s="482" t="s">
        <v>923</v>
      </c>
      <c r="D691" s="398" t="s">
        <v>408</v>
      </c>
      <c r="E691" s="483" t="s">
        <v>778</v>
      </c>
      <c r="F691" s="398" t="s">
        <v>61</v>
      </c>
      <c r="G691" s="398" t="s">
        <v>61</v>
      </c>
      <c r="H691" s="398"/>
      <c r="I691" s="398" t="s">
        <v>205</v>
      </c>
      <c r="J691" s="440">
        <v>16000</v>
      </c>
      <c r="K691" s="435" t="s">
        <v>847</v>
      </c>
      <c r="M691" s="398"/>
      <c r="N691" s="398"/>
      <c r="O691" s="398"/>
    </row>
    <row r="692" spans="3:15" ht="15.6" x14ac:dyDescent="0.3">
      <c r="C692" s="175" t="s">
        <v>725</v>
      </c>
      <c r="D692" s="395" t="s">
        <v>408</v>
      </c>
      <c r="E692" s="488" t="s">
        <v>778</v>
      </c>
      <c r="F692" s="395" t="s">
        <v>61</v>
      </c>
      <c r="G692" s="395" t="s">
        <v>61</v>
      </c>
      <c r="H692" s="395"/>
      <c r="I692" s="395" t="s">
        <v>205</v>
      </c>
      <c r="J692" s="438">
        <v>91000</v>
      </c>
      <c r="K692" s="439" t="s">
        <v>847</v>
      </c>
      <c r="M692" s="395"/>
      <c r="N692" s="395"/>
      <c r="O692" s="395"/>
    </row>
    <row r="693" spans="3:15" ht="15.6" x14ac:dyDescent="0.3">
      <c r="C693" s="398" t="s">
        <v>652</v>
      </c>
      <c r="D693" s="486" t="s">
        <v>403</v>
      </c>
      <c r="E693" s="483" t="s">
        <v>786</v>
      </c>
      <c r="F693" s="398" t="s">
        <v>61</v>
      </c>
      <c r="G693" s="433" t="s">
        <v>61</v>
      </c>
      <c r="H693" s="398" t="s">
        <v>876</v>
      </c>
      <c r="I693" s="398" t="s">
        <v>205</v>
      </c>
      <c r="J693" s="440">
        <v>70933648.218573257</v>
      </c>
      <c r="K693" s="435" t="s">
        <v>847</v>
      </c>
      <c r="M693" s="398"/>
      <c r="N693" s="398"/>
      <c r="O693" s="398"/>
    </row>
    <row r="694" spans="3:15" ht="15.6" x14ac:dyDescent="0.3">
      <c r="C694" s="395" t="s">
        <v>694</v>
      </c>
      <c r="D694" s="395" t="s">
        <v>408</v>
      </c>
      <c r="E694" s="488" t="s">
        <v>777</v>
      </c>
      <c r="F694" s="395" t="s">
        <v>61</v>
      </c>
      <c r="G694" s="437" t="s">
        <v>61</v>
      </c>
      <c r="H694" s="395" t="s">
        <v>906</v>
      </c>
      <c r="I694" s="395" t="s">
        <v>205</v>
      </c>
      <c r="J694" s="438">
        <v>70360575</v>
      </c>
      <c r="K694" s="439" t="s">
        <v>847</v>
      </c>
      <c r="M694" s="395"/>
      <c r="N694" s="395"/>
      <c r="O694" s="395"/>
    </row>
    <row r="695" spans="3:15" ht="15.6" x14ac:dyDescent="0.3">
      <c r="C695" s="398" t="s">
        <v>676</v>
      </c>
      <c r="D695" s="398" t="s">
        <v>408</v>
      </c>
      <c r="E695" s="483" t="s">
        <v>777</v>
      </c>
      <c r="F695" s="398" t="s">
        <v>61</v>
      </c>
      <c r="G695" s="433" t="s">
        <v>61</v>
      </c>
      <c r="H695" s="398" t="s">
        <v>892</v>
      </c>
      <c r="I695" s="398" t="s">
        <v>205</v>
      </c>
      <c r="J695" s="440">
        <v>69356762.770000011</v>
      </c>
      <c r="K695" s="435" t="s">
        <v>847</v>
      </c>
      <c r="M695" s="398"/>
      <c r="N695" s="398"/>
      <c r="O695" s="398"/>
    </row>
    <row r="696" spans="3:15" ht="15.6" x14ac:dyDescent="0.3">
      <c r="C696" s="395" t="s">
        <v>692</v>
      </c>
      <c r="D696" s="487" t="s">
        <v>403</v>
      </c>
      <c r="E696" s="488" t="s">
        <v>784</v>
      </c>
      <c r="F696" s="395" t="s">
        <v>61</v>
      </c>
      <c r="G696" s="437" t="s">
        <v>61</v>
      </c>
      <c r="H696" s="395" t="s">
        <v>903</v>
      </c>
      <c r="I696" s="395" t="s">
        <v>205</v>
      </c>
      <c r="J696" s="438">
        <v>65437569.999999993</v>
      </c>
      <c r="K696" s="439" t="s">
        <v>847</v>
      </c>
      <c r="M696" s="395"/>
      <c r="N696" s="395"/>
      <c r="O696" s="395"/>
    </row>
    <row r="697" spans="3:15" ht="15.6" x14ac:dyDescent="0.3">
      <c r="C697" s="482" t="s">
        <v>928</v>
      </c>
      <c r="D697" s="398" t="s">
        <v>408</v>
      </c>
      <c r="E697" s="483" t="s">
        <v>782</v>
      </c>
      <c r="F697" s="398" t="s">
        <v>61</v>
      </c>
      <c r="G697" s="398" t="s">
        <v>61</v>
      </c>
      <c r="H697" s="398"/>
      <c r="I697" s="398" t="s">
        <v>205</v>
      </c>
      <c r="J697" s="440">
        <v>854000</v>
      </c>
      <c r="K697" s="435" t="s">
        <v>847</v>
      </c>
      <c r="M697" s="398"/>
      <c r="N697" s="398"/>
      <c r="O697" s="398"/>
    </row>
    <row r="698" spans="3:15" ht="15.6" x14ac:dyDescent="0.3">
      <c r="C698" s="395" t="s">
        <v>684</v>
      </c>
      <c r="D698" s="395" t="s">
        <v>408</v>
      </c>
      <c r="E698" s="488" t="s">
        <v>777</v>
      </c>
      <c r="F698" s="395" t="s">
        <v>61</v>
      </c>
      <c r="G698" s="437" t="s">
        <v>61</v>
      </c>
      <c r="H698" s="395" t="s">
        <v>897</v>
      </c>
      <c r="I698" s="395" t="s">
        <v>205</v>
      </c>
      <c r="J698" s="438">
        <v>63734000</v>
      </c>
      <c r="K698" s="439" t="s">
        <v>847</v>
      </c>
      <c r="M698" s="395"/>
      <c r="N698" s="395"/>
      <c r="O698" s="395"/>
    </row>
    <row r="699" spans="3:15" ht="15.6" x14ac:dyDescent="0.3">
      <c r="C699" s="398" t="s">
        <v>652</v>
      </c>
      <c r="D699" s="486" t="s">
        <v>403</v>
      </c>
      <c r="E699" s="483" t="s">
        <v>775</v>
      </c>
      <c r="F699" s="398" t="s">
        <v>61</v>
      </c>
      <c r="G699" s="433" t="s">
        <v>61</v>
      </c>
      <c r="H699" s="398" t="s">
        <v>876</v>
      </c>
      <c r="I699" s="398" t="s">
        <v>205</v>
      </c>
      <c r="J699" s="440">
        <v>61553786.84692286</v>
      </c>
      <c r="K699" s="435" t="s">
        <v>847</v>
      </c>
      <c r="M699" s="398"/>
      <c r="N699" s="398"/>
      <c r="O699" s="398"/>
    </row>
    <row r="700" spans="3:15" ht="15.6" x14ac:dyDescent="0.3">
      <c r="C700" s="395" t="s">
        <v>696</v>
      </c>
      <c r="D700" s="395" t="s">
        <v>408</v>
      </c>
      <c r="E700" s="488" t="s">
        <v>2625</v>
      </c>
      <c r="F700" s="395" t="s">
        <v>61</v>
      </c>
      <c r="G700" s="437" t="s">
        <v>61</v>
      </c>
      <c r="H700" s="395" t="s">
        <v>909</v>
      </c>
      <c r="I700" s="395" t="s">
        <v>205</v>
      </c>
      <c r="J700" s="438">
        <v>61264927.649999999</v>
      </c>
      <c r="K700" s="439" t="s">
        <v>847</v>
      </c>
      <c r="M700" s="395"/>
      <c r="N700" s="395"/>
      <c r="O700" s="395"/>
    </row>
    <row r="701" spans="3:15" ht="15.6" x14ac:dyDescent="0.3">
      <c r="C701" s="482" t="s">
        <v>924</v>
      </c>
      <c r="D701" s="398" t="s">
        <v>408</v>
      </c>
      <c r="E701" s="483" t="s">
        <v>778</v>
      </c>
      <c r="F701" s="398" t="s">
        <v>61</v>
      </c>
      <c r="G701" s="398" t="s">
        <v>61</v>
      </c>
      <c r="H701" s="398"/>
      <c r="I701" s="398" t="s">
        <v>205</v>
      </c>
      <c r="J701" s="440">
        <v>2000</v>
      </c>
      <c r="K701" s="435" t="s">
        <v>847</v>
      </c>
      <c r="M701" s="398"/>
      <c r="N701" s="398"/>
      <c r="O701" s="398"/>
    </row>
    <row r="702" spans="3:15" ht="15.6" x14ac:dyDescent="0.3">
      <c r="C702" s="484" t="s">
        <v>930</v>
      </c>
      <c r="D702" s="395" t="s">
        <v>408</v>
      </c>
      <c r="E702" s="488" t="s">
        <v>777</v>
      </c>
      <c r="F702" s="395" t="s">
        <v>61</v>
      </c>
      <c r="G702" s="395" t="s">
        <v>61</v>
      </c>
      <c r="H702" s="395"/>
      <c r="I702" s="395" t="s">
        <v>205</v>
      </c>
      <c r="J702" s="438">
        <v>20000</v>
      </c>
      <c r="K702" s="439" t="s">
        <v>847</v>
      </c>
      <c r="M702" s="395"/>
      <c r="N702" s="395"/>
      <c r="O702" s="395"/>
    </row>
    <row r="703" spans="3:15" ht="15.6" x14ac:dyDescent="0.3">
      <c r="C703" s="398" t="s">
        <v>658</v>
      </c>
      <c r="D703" s="398" t="s">
        <v>408</v>
      </c>
      <c r="E703" s="483" t="s">
        <v>777</v>
      </c>
      <c r="F703" s="398" t="s">
        <v>61</v>
      </c>
      <c r="G703" s="433" t="s">
        <v>61</v>
      </c>
      <c r="H703" s="398" t="s">
        <v>882</v>
      </c>
      <c r="I703" s="398" t="s">
        <v>205</v>
      </c>
      <c r="J703" s="440">
        <v>57378000</v>
      </c>
      <c r="K703" s="435" t="s">
        <v>847</v>
      </c>
      <c r="M703" s="398"/>
      <c r="N703" s="398"/>
      <c r="O703" s="398"/>
    </row>
    <row r="704" spans="3:15" ht="15.6" x14ac:dyDescent="0.3">
      <c r="C704" s="395" t="s">
        <v>664</v>
      </c>
      <c r="D704" s="487" t="s">
        <v>403</v>
      </c>
      <c r="E704" s="488" t="s">
        <v>784</v>
      </c>
      <c r="F704" s="395" t="s">
        <v>61</v>
      </c>
      <c r="G704" s="437" t="s">
        <v>61</v>
      </c>
      <c r="H704" s="395" t="s">
        <v>883</v>
      </c>
      <c r="I704" s="395" t="s">
        <v>205</v>
      </c>
      <c r="J704" s="438">
        <v>54226238.289999999</v>
      </c>
      <c r="K704" s="439" t="s">
        <v>847</v>
      </c>
      <c r="M704" s="395"/>
      <c r="N704" s="395"/>
      <c r="O704" s="395"/>
    </row>
    <row r="705" spans="3:15" ht="15.6" x14ac:dyDescent="0.3">
      <c r="C705" s="398" t="s">
        <v>644</v>
      </c>
      <c r="D705" s="486" t="s">
        <v>403</v>
      </c>
      <c r="E705" s="432" t="s">
        <v>771</v>
      </c>
      <c r="F705" s="398" t="s">
        <v>61</v>
      </c>
      <c r="G705" s="433" t="s">
        <v>61</v>
      </c>
      <c r="H705" s="398" t="s">
        <v>861</v>
      </c>
      <c r="I705" s="398" t="s">
        <v>205</v>
      </c>
      <c r="J705" s="434">
        <v>52976451.066390231</v>
      </c>
      <c r="K705" s="435" t="s">
        <v>847</v>
      </c>
      <c r="M705" s="398"/>
      <c r="N705" s="398"/>
      <c r="O705" s="398"/>
    </row>
    <row r="706" spans="3:15" ht="15.6" x14ac:dyDescent="0.3">
      <c r="C706" s="395" t="s">
        <v>673</v>
      </c>
      <c r="D706" s="395" t="s">
        <v>408</v>
      </c>
      <c r="E706" s="488" t="s">
        <v>2625</v>
      </c>
      <c r="F706" s="395" t="s">
        <v>61</v>
      </c>
      <c r="G706" s="437" t="s">
        <v>61</v>
      </c>
      <c r="H706" s="395" t="s">
        <v>889</v>
      </c>
      <c r="I706" s="395" t="s">
        <v>205</v>
      </c>
      <c r="J706" s="438">
        <v>51377799.590000004</v>
      </c>
      <c r="K706" s="439" t="s">
        <v>847</v>
      </c>
      <c r="M706" s="395"/>
      <c r="N706" s="395"/>
      <c r="O706" s="395"/>
    </row>
    <row r="707" spans="3:15" ht="15.6" x14ac:dyDescent="0.3">
      <c r="C707" s="398" t="s">
        <v>683</v>
      </c>
      <c r="D707" s="486" t="s">
        <v>403</v>
      </c>
      <c r="E707" s="483" t="s">
        <v>786</v>
      </c>
      <c r="F707" s="398" t="s">
        <v>61</v>
      </c>
      <c r="G707" s="433" t="s">
        <v>61</v>
      </c>
      <c r="H707" s="398" t="s">
        <v>896</v>
      </c>
      <c r="I707" s="398" t="s">
        <v>205</v>
      </c>
      <c r="J707" s="440">
        <v>50836215.683798701</v>
      </c>
      <c r="K707" s="435" t="s">
        <v>847</v>
      </c>
      <c r="M707" s="398"/>
      <c r="N707" s="398"/>
      <c r="O707" s="398"/>
    </row>
    <row r="708" spans="3:15" ht="15.6" x14ac:dyDescent="0.3">
      <c r="C708" s="395" t="s">
        <v>682</v>
      </c>
      <c r="D708" s="487" t="s">
        <v>403</v>
      </c>
      <c r="E708" s="451" t="s">
        <v>2626</v>
      </c>
      <c r="F708" s="395" t="s">
        <v>61</v>
      </c>
      <c r="G708" s="437" t="s">
        <v>61</v>
      </c>
      <c r="H708" s="395" t="s">
        <v>895</v>
      </c>
      <c r="I708" s="395" t="s">
        <v>205</v>
      </c>
      <c r="J708" s="438">
        <v>47976458.895230003</v>
      </c>
      <c r="K708" s="439" t="s">
        <v>847</v>
      </c>
      <c r="M708" s="395"/>
      <c r="N708" s="395"/>
      <c r="O708" s="395"/>
    </row>
    <row r="709" spans="3:15" ht="15.6" x14ac:dyDescent="0.3">
      <c r="C709" s="398" t="s">
        <v>694</v>
      </c>
      <c r="D709" s="398" t="s">
        <v>408</v>
      </c>
      <c r="E709" s="483" t="s">
        <v>782</v>
      </c>
      <c r="F709" s="398" t="s">
        <v>61</v>
      </c>
      <c r="G709" s="433" t="s">
        <v>61</v>
      </c>
      <c r="H709" s="398" t="s">
        <v>906</v>
      </c>
      <c r="I709" s="398" t="s">
        <v>205</v>
      </c>
      <c r="J709" s="440">
        <v>44520022</v>
      </c>
      <c r="K709" s="435" t="s">
        <v>847</v>
      </c>
      <c r="M709" s="398"/>
      <c r="N709" s="398"/>
      <c r="O709" s="398"/>
    </row>
    <row r="710" spans="3:15" ht="15.6" x14ac:dyDescent="0.3">
      <c r="C710" s="395" t="s">
        <v>662</v>
      </c>
      <c r="D710" s="395" t="s">
        <v>408</v>
      </c>
      <c r="E710" s="488" t="s">
        <v>777</v>
      </c>
      <c r="F710" s="395" t="s">
        <v>61</v>
      </c>
      <c r="G710" s="437" t="s">
        <v>61</v>
      </c>
      <c r="H710" s="395" t="s">
        <v>884</v>
      </c>
      <c r="I710" s="395" t="s">
        <v>205</v>
      </c>
      <c r="J710" s="438">
        <v>42324850</v>
      </c>
      <c r="K710" s="439" t="s">
        <v>847</v>
      </c>
      <c r="M710" s="395"/>
      <c r="N710" s="395"/>
      <c r="O710" s="395"/>
    </row>
    <row r="711" spans="3:15" ht="15.6" x14ac:dyDescent="0.3">
      <c r="C711" s="398" t="s">
        <v>647</v>
      </c>
      <c r="D711" s="398" t="s">
        <v>408</v>
      </c>
      <c r="E711" s="483" t="s">
        <v>777</v>
      </c>
      <c r="F711" s="398" t="s">
        <v>61</v>
      </c>
      <c r="G711" s="433" t="s">
        <v>61</v>
      </c>
      <c r="H711" s="398" t="s">
        <v>871</v>
      </c>
      <c r="I711" s="398" t="s">
        <v>205</v>
      </c>
      <c r="J711" s="440">
        <v>41283341</v>
      </c>
      <c r="K711" s="435" t="s">
        <v>847</v>
      </c>
      <c r="M711" s="398"/>
      <c r="N711" s="398"/>
      <c r="O711" s="398"/>
    </row>
    <row r="712" spans="3:15" ht="15.6" x14ac:dyDescent="0.3">
      <c r="C712" s="395" t="s">
        <v>702</v>
      </c>
      <c r="D712" s="487" t="s">
        <v>403</v>
      </c>
      <c r="E712" s="488" t="s">
        <v>784</v>
      </c>
      <c r="F712" s="395" t="s">
        <v>61</v>
      </c>
      <c r="G712" s="437" t="s">
        <v>61</v>
      </c>
      <c r="H712" s="395" t="s">
        <v>916</v>
      </c>
      <c r="I712" s="395" t="s">
        <v>205</v>
      </c>
      <c r="J712" s="438">
        <v>41114581.810000002</v>
      </c>
      <c r="K712" s="439" t="s">
        <v>847</v>
      </c>
      <c r="M712" s="395"/>
      <c r="N712" s="395"/>
      <c r="O712" s="395"/>
    </row>
    <row r="713" spans="3:15" ht="15.6" x14ac:dyDescent="0.3">
      <c r="C713" s="398" t="s">
        <v>671</v>
      </c>
      <c r="D713" s="398" t="s">
        <v>408</v>
      </c>
      <c r="E713" s="483" t="s">
        <v>777</v>
      </c>
      <c r="F713" s="398" t="s">
        <v>61</v>
      </c>
      <c r="G713" s="433" t="s">
        <v>61</v>
      </c>
      <c r="H713" s="398" t="s">
        <v>878</v>
      </c>
      <c r="I713" s="398" t="s">
        <v>205</v>
      </c>
      <c r="J713" s="440">
        <v>41090775.479999997</v>
      </c>
      <c r="K713" s="435" t="s">
        <v>847</v>
      </c>
      <c r="M713" s="398"/>
      <c r="N713" s="398"/>
      <c r="O713" s="398"/>
    </row>
    <row r="714" spans="3:15" ht="15.6" x14ac:dyDescent="0.3">
      <c r="C714" s="395" t="s">
        <v>664</v>
      </c>
      <c r="D714" s="395" t="s">
        <v>408</v>
      </c>
      <c r="E714" s="488" t="s">
        <v>777</v>
      </c>
      <c r="F714" s="395" t="s">
        <v>61</v>
      </c>
      <c r="G714" s="437" t="s">
        <v>61</v>
      </c>
      <c r="H714" s="395" t="s">
        <v>883</v>
      </c>
      <c r="I714" s="395" t="s">
        <v>205</v>
      </c>
      <c r="J714" s="438">
        <v>37447050</v>
      </c>
      <c r="K714" s="439" t="s">
        <v>847</v>
      </c>
      <c r="M714" s="395"/>
      <c r="N714" s="395"/>
      <c r="O714" s="395"/>
    </row>
    <row r="715" spans="3:15" ht="15.6" x14ac:dyDescent="0.3">
      <c r="C715" s="398" t="s">
        <v>646</v>
      </c>
      <c r="D715" s="398" t="s">
        <v>408</v>
      </c>
      <c r="E715" s="483" t="s">
        <v>782</v>
      </c>
      <c r="F715" s="398" t="s">
        <v>61</v>
      </c>
      <c r="G715" s="433" t="s">
        <v>61</v>
      </c>
      <c r="H715" s="398" t="s">
        <v>870</v>
      </c>
      <c r="I715" s="398" t="s">
        <v>205</v>
      </c>
      <c r="J715" s="440">
        <v>35008916</v>
      </c>
      <c r="K715" s="435" t="s">
        <v>847</v>
      </c>
      <c r="M715" s="398"/>
      <c r="N715" s="398"/>
      <c r="O715" s="398"/>
    </row>
    <row r="716" spans="3:15" ht="15.6" x14ac:dyDescent="0.3">
      <c r="C716" s="395" t="s">
        <v>661</v>
      </c>
      <c r="D716" s="487" t="s">
        <v>403</v>
      </c>
      <c r="E716" s="488" t="s">
        <v>784</v>
      </c>
      <c r="F716" s="395" t="s">
        <v>61</v>
      </c>
      <c r="G716" s="437" t="s">
        <v>61</v>
      </c>
      <c r="H716" s="395" t="s">
        <v>883</v>
      </c>
      <c r="I716" s="395" t="s">
        <v>205</v>
      </c>
      <c r="J716" s="438">
        <v>33591242.983160287</v>
      </c>
      <c r="K716" s="439" t="s">
        <v>847</v>
      </c>
      <c r="M716" s="395"/>
      <c r="N716" s="395"/>
      <c r="O716" s="395"/>
    </row>
    <row r="717" spans="3:15" ht="15.6" x14ac:dyDescent="0.3">
      <c r="C717" s="398" t="s">
        <v>685</v>
      </c>
      <c r="D717" s="398" t="s">
        <v>408</v>
      </c>
      <c r="E717" s="483" t="s">
        <v>777</v>
      </c>
      <c r="F717" s="398" t="s">
        <v>61</v>
      </c>
      <c r="G717" s="433" t="s">
        <v>61</v>
      </c>
      <c r="H717" s="398" t="s">
        <v>898</v>
      </c>
      <c r="I717" s="398" t="s">
        <v>205</v>
      </c>
      <c r="J717" s="440">
        <v>33552000</v>
      </c>
      <c r="K717" s="435" t="s">
        <v>847</v>
      </c>
      <c r="M717" s="398"/>
      <c r="N717" s="398"/>
      <c r="O717" s="398"/>
    </row>
    <row r="718" spans="3:15" ht="14.4" x14ac:dyDescent="0.3">
      <c r="C718" s="395" t="s">
        <v>652</v>
      </c>
      <c r="D718" s="395" t="s">
        <v>733</v>
      </c>
      <c r="E718" s="464" t="s">
        <v>854</v>
      </c>
      <c r="F718" s="395" t="s">
        <v>61</v>
      </c>
      <c r="G718" s="437" t="s">
        <v>61</v>
      </c>
      <c r="H718" s="395" t="s">
        <v>876</v>
      </c>
      <c r="I718" s="395" t="s">
        <v>205</v>
      </c>
      <c r="J718" s="438">
        <v>33512536.885003585</v>
      </c>
      <c r="K718" s="439" t="s">
        <v>847</v>
      </c>
      <c r="M718" s="395"/>
      <c r="N718" s="395"/>
      <c r="O718" s="395"/>
    </row>
    <row r="719" spans="3:15" ht="15.6" x14ac:dyDescent="0.3">
      <c r="C719" s="398" t="s">
        <v>641</v>
      </c>
      <c r="D719" s="398" t="s">
        <v>408</v>
      </c>
      <c r="E719" s="483" t="s">
        <v>2625</v>
      </c>
      <c r="F719" s="398" t="s">
        <v>61</v>
      </c>
      <c r="G719" s="433" t="s">
        <v>61</v>
      </c>
      <c r="H719" s="398" t="s">
        <v>851</v>
      </c>
      <c r="I719" s="398" t="s">
        <v>205</v>
      </c>
      <c r="J719" s="434">
        <v>33499854.299999997</v>
      </c>
      <c r="K719" s="435" t="s">
        <v>847</v>
      </c>
      <c r="M719" s="398"/>
      <c r="N719" s="398"/>
      <c r="O719" s="398"/>
    </row>
    <row r="720" spans="3:15" ht="15.6" x14ac:dyDescent="0.3">
      <c r="C720" s="395" t="s">
        <v>682</v>
      </c>
      <c r="D720" s="487" t="s">
        <v>403</v>
      </c>
      <c r="E720" s="488" t="s">
        <v>775</v>
      </c>
      <c r="F720" s="395" t="s">
        <v>61</v>
      </c>
      <c r="G720" s="437" t="s">
        <v>61</v>
      </c>
      <c r="H720" s="395" t="s">
        <v>895</v>
      </c>
      <c r="I720" s="395" t="s">
        <v>205</v>
      </c>
      <c r="J720" s="438">
        <v>33433721.65365348</v>
      </c>
      <c r="K720" s="439" t="s">
        <v>847</v>
      </c>
      <c r="M720" s="395"/>
      <c r="N720" s="395"/>
      <c r="O720" s="395"/>
    </row>
    <row r="721" spans="3:15" ht="15.6" x14ac:dyDescent="0.3">
      <c r="C721" s="398" t="s">
        <v>702</v>
      </c>
      <c r="D721" s="486" t="s">
        <v>403</v>
      </c>
      <c r="E721" s="483" t="s">
        <v>786</v>
      </c>
      <c r="F721" s="398" t="s">
        <v>61</v>
      </c>
      <c r="G721" s="433" t="s">
        <v>61</v>
      </c>
      <c r="H721" s="398" t="s">
        <v>916</v>
      </c>
      <c r="I721" s="398" t="s">
        <v>205</v>
      </c>
      <c r="J721" s="440">
        <v>33300565.971423529</v>
      </c>
      <c r="K721" s="435" t="s">
        <v>847</v>
      </c>
      <c r="M721" s="398"/>
      <c r="N721" s="398"/>
      <c r="O721" s="398"/>
    </row>
    <row r="722" spans="3:15" ht="15.6" x14ac:dyDescent="0.3">
      <c r="C722" s="395" t="s">
        <v>692</v>
      </c>
      <c r="D722" s="451" t="s">
        <v>2638</v>
      </c>
      <c r="E722" s="485" t="s">
        <v>2634</v>
      </c>
      <c r="F722" s="395" t="s">
        <v>61</v>
      </c>
      <c r="G722" s="437" t="s">
        <v>61</v>
      </c>
      <c r="H722" s="395" t="s">
        <v>903</v>
      </c>
      <c r="I722" s="395" t="s">
        <v>205</v>
      </c>
      <c r="J722" s="438">
        <v>32969217.636316165</v>
      </c>
      <c r="K722" s="439" t="s">
        <v>847</v>
      </c>
      <c r="M722" s="395"/>
      <c r="N722" s="395"/>
      <c r="O722" s="395"/>
    </row>
    <row r="723" spans="3:15" ht="15.6" x14ac:dyDescent="0.3">
      <c r="C723" s="398" t="s">
        <v>682</v>
      </c>
      <c r="D723" s="452" t="s">
        <v>2638</v>
      </c>
      <c r="E723" s="491" t="s">
        <v>2634</v>
      </c>
      <c r="F723" s="398" t="s">
        <v>61</v>
      </c>
      <c r="G723" s="433" t="s">
        <v>61</v>
      </c>
      <c r="H723" s="398" t="s">
        <v>895</v>
      </c>
      <c r="I723" s="398" t="s">
        <v>205</v>
      </c>
      <c r="J723" s="440">
        <v>32609014.050649434</v>
      </c>
      <c r="K723" s="435" t="s">
        <v>847</v>
      </c>
      <c r="M723" s="398"/>
      <c r="N723" s="398"/>
      <c r="O723" s="398"/>
    </row>
    <row r="724" spans="3:15" ht="15.6" x14ac:dyDescent="0.3">
      <c r="C724" s="395" t="s">
        <v>702</v>
      </c>
      <c r="D724" s="451" t="s">
        <v>2638</v>
      </c>
      <c r="E724" s="485" t="s">
        <v>2634</v>
      </c>
      <c r="F724" s="395" t="s">
        <v>61</v>
      </c>
      <c r="G724" s="437" t="s">
        <v>61</v>
      </c>
      <c r="H724" s="395" t="s">
        <v>916</v>
      </c>
      <c r="I724" s="395" t="s">
        <v>205</v>
      </c>
      <c r="J724" s="438">
        <v>31145734.937031467</v>
      </c>
      <c r="K724" s="439" t="s">
        <v>847</v>
      </c>
      <c r="M724" s="395"/>
      <c r="N724" s="395"/>
      <c r="O724" s="395"/>
    </row>
    <row r="725" spans="3:15" ht="15.6" x14ac:dyDescent="0.3">
      <c r="C725" s="398" t="s">
        <v>683</v>
      </c>
      <c r="D725" s="452" t="s">
        <v>2638</v>
      </c>
      <c r="E725" s="491" t="s">
        <v>2634</v>
      </c>
      <c r="F725" s="398" t="s">
        <v>61</v>
      </c>
      <c r="G725" s="433" t="s">
        <v>61</v>
      </c>
      <c r="H725" s="398" t="s">
        <v>896</v>
      </c>
      <c r="I725" s="398" t="s">
        <v>205</v>
      </c>
      <c r="J725" s="440">
        <v>31089597.774296716</v>
      </c>
      <c r="K725" s="435" t="s">
        <v>847</v>
      </c>
      <c r="M725" s="398"/>
      <c r="N725" s="398"/>
      <c r="O725" s="398"/>
    </row>
    <row r="726" spans="3:15" ht="15.6" x14ac:dyDescent="0.3">
      <c r="C726" s="395" t="s">
        <v>673</v>
      </c>
      <c r="D726" s="487" t="s">
        <v>403</v>
      </c>
      <c r="E726" s="488" t="s">
        <v>784</v>
      </c>
      <c r="F726" s="395" t="s">
        <v>61</v>
      </c>
      <c r="G726" s="437" t="s">
        <v>61</v>
      </c>
      <c r="H726" s="395" t="s">
        <v>889</v>
      </c>
      <c r="I726" s="395" t="s">
        <v>205</v>
      </c>
      <c r="J726" s="438">
        <v>30495349</v>
      </c>
      <c r="K726" s="439" t="s">
        <v>847</v>
      </c>
      <c r="M726" s="395"/>
      <c r="N726" s="395"/>
      <c r="O726" s="395"/>
    </row>
    <row r="727" spans="3:15" ht="15.6" x14ac:dyDescent="0.3">
      <c r="C727" s="398" t="s">
        <v>676</v>
      </c>
      <c r="D727" s="398" t="s">
        <v>408</v>
      </c>
      <c r="E727" s="483" t="s">
        <v>782</v>
      </c>
      <c r="F727" s="398" t="s">
        <v>61</v>
      </c>
      <c r="G727" s="433" t="s">
        <v>61</v>
      </c>
      <c r="H727" s="398" t="s">
        <v>892</v>
      </c>
      <c r="I727" s="398" t="s">
        <v>205</v>
      </c>
      <c r="J727" s="440">
        <v>29636000</v>
      </c>
      <c r="K727" s="435" t="s">
        <v>847</v>
      </c>
      <c r="M727" s="398"/>
      <c r="N727" s="398"/>
      <c r="O727" s="398"/>
    </row>
    <row r="728" spans="3:15" ht="15.6" x14ac:dyDescent="0.3">
      <c r="C728" s="395" t="s">
        <v>663</v>
      </c>
      <c r="D728" s="487" t="s">
        <v>403</v>
      </c>
      <c r="E728" s="488" t="s">
        <v>784</v>
      </c>
      <c r="F728" s="395" t="s">
        <v>61</v>
      </c>
      <c r="G728" s="437" t="s">
        <v>61</v>
      </c>
      <c r="H728" s="395" t="s">
        <v>885</v>
      </c>
      <c r="I728" s="395" t="s">
        <v>205</v>
      </c>
      <c r="J728" s="438">
        <v>29464380</v>
      </c>
      <c r="K728" s="439" t="s">
        <v>847</v>
      </c>
      <c r="M728" s="395"/>
      <c r="N728" s="395"/>
      <c r="O728" s="395"/>
    </row>
    <row r="729" spans="3:15" ht="15.6" x14ac:dyDescent="0.3">
      <c r="C729" s="398" t="s">
        <v>683</v>
      </c>
      <c r="D729" s="486" t="s">
        <v>403</v>
      </c>
      <c r="E729" s="483" t="s">
        <v>775</v>
      </c>
      <c r="F729" s="398" t="s">
        <v>61</v>
      </c>
      <c r="G729" s="433" t="s">
        <v>61</v>
      </c>
      <c r="H729" s="398" t="s">
        <v>896</v>
      </c>
      <c r="I729" s="398" t="s">
        <v>205</v>
      </c>
      <c r="J729" s="440">
        <v>29404240.53229424</v>
      </c>
      <c r="K729" s="435" t="s">
        <v>847</v>
      </c>
      <c r="M729" s="398"/>
      <c r="N729" s="398"/>
      <c r="O729" s="398"/>
    </row>
    <row r="730" spans="3:15" ht="15.6" x14ac:dyDescent="0.3">
      <c r="C730" s="395" t="s">
        <v>696</v>
      </c>
      <c r="D730" s="487" t="s">
        <v>403</v>
      </c>
      <c r="E730" s="488" t="s">
        <v>784</v>
      </c>
      <c r="F730" s="395" t="s">
        <v>61</v>
      </c>
      <c r="G730" s="437" t="s">
        <v>61</v>
      </c>
      <c r="H730" s="395" t="s">
        <v>909</v>
      </c>
      <c r="I730" s="395" t="s">
        <v>205</v>
      </c>
      <c r="J730" s="438">
        <v>29250369.199999999</v>
      </c>
      <c r="K730" s="439" t="s">
        <v>847</v>
      </c>
      <c r="M730" s="395"/>
      <c r="N730" s="395"/>
      <c r="O730" s="395"/>
    </row>
    <row r="731" spans="3:15" ht="15.6" x14ac:dyDescent="0.3">
      <c r="C731" s="398" t="s">
        <v>682</v>
      </c>
      <c r="D731" s="486" t="s">
        <v>403</v>
      </c>
      <c r="E731" s="432" t="s">
        <v>771</v>
      </c>
      <c r="F731" s="398" t="s">
        <v>61</v>
      </c>
      <c r="G731" s="433" t="s">
        <v>61</v>
      </c>
      <c r="H731" s="398" t="s">
        <v>895</v>
      </c>
      <c r="I731" s="398" t="s">
        <v>205</v>
      </c>
      <c r="J731" s="440">
        <v>29229963.489999995</v>
      </c>
      <c r="K731" s="435" t="s">
        <v>847</v>
      </c>
      <c r="M731" s="398"/>
      <c r="N731" s="398"/>
      <c r="O731" s="398"/>
    </row>
    <row r="732" spans="3:15" ht="15.6" x14ac:dyDescent="0.3">
      <c r="C732" s="395" t="s">
        <v>652</v>
      </c>
      <c r="D732" s="395" t="s">
        <v>408</v>
      </c>
      <c r="E732" s="488" t="s">
        <v>2625</v>
      </c>
      <c r="F732" s="395" t="s">
        <v>61</v>
      </c>
      <c r="G732" s="437" t="s">
        <v>61</v>
      </c>
      <c r="H732" s="395" t="s">
        <v>876</v>
      </c>
      <c r="I732" s="395" t="s">
        <v>205</v>
      </c>
      <c r="J732" s="438">
        <v>28078033.02</v>
      </c>
      <c r="K732" s="439" t="s">
        <v>847</v>
      </c>
      <c r="M732" s="395"/>
      <c r="N732" s="395"/>
      <c r="O732" s="395"/>
    </row>
    <row r="733" spans="3:15" ht="15.6" x14ac:dyDescent="0.3">
      <c r="C733" s="398" t="s">
        <v>662</v>
      </c>
      <c r="D733" s="398" t="s">
        <v>408</v>
      </c>
      <c r="E733" s="483" t="s">
        <v>782</v>
      </c>
      <c r="F733" s="398" t="s">
        <v>61</v>
      </c>
      <c r="G733" s="433" t="s">
        <v>61</v>
      </c>
      <c r="H733" s="398" t="s">
        <v>884</v>
      </c>
      <c r="I733" s="398" t="s">
        <v>205</v>
      </c>
      <c r="J733" s="440">
        <v>27770412.490000002</v>
      </c>
      <c r="K733" s="435" t="s">
        <v>847</v>
      </c>
      <c r="M733" s="398"/>
      <c r="N733" s="398"/>
      <c r="O733" s="398"/>
    </row>
    <row r="734" spans="3:15" ht="15.6" x14ac:dyDescent="0.3">
      <c r="C734" s="395" t="s">
        <v>675</v>
      </c>
      <c r="D734" s="395" t="s">
        <v>408</v>
      </c>
      <c r="E734" s="488" t="s">
        <v>782</v>
      </c>
      <c r="F734" s="395" t="s">
        <v>61</v>
      </c>
      <c r="G734" s="437" t="s">
        <v>61</v>
      </c>
      <c r="H734" s="395" t="s">
        <v>891</v>
      </c>
      <c r="I734" s="395" t="s">
        <v>205</v>
      </c>
      <c r="J734" s="438">
        <v>26515290</v>
      </c>
      <c r="K734" s="439" t="s">
        <v>847</v>
      </c>
      <c r="M734" s="395"/>
      <c r="N734" s="395"/>
      <c r="O734" s="395"/>
    </row>
    <row r="735" spans="3:15" ht="15.6" x14ac:dyDescent="0.3">
      <c r="C735" s="398" t="s">
        <v>682</v>
      </c>
      <c r="D735" s="486" t="s">
        <v>403</v>
      </c>
      <c r="E735" s="483" t="s">
        <v>786</v>
      </c>
      <c r="F735" s="398" t="s">
        <v>61</v>
      </c>
      <c r="G735" s="433" t="s">
        <v>61</v>
      </c>
      <c r="H735" s="398" t="s">
        <v>895</v>
      </c>
      <c r="I735" s="398" t="s">
        <v>205</v>
      </c>
      <c r="J735" s="440">
        <v>25037652.968608446</v>
      </c>
      <c r="K735" s="435" t="s">
        <v>847</v>
      </c>
      <c r="M735" s="398"/>
      <c r="N735" s="398"/>
      <c r="O735" s="398"/>
    </row>
    <row r="736" spans="3:15" ht="15.6" x14ac:dyDescent="0.3">
      <c r="C736" s="395" t="s">
        <v>656</v>
      </c>
      <c r="D736" s="395" t="s">
        <v>408</v>
      </c>
      <c r="E736" s="488" t="s">
        <v>780</v>
      </c>
      <c r="F736" s="395" t="s">
        <v>61</v>
      </c>
      <c r="G736" s="437" t="s">
        <v>61</v>
      </c>
      <c r="H736" s="395" t="s">
        <v>880</v>
      </c>
      <c r="I736" s="395" t="s">
        <v>205</v>
      </c>
      <c r="J736" s="438">
        <v>25000000</v>
      </c>
      <c r="K736" s="439" t="s">
        <v>847</v>
      </c>
      <c r="M736" s="395"/>
      <c r="N736" s="395"/>
      <c r="O736" s="395"/>
    </row>
    <row r="737" spans="3:15" ht="15.6" x14ac:dyDescent="0.3">
      <c r="C737" s="398" t="s">
        <v>692</v>
      </c>
      <c r="D737" s="486" t="s">
        <v>403</v>
      </c>
      <c r="E737" s="483" t="s">
        <v>775</v>
      </c>
      <c r="F737" s="398" t="s">
        <v>61</v>
      </c>
      <c r="G737" s="433" t="s">
        <v>61</v>
      </c>
      <c r="H737" s="398" t="s">
        <v>903</v>
      </c>
      <c r="I737" s="398" t="s">
        <v>205</v>
      </c>
      <c r="J737" s="440">
        <v>24788462.895084526</v>
      </c>
      <c r="K737" s="435" t="s">
        <v>847</v>
      </c>
      <c r="M737" s="398"/>
      <c r="N737" s="398"/>
      <c r="O737" s="398"/>
    </row>
    <row r="738" spans="3:15" ht="15.6" x14ac:dyDescent="0.3">
      <c r="C738" s="395" t="s">
        <v>692</v>
      </c>
      <c r="D738" s="487" t="s">
        <v>403</v>
      </c>
      <c r="E738" s="488" t="s">
        <v>786</v>
      </c>
      <c r="F738" s="395" t="s">
        <v>61</v>
      </c>
      <c r="G738" s="437" t="s">
        <v>61</v>
      </c>
      <c r="H738" s="395" t="s">
        <v>903</v>
      </c>
      <c r="I738" s="395" t="s">
        <v>205</v>
      </c>
      <c r="J738" s="438">
        <v>23818828.800799876</v>
      </c>
      <c r="K738" s="439" t="s">
        <v>847</v>
      </c>
      <c r="M738" s="395"/>
      <c r="N738" s="395"/>
      <c r="O738" s="395"/>
    </row>
    <row r="739" spans="3:15" ht="15.6" x14ac:dyDescent="0.3">
      <c r="C739" s="398" t="s">
        <v>653</v>
      </c>
      <c r="D739" s="452" t="s">
        <v>2638</v>
      </c>
      <c r="E739" s="491" t="s">
        <v>2634</v>
      </c>
      <c r="F739" s="398" t="s">
        <v>61</v>
      </c>
      <c r="G739" s="433" t="s">
        <v>61</v>
      </c>
      <c r="H739" s="398" t="s">
        <v>877</v>
      </c>
      <c r="I739" s="398" t="s">
        <v>205</v>
      </c>
      <c r="J739" s="440">
        <v>23400805.69150186</v>
      </c>
      <c r="K739" s="435" t="s">
        <v>847</v>
      </c>
      <c r="M739" s="398"/>
      <c r="N739" s="398"/>
      <c r="O739" s="398"/>
    </row>
    <row r="740" spans="3:15" ht="15.6" x14ac:dyDescent="0.3">
      <c r="C740" s="395" t="s">
        <v>702</v>
      </c>
      <c r="D740" s="487" t="s">
        <v>403</v>
      </c>
      <c r="E740" s="488" t="s">
        <v>775</v>
      </c>
      <c r="F740" s="395" t="s">
        <v>61</v>
      </c>
      <c r="G740" s="437" t="s">
        <v>61</v>
      </c>
      <c r="H740" s="395" t="s">
        <v>916</v>
      </c>
      <c r="I740" s="395" t="s">
        <v>205</v>
      </c>
      <c r="J740" s="438">
        <v>22976938.093593761</v>
      </c>
      <c r="K740" s="439" t="s">
        <v>847</v>
      </c>
      <c r="M740" s="395"/>
      <c r="N740" s="395"/>
      <c r="O740" s="395"/>
    </row>
    <row r="741" spans="3:15" ht="15.6" x14ac:dyDescent="0.3">
      <c r="C741" s="398" t="s">
        <v>652</v>
      </c>
      <c r="D741" s="486" t="s">
        <v>403</v>
      </c>
      <c r="E741" s="483" t="s">
        <v>784</v>
      </c>
      <c r="F741" s="398" t="s">
        <v>61</v>
      </c>
      <c r="G741" s="433" t="s">
        <v>61</v>
      </c>
      <c r="H741" s="398" t="s">
        <v>876</v>
      </c>
      <c r="I741" s="398" t="s">
        <v>205</v>
      </c>
      <c r="J741" s="440">
        <v>22947996</v>
      </c>
      <c r="K741" s="435" t="s">
        <v>847</v>
      </c>
      <c r="M741" s="398"/>
      <c r="N741" s="398"/>
      <c r="O741" s="398"/>
    </row>
    <row r="742" spans="3:15" ht="15.6" x14ac:dyDescent="0.3">
      <c r="C742" s="395" t="s">
        <v>696</v>
      </c>
      <c r="D742" s="487" t="s">
        <v>403</v>
      </c>
      <c r="E742" s="488" t="s">
        <v>786</v>
      </c>
      <c r="F742" s="395" t="s">
        <v>61</v>
      </c>
      <c r="G742" s="437" t="s">
        <v>61</v>
      </c>
      <c r="H742" s="395" t="s">
        <v>909</v>
      </c>
      <c r="I742" s="395" t="s">
        <v>205</v>
      </c>
      <c r="J742" s="438">
        <v>22931416.221100453</v>
      </c>
      <c r="K742" s="439" t="s">
        <v>847</v>
      </c>
      <c r="M742" s="395"/>
      <c r="N742" s="395"/>
      <c r="O742" s="395"/>
    </row>
    <row r="743" spans="3:15" ht="15.6" x14ac:dyDescent="0.3">
      <c r="C743" s="398" t="s">
        <v>681</v>
      </c>
      <c r="D743" s="398" t="s">
        <v>408</v>
      </c>
      <c r="E743" s="483" t="s">
        <v>777</v>
      </c>
      <c r="F743" s="398" t="s">
        <v>61</v>
      </c>
      <c r="G743" s="433" t="s">
        <v>61</v>
      </c>
      <c r="H743" s="398" t="s">
        <v>883</v>
      </c>
      <c r="I743" s="398" t="s">
        <v>205</v>
      </c>
      <c r="J743" s="440">
        <v>22901000</v>
      </c>
      <c r="K743" s="435" t="s">
        <v>847</v>
      </c>
      <c r="M743" s="398"/>
      <c r="N743" s="398"/>
      <c r="O743" s="398"/>
    </row>
    <row r="744" spans="3:15" ht="15.6" x14ac:dyDescent="0.3">
      <c r="C744" s="395" t="s">
        <v>663</v>
      </c>
      <c r="D744" s="395" t="s">
        <v>408</v>
      </c>
      <c r="E744" s="488" t="s">
        <v>2625</v>
      </c>
      <c r="F744" s="395" t="s">
        <v>61</v>
      </c>
      <c r="G744" s="437" t="s">
        <v>61</v>
      </c>
      <c r="H744" s="395" t="s">
        <v>885</v>
      </c>
      <c r="I744" s="395" t="s">
        <v>205</v>
      </c>
      <c r="J744" s="438">
        <v>21970774</v>
      </c>
      <c r="K744" s="439" t="s">
        <v>847</v>
      </c>
      <c r="M744" s="395"/>
      <c r="N744" s="395"/>
      <c r="O744" s="395"/>
    </row>
    <row r="745" spans="3:15" ht="15.6" x14ac:dyDescent="0.3">
      <c r="C745" s="398" t="s">
        <v>667</v>
      </c>
      <c r="D745" s="398" t="s">
        <v>408</v>
      </c>
      <c r="E745" s="483" t="s">
        <v>777</v>
      </c>
      <c r="F745" s="398" t="s">
        <v>61</v>
      </c>
      <c r="G745" s="433" t="s">
        <v>61</v>
      </c>
      <c r="H745" s="398" t="s">
        <v>874</v>
      </c>
      <c r="I745" s="398" t="s">
        <v>205</v>
      </c>
      <c r="J745" s="440">
        <v>21799545.189999998</v>
      </c>
      <c r="K745" s="435" t="s">
        <v>847</v>
      </c>
      <c r="M745" s="398"/>
      <c r="N745" s="398"/>
      <c r="O745" s="398"/>
    </row>
    <row r="746" spans="3:15" ht="15.6" x14ac:dyDescent="0.3">
      <c r="C746" s="395" t="s">
        <v>698</v>
      </c>
      <c r="D746" s="451" t="s">
        <v>2638</v>
      </c>
      <c r="E746" s="485" t="s">
        <v>2634</v>
      </c>
      <c r="F746" s="395" t="s">
        <v>61</v>
      </c>
      <c r="G746" s="437" t="s">
        <v>61</v>
      </c>
      <c r="H746" s="395" t="s">
        <v>915</v>
      </c>
      <c r="I746" s="395" t="s">
        <v>205</v>
      </c>
      <c r="J746" s="438">
        <v>21735719.576398406</v>
      </c>
      <c r="K746" s="439" t="s">
        <v>847</v>
      </c>
      <c r="M746" s="395"/>
      <c r="N746" s="395"/>
      <c r="O746" s="395"/>
    </row>
    <row r="747" spans="3:15" ht="15.6" x14ac:dyDescent="0.3">
      <c r="C747" s="398" t="s">
        <v>684</v>
      </c>
      <c r="D747" s="398" t="s">
        <v>408</v>
      </c>
      <c r="E747" s="483" t="s">
        <v>782</v>
      </c>
      <c r="F747" s="398" t="s">
        <v>61</v>
      </c>
      <c r="G747" s="433" t="s">
        <v>61</v>
      </c>
      <c r="H747" s="398" t="s">
        <v>897</v>
      </c>
      <c r="I747" s="398" t="s">
        <v>205</v>
      </c>
      <c r="J747" s="440">
        <v>20942000</v>
      </c>
      <c r="K747" s="435" t="s">
        <v>847</v>
      </c>
      <c r="M747" s="398"/>
      <c r="N747" s="398"/>
      <c r="O747" s="398"/>
    </row>
    <row r="748" spans="3:15" ht="15.6" x14ac:dyDescent="0.3">
      <c r="C748" s="395" t="s">
        <v>696</v>
      </c>
      <c r="D748" s="487" t="s">
        <v>403</v>
      </c>
      <c r="E748" s="488" t="s">
        <v>775</v>
      </c>
      <c r="F748" s="395" t="s">
        <v>61</v>
      </c>
      <c r="G748" s="437" t="s">
        <v>61</v>
      </c>
      <c r="H748" s="395" t="s">
        <v>909</v>
      </c>
      <c r="I748" s="395" t="s">
        <v>205</v>
      </c>
      <c r="J748" s="438">
        <v>19738823.989776455</v>
      </c>
      <c r="K748" s="439" t="s">
        <v>847</v>
      </c>
      <c r="M748" s="395"/>
      <c r="N748" s="395"/>
      <c r="O748" s="395"/>
    </row>
    <row r="749" spans="3:15" ht="15.6" x14ac:dyDescent="0.3">
      <c r="C749" s="398" t="s">
        <v>666</v>
      </c>
      <c r="D749" s="486" t="s">
        <v>403</v>
      </c>
      <c r="E749" s="483" t="s">
        <v>784</v>
      </c>
      <c r="F749" s="398" t="s">
        <v>61</v>
      </c>
      <c r="G749" s="433" t="s">
        <v>61</v>
      </c>
      <c r="H749" s="398" t="s">
        <v>883</v>
      </c>
      <c r="I749" s="398" t="s">
        <v>205</v>
      </c>
      <c r="J749" s="440">
        <v>19687748</v>
      </c>
      <c r="K749" s="435" t="s">
        <v>847</v>
      </c>
      <c r="M749" s="398"/>
      <c r="N749" s="398"/>
      <c r="O749" s="398"/>
    </row>
    <row r="750" spans="3:15" ht="15.6" x14ac:dyDescent="0.3">
      <c r="C750" s="395" t="s">
        <v>649</v>
      </c>
      <c r="D750" s="395" t="s">
        <v>408</v>
      </c>
      <c r="E750" s="488" t="s">
        <v>777</v>
      </c>
      <c r="F750" s="395" t="s">
        <v>61</v>
      </c>
      <c r="G750" s="437" t="s">
        <v>61</v>
      </c>
      <c r="H750" s="395" t="s">
        <v>873</v>
      </c>
      <c r="I750" s="395" t="s">
        <v>205</v>
      </c>
      <c r="J750" s="438">
        <v>18889000</v>
      </c>
      <c r="K750" s="439" t="s">
        <v>847</v>
      </c>
      <c r="M750" s="395"/>
      <c r="N750" s="395"/>
      <c r="O750" s="395"/>
    </row>
    <row r="751" spans="3:15" ht="15.6" x14ac:dyDescent="0.3">
      <c r="C751" s="398" t="s">
        <v>690</v>
      </c>
      <c r="D751" s="486" t="s">
        <v>403</v>
      </c>
      <c r="E751" s="483" t="s">
        <v>786</v>
      </c>
      <c r="F751" s="398" t="s">
        <v>61</v>
      </c>
      <c r="G751" s="433" t="s">
        <v>61</v>
      </c>
      <c r="H751" s="398" t="s">
        <v>902</v>
      </c>
      <c r="I751" s="398" t="s">
        <v>205</v>
      </c>
      <c r="J751" s="440">
        <v>17610713.251752496</v>
      </c>
      <c r="K751" s="435" t="s">
        <v>847</v>
      </c>
      <c r="M751" s="398"/>
      <c r="N751" s="398"/>
      <c r="O751" s="398"/>
    </row>
    <row r="752" spans="3:15" ht="15.6" x14ac:dyDescent="0.3">
      <c r="C752" s="395" t="s">
        <v>652</v>
      </c>
      <c r="D752" s="451" t="s">
        <v>2638</v>
      </c>
      <c r="E752" s="485" t="s">
        <v>2634</v>
      </c>
      <c r="F752" s="395" t="s">
        <v>61</v>
      </c>
      <c r="G752" s="437" t="s">
        <v>61</v>
      </c>
      <c r="H752" s="395" t="s">
        <v>876</v>
      </c>
      <c r="I752" s="395" t="s">
        <v>205</v>
      </c>
      <c r="J752" s="438">
        <v>17586347.509631488</v>
      </c>
      <c r="K752" s="439" t="s">
        <v>847</v>
      </c>
      <c r="M752" s="395"/>
      <c r="N752" s="395"/>
      <c r="O752" s="395"/>
    </row>
    <row r="753" spans="3:15" ht="15.6" x14ac:dyDescent="0.3">
      <c r="C753" s="398" t="s">
        <v>673</v>
      </c>
      <c r="D753" s="452" t="s">
        <v>2639</v>
      </c>
      <c r="E753" s="491" t="s">
        <v>2635</v>
      </c>
      <c r="F753" s="398" t="s">
        <v>61</v>
      </c>
      <c r="G753" s="433" t="s">
        <v>61</v>
      </c>
      <c r="H753" s="398" t="s">
        <v>889</v>
      </c>
      <c r="I753" s="398" t="s">
        <v>205</v>
      </c>
      <c r="J753" s="440">
        <v>17332065.68036747</v>
      </c>
      <c r="K753" s="435" t="s">
        <v>847</v>
      </c>
      <c r="M753" s="398"/>
      <c r="N753" s="398"/>
      <c r="O753" s="398"/>
    </row>
    <row r="754" spans="3:15" ht="15.6" x14ac:dyDescent="0.3">
      <c r="C754" s="395" t="s">
        <v>702</v>
      </c>
      <c r="D754" s="487" t="s">
        <v>403</v>
      </c>
      <c r="E754" s="451" t="s">
        <v>2626</v>
      </c>
      <c r="F754" s="395" t="s">
        <v>61</v>
      </c>
      <c r="G754" s="437" t="s">
        <v>61</v>
      </c>
      <c r="H754" s="395" t="s">
        <v>916</v>
      </c>
      <c r="I754" s="395" t="s">
        <v>205</v>
      </c>
      <c r="J754" s="438">
        <v>16389926.045911139</v>
      </c>
      <c r="K754" s="439" t="s">
        <v>847</v>
      </c>
      <c r="M754" s="395"/>
      <c r="N754" s="395"/>
      <c r="O754" s="395"/>
    </row>
    <row r="755" spans="3:15" ht="15.6" x14ac:dyDescent="0.3">
      <c r="C755" s="398" t="s">
        <v>652</v>
      </c>
      <c r="D755" s="398" t="s">
        <v>408</v>
      </c>
      <c r="E755" s="483" t="s">
        <v>780</v>
      </c>
      <c r="F755" s="398" t="s">
        <v>61</v>
      </c>
      <c r="G755" s="433" t="s">
        <v>61</v>
      </c>
      <c r="H755" s="398" t="s">
        <v>876</v>
      </c>
      <c r="I755" s="398" t="s">
        <v>205</v>
      </c>
      <c r="J755" s="440">
        <v>16388894.119999999</v>
      </c>
      <c r="K755" s="435" t="s">
        <v>847</v>
      </c>
      <c r="M755" s="398"/>
      <c r="N755" s="398"/>
      <c r="O755" s="398"/>
    </row>
    <row r="756" spans="3:15" ht="15.6" x14ac:dyDescent="0.3">
      <c r="C756" s="395" t="s">
        <v>690</v>
      </c>
      <c r="D756" s="487" t="s">
        <v>403</v>
      </c>
      <c r="E756" s="488" t="s">
        <v>775</v>
      </c>
      <c r="F756" s="395" t="s">
        <v>61</v>
      </c>
      <c r="G756" s="437" t="s">
        <v>61</v>
      </c>
      <c r="H756" s="395" t="s">
        <v>902</v>
      </c>
      <c r="I756" s="395" t="s">
        <v>205</v>
      </c>
      <c r="J756" s="438">
        <v>15898631.763249133</v>
      </c>
      <c r="K756" s="439" t="s">
        <v>847</v>
      </c>
      <c r="M756" s="395"/>
      <c r="N756" s="395"/>
      <c r="O756" s="395"/>
    </row>
    <row r="757" spans="3:15" ht="15.6" x14ac:dyDescent="0.3">
      <c r="C757" s="398" t="s">
        <v>702</v>
      </c>
      <c r="D757" s="398" t="s">
        <v>408</v>
      </c>
      <c r="E757" s="483" t="s">
        <v>780</v>
      </c>
      <c r="F757" s="398" t="s">
        <v>61</v>
      </c>
      <c r="G757" s="433" t="s">
        <v>61</v>
      </c>
      <c r="H757" s="398" t="s">
        <v>916</v>
      </c>
      <c r="I757" s="398" t="s">
        <v>205</v>
      </c>
      <c r="J757" s="440">
        <v>15852903.111045975</v>
      </c>
      <c r="K757" s="435" t="s">
        <v>847</v>
      </c>
      <c r="M757" s="398"/>
      <c r="N757" s="398"/>
      <c r="O757" s="398"/>
    </row>
    <row r="758" spans="3:15" ht="15.6" x14ac:dyDescent="0.3">
      <c r="C758" s="395" t="s">
        <v>685</v>
      </c>
      <c r="D758" s="487" t="s">
        <v>403</v>
      </c>
      <c r="E758" s="436" t="s">
        <v>771</v>
      </c>
      <c r="F758" s="395" t="s">
        <v>61</v>
      </c>
      <c r="G758" s="437" t="s">
        <v>61</v>
      </c>
      <c r="H758" s="395" t="s">
        <v>898</v>
      </c>
      <c r="I758" s="395" t="s">
        <v>205</v>
      </c>
      <c r="J758" s="438">
        <v>15537942</v>
      </c>
      <c r="K758" s="439" t="s">
        <v>847</v>
      </c>
      <c r="M758" s="395"/>
      <c r="N758" s="395"/>
      <c r="O758" s="395"/>
    </row>
    <row r="759" spans="3:15" ht="15.6" x14ac:dyDescent="0.3">
      <c r="C759" s="398" t="s">
        <v>696</v>
      </c>
      <c r="D759" s="452" t="s">
        <v>2638</v>
      </c>
      <c r="E759" s="491" t="s">
        <v>2634</v>
      </c>
      <c r="F759" s="398" t="s">
        <v>61</v>
      </c>
      <c r="G759" s="433" t="s">
        <v>61</v>
      </c>
      <c r="H759" s="398" t="s">
        <v>909</v>
      </c>
      <c r="I759" s="398" t="s">
        <v>205</v>
      </c>
      <c r="J759" s="440">
        <v>15364750.840283923</v>
      </c>
      <c r="K759" s="435" t="s">
        <v>847</v>
      </c>
      <c r="M759" s="398"/>
      <c r="N759" s="398"/>
      <c r="O759" s="398"/>
    </row>
    <row r="760" spans="3:15" ht="15.6" x14ac:dyDescent="0.3">
      <c r="C760" s="395" t="s">
        <v>673</v>
      </c>
      <c r="D760" s="395" t="s">
        <v>408</v>
      </c>
      <c r="E760" s="488" t="s">
        <v>782</v>
      </c>
      <c r="F760" s="395" t="s">
        <v>61</v>
      </c>
      <c r="G760" s="437" t="s">
        <v>61</v>
      </c>
      <c r="H760" s="395" t="s">
        <v>889</v>
      </c>
      <c r="I760" s="395" t="s">
        <v>205</v>
      </c>
      <c r="J760" s="438">
        <v>15021407.18</v>
      </c>
      <c r="K760" s="439" t="s">
        <v>847</v>
      </c>
      <c r="M760" s="395"/>
      <c r="N760" s="395"/>
      <c r="O760" s="395"/>
    </row>
    <row r="761" spans="3:15" ht="15.6" x14ac:dyDescent="0.3">
      <c r="C761" s="398" t="s">
        <v>702</v>
      </c>
      <c r="D761" s="398" t="s">
        <v>408</v>
      </c>
      <c r="E761" s="483" t="s">
        <v>2625</v>
      </c>
      <c r="F761" s="398" t="s">
        <v>61</v>
      </c>
      <c r="G761" s="433" t="s">
        <v>61</v>
      </c>
      <c r="H761" s="398" t="s">
        <v>916</v>
      </c>
      <c r="I761" s="398" t="s">
        <v>205</v>
      </c>
      <c r="J761" s="440">
        <v>14505592.510000002</v>
      </c>
      <c r="K761" s="435" t="s">
        <v>847</v>
      </c>
      <c r="M761" s="398"/>
      <c r="N761" s="398"/>
      <c r="O761" s="398"/>
    </row>
    <row r="762" spans="3:15" ht="15.6" x14ac:dyDescent="0.3">
      <c r="C762" s="395" t="s">
        <v>641</v>
      </c>
      <c r="D762" s="451" t="s">
        <v>2638</v>
      </c>
      <c r="E762" s="485" t="s">
        <v>2634</v>
      </c>
      <c r="F762" s="395" t="s">
        <v>61</v>
      </c>
      <c r="G762" s="437" t="s">
        <v>61</v>
      </c>
      <c r="H762" s="395" t="s">
        <v>849</v>
      </c>
      <c r="I762" s="395" t="s">
        <v>205</v>
      </c>
      <c r="J762" s="438">
        <v>15783093</v>
      </c>
      <c r="K762" s="439" t="s">
        <v>847</v>
      </c>
      <c r="M762" s="395"/>
      <c r="N762" s="395"/>
      <c r="O762" s="395"/>
    </row>
    <row r="763" spans="3:15" ht="15.6" x14ac:dyDescent="0.3">
      <c r="C763" s="398" t="s">
        <v>664</v>
      </c>
      <c r="D763" s="398" t="s">
        <v>408</v>
      </c>
      <c r="E763" s="483" t="s">
        <v>2625</v>
      </c>
      <c r="F763" s="398" t="s">
        <v>61</v>
      </c>
      <c r="G763" s="433" t="s">
        <v>61</v>
      </c>
      <c r="H763" s="398" t="s">
        <v>883</v>
      </c>
      <c r="I763" s="398" t="s">
        <v>205</v>
      </c>
      <c r="J763" s="440">
        <v>12849313.899999999</v>
      </c>
      <c r="K763" s="435" t="s">
        <v>847</v>
      </c>
      <c r="M763" s="398"/>
      <c r="N763" s="398"/>
      <c r="O763" s="398"/>
    </row>
    <row r="764" spans="3:15" ht="15.6" x14ac:dyDescent="0.3">
      <c r="C764" s="395" t="s">
        <v>664</v>
      </c>
      <c r="D764" s="451" t="s">
        <v>2638</v>
      </c>
      <c r="E764" s="485" t="s">
        <v>2634</v>
      </c>
      <c r="F764" s="395" t="s">
        <v>61</v>
      </c>
      <c r="G764" s="437" t="s">
        <v>61</v>
      </c>
      <c r="H764" s="395" t="s">
        <v>883</v>
      </c>
      <c r="I764" s="395" t="s">
        <v>205</v>
      </c>
      <c r="J764" s="438">
        <v>12360794.620063964</v>
      </c>
      <c r="K764" s="439" t="s">
        <v>847</v>
      </c>
      <c r="M764" s="395"/>
      <c r="N764" s="395"/>
      <c r="O764" s="395"/>
    </row>
    <row r="765" spans="3:15" ht="15.6" x14ac:dyDescent="0.3">
      <c r="C765" s="398" t="s">
        <v>682</v>
      </c>
      <c r="D765" s="398" t="s">
        <v>408</v>
      </c>
      <c r="E765" s="483" t="s">
        <v>780</v>
      </c>
      <c r="F765" s="398" t="s">
        <v>61</v>
      </c>
      <c r="G765" s="433" t="s">
        <v>61</v>
      </c>
      <c r="H765" s="398" t="s">
        <v>895</v>
      </c>
      <c r="I765" s="398" t="s">
        <v>205</v>
      </c>
      <c r="J765" s="440">
        <v>12350000</v>
      </c>
      <c r="K765" s="435" t="s">
        <v>847</v>
      </c>
      <c r="M765" s="398"/>
      <c r="N765" s="398"/>
      <c r="O765" s="398"/>
    </row>
    <row r="766" spans="3:15" ht="15.6" x14ac:dyDescent="0.3">
      <c r="C766" s="395" t="s">
        <v>641</v>
      </c>
      <c r="D766" s="487" t="s">
        <v>403</v>
      </c>
      <c r="E766" s="488" t="s">
        <v>775</v>
      </c>
      <c r="F766" s="395" t="s">
        <v>61</v>
      </c>
      <c r="G766" s="437" t="s">
        <v>61</v>
      </c>
      <c r="H766" s="395" t="s">
        <v>853</v>
      </c>
      <c r="I766" s="395" t="s">
        <v>205</v>
      </c>
      <c r="J766" s="468">
        <v>6552648.9363272637</v>
      </c>
      <c r="K766" s="439" t="s">
        <v>847</v>
      </c>
      <c r="M766" s="395"/>
      <c r="N766" s="395"/>
      <c r="O766" s="395"/>
    </row>
    <row r="767" spans="3:15" ht="15.6" x14ac:dyDescent="0.3">
      <c r="C767" s="398" t="s">
        <v>683</v>
      </c>
      <c r="D767" s="398" t="s">
        <v>408</v>
      </c>
      <c r="E767" s="483" t="s">
        <v>2625</v>
      </c>
      <c r="F767" s="398" t="s">
        <v>61</v>
      </c>
      <c r="G767" s="433" t="s">
        <v>61</v>
      </c>
      <c r="H767" s="398" t="s">
        <v>896</v>
      </c>
      <c r="I767" s="398" t="s">
        <v>205</v>
      </c>
      <c r="J767" s="440">
        <v>11487031.350000001</v>
      </c>
      <c r="K767" s="435" t="s">
        <v>847</v>
      </c>
      <c r="M767" s="398"/>
      <c r="N767" s="398"/>
      <c r="O767" s="398"/>
    </row>
    <row r="768" spans="3:15" ht="15.6" x14ac:dyDescent="0.3">
      <c r="C768" s="395" t="s">
        <v>674</v>
      </c>
      <c r="D768" s="395" t="s">
        <v>408</v>
      </c>
      <c r="E768" s="488" t="s">
        <v>777</v>
      </c>
      <c r="F768" s="395" t="s">
        <v>61</v>
      </c>
      <c r="G768" s="437" t="s">
        <v>61</v>
      </c>
      <c r="H768" s="395" t="s">
        <v>890</v>
      </c>
      <c r="I768" s="395" t="s">
        <v>205</v>
      </c>
      <c r="J768" s="438">
        <v>10873013.989999998</v>
      </c>
      <c r="K768" s="439" t="s">
        <v>847</v>
      </c>
      <c r="M768" s="395"/>
      <c r="N768" s="395"/>
      <c r="O768" s="395"/>
    </row>
    <row r="769" spans="3:15" ht="15.6" x14ac:dyDescent="0.3">
      <c r="C769" s="398" t="s">
        <v>690</v>
      </c>
      <c r="D769" s="398" t="s">
        <v>408</v>
      </c>
      <c r="E769" s="483" t="s">
        <v>780</v>
      </c>
      <c r="F769" s="398" t="s">
        <v>61</v>
      </c>
      <c r="G769" s="433" t="s">
        <v>61</v>
      </c>
      <c r="H769" s="398" t="s">
        <v>902</v>
      </c>
      <c r="I769" s="398" t="s">
        <v>205</v>
      </c>
      <c r="J769" s="440">
        <v>10496759.349911885</v>
      </c>
      <c r="K769" s="435" t="s">
        <v>847</v>
      </c>
      <c r="M769" s="398"/>
      <c r="N769" s="398"/>
      <c r="O769" s="398"/>
    </row>
    <row r="770" spans="3:15" ht="15.6" x14ac:dyDescent="0.3">
      <c r="C770" s="395" t="s">
        <v>641</v>
      </c>
      <c r="D770" s="487" t="s">
        <v>403</v>
      </c>
      <c r="E770" s="488" t="s">
        <v>784</v>
      </c>
      <c r="F770" s="395" t="s">
        <v>61</v>
      </c>
      <c r="G770" s="437" t="s">
        <v>61</v>
      </c>
      <c r="H770" s="395" t="s">
        <v>848</v>
      </c>
      <c r="I770" s="395" t="s">
        <v>205</v>
      </c>
      <c r="J770" s="438">
        <v>5609233.79</v>
      </c>
      <c r="K770" s="439" t="s">
        <v>847</v>
      </c>
      <c r="M770" s="395"/>
      <c r="N770" s="395"/>
      <c r="O770" s="395"/>
    </row>
    <row r="771" spans="3:15" ht="15.6" x14ac:dyDescent="0.3">
      <c r="C771" s="398" t="s">
        <v>641</v>
      </c>
      <c r="D771" s="486" t="s">
        <v>403</v>
      </c>
      <c r="E771" s="483" t="s">
        <v>786</v>
      </c>
      <c r="F771" s="398" t="s">
        <v>61</v>
      </c>
      <c r="G771" s="433" t="s">
        <v>61</v>
      </c>
      <c r="H771" s="398" t="s">
        <v>858</v>
      </c>
      <c r="I771" s="398" t="s">
        <v>205</v>
      </c>
      <c r="J771" s="434">
        <v>1478994.3608772273</v>
      </c>
      <c r="K771" s="435" t="s">
        <v>847</v>
      </c>
      <c r="M771" s="398"/>
      <c r="N771" s="398"/>
      <c r="O771" s="398"/>
    </row>
    <row r="772" spans="3:15" ht="15.6" x14ac:dyDescent="0.3">
      <c r="C772" s="395" t="s">
        <v>673</v>
      </c>
      <c r="D772" s="395" t="s">
        <v>408</v>
      </c>
      <c r="E772" s="488" t="s">
        <v>780</v>
      </c>
      <c r="F772" s="395" t="s">
        <v>61</v>
      </c>
      <c r="G772" s="437" t="s">
        <v>61</v>
      </c>
      <c r="H772" s="395" t="s">
        <v>889</v>
      </c>
      <c r="I772" s="395" t="s">
        <v>205</v>
      </c>
      <c r="J772" s="438">
        <v>10074567</v>
      </c>
      <c r="K772" s="439" t="s">
        <v>847</v>
      </c>
      <c r="M772" s="395"/>
      <c r="N772" s="395"/>
      <c r="O772" s="395"/>
    </row>
    <row r="773" spans="3:15" ht="15.6" x14ac:dyDescent="0.3">
      <c r="C773" s="398" t="s">
        <v>681</v>
      </c>
      <c r="D773" s="486" t="s">
        <v>403</v>
      </c>
      <c r="E773" s="483" t="s">
        <v>786</v>
      </c>
      <c r="F773" s="398" t="s">
        <v>61</v>
      </c>
      <c r="G773" s="433" t="s">
        <v>61</v>
      </c>
      <c r="H773" s="398" t="s">
        <v>883</v>
      </c>
      <c r="I773" s="398" t="s">
        <v>205</v>
      </c>
      <c r="J773" s="440">
        <v>10055318.108368579</v>
      </c>
      <c r="K773" s="435" t="s">
        <v>847</v>
      </c>
      <c r="M773" s="398"/>
      <c r="N773" s="398"/>
      <c r="O773" s="398"/>
    </row>
    <row r="774" spans="3:15" ht="15.6" x14ac:dyDescent="0.3">
      <c r="C774" s="395" t="s">
        <v>641</v>
      </c>
      <c r="D774" s="451" t="s">
        <v>2639</v>
      </c>
      <c r="E774" s="485" t="s">
        <v>2635</v>
      </c>
      <c r="F774" s="395" t="s">
        <v>61</v>
      </c>
      <c r="G774" s="437" t="s">
        <v>61</v>
      </c>
      <c r="H774" s="395" t="s">
        <v>850</v>
      </c>
      <c r="I774" s="395" t="s">
        <v>205</v>
      </c>
      <c r="J774" s="438">
        <v>1141237.9722354936</v>
      </c>
      <c r="K774" s="439" t="s">
        <v>847</v>
      </c>
      <c r="M774" s="395"/>
      <c r="N774" s="395"/>
      <c r="O774" s="395"/>
    </row>
    <row r="775" spans="3:15" ht="15.6" x14ac:dyDescent="0.3">
      <c r="C775" s="398" t="s">
        <v>681</v>
      </c>
      <c r="D775" s="452" t="s">
        <v>2638</v>
      </c>
      <c r="E775" s="491" t="s">
        <v>2634</v>
      </c>
      <c r="F775" s="398" t="s">
        <v>61</v>
      </c>
      <c r="G775" s="433" t="s">
        <v>61</v>
      </c>
      <c r="H775" s="398" t="s">
        <v>883</v>
      </c>
      <c r="I775" s="398" t="s">
        <v>205</v>
      </c>
      <c r="J775" s="440">
        <v>9920935.0564584546</v>
      </c>
      <c r="K775" s="435" t="s">
        <v>847</v>
      </c>
      <c r="M775" s="398"/>
      <c r="N775" s="398"/>
      <c r="O775" s="398"/>
    </row>
    <row r="776" spans="3:15" ht="15.6" x14ac:dyDescent="0.3">
      <c r="C776" s="395" t="s">
        <v>644</v>
      </c>
      <c r="D776" s="487" t="s">
        <v>403</v>
      </c>
      <c r="E776" s="488" t="s">
        <v>784</v>
      </c>
      <c r="F776" s="395" t="s">
        <v>61</v>
      </c>
      <c r="G776" s="437" t="s">
        <v>61</v>
      </c>
      <c r="H776" s="395" t="s">
        <v>862</v>
      </c>
      <c r="I776" s="395" t="s">
        <v>205</v>
      </c>
      <c r="J776" s="468">
        <v>3052793.09</v>
      </c>
      <c r="K776" s="439" t="s">
        <v>847</v>
      </c>
      <c r="M776" s="395"/>
      <c r="N776" s="395"/>
      <c r="O776" s="395"/>
    </row>
    <row r="777" spans="3:15" ht="15.6" x14ac:dyDescent="0.3">
      <c r="C777" s="398" t="s">
        <v>644</v>
      </c>
      <c r="D777" s="452" t="s">
        <v>2638</v>
      </c>
      <c r="E777" s="491" t="s">
        <v>2634</v>
      </c>
      <c r="F777" s="398" t="s">
        <v>61</v>
      </c>
      <c r="G777" s="433" t="s">
        <v>61</v>
      </c>
      <c r="H777" s="398" t="s">
        <v>863</v>
      </c>
      <c r="I777" s="398" t="s">
        <v>205</v>
      </c>
      <c r="J777" s="434">
        <v>2052280</v>
      </c>
      <c r="K777" s="435" t="s">
        <v>847</v>
      </c>
      <c r="M777" s="398"/>
      <c r="N777" s="398"/>
      <c r="O777" s="398"/>
    </row>
    <row r="778" spans="3:15" ht="15.6" x14ac:dyDescent="0.3">
      <c r="C778" s="395" t="s">
        <v>681</v>
      </c>
      <c r="D778" s="487" t="s">
        <v>403</v>
      </c>
      <c r="E778" s="488" t="s">
        <v>775</v>
      </c>
      <c r="F778" s="395" t="s">
        <v>61</v>
      </c>
      <c r="G778" s="437" t="s">
        <v>61</v>
      </c>
      <c r="H778" s="395" t="s">
        <v>883</v>
      </c>
      <c r="I778" s="395" t="s">
        <v>205</v>
      </c>
      <c r="J778" s="438">
        <v>8613539.674172705</v>
      </c>
      <c r="K778" s="439" t="s">
        <v>847</v>
      </c>
      <c r="M778" s="395"/>
      <c r="N778" s="395"/>
      <c r="O778" s="395"/>
    </row>
    <row r="779" spans="3:15" ht="15.6" x14ac:dyDescent="0.3">
      <c r="C779" s="398" t="s">
        <v>644</v>
      </c>
      <c r="D779" s="486" t="s">
        <v>403</v>
      </c>
      <c r="E779" s="483" t="s">
        <v>775</v>
      </c>
      <c r="F779" s="398" t="s">
        <v>61</v>
      </c>
      <c r="G779" s="433" t="s">
        <v>61</v>
      </c>
      <c r="H779" s="398" t="s">
        <v>866</v>
      </c>
      <c r="I779" s="398" t="s">
        <v>205</v>
      </c>
      <c r="J779" s="440">
        <v>1970539.851828862</v>
      </c>
      <c r="K779" s="435" t="s">
        <v>847</v>
      </c>
      <c r="M779" s="398"/>
      <c r="N779" s="398"/>
      <c r="O779" s="398"/>
    </row>
    <row r="780" spans="3:15" ht="15.6" x14ac:dyDescent="0.3">
      <c r="C780" s="395" t="s">
        <v>644</v>
      </c>
      <c r="D780" s="395" t="s">
        <v>408</v>
      </c>
      <c r="E780" s="488" t="s">
        <v>2625</v>
      </c>
      <c r="F780" s="395" t="s">
        <v>61</v>
      </c>
      <c r="G780" s="437" t="s">
        <v>61</v>
      </c>
      <c r="H780" s="395" t="s">
        <v>865</v>
      </c>
      <c r="I780" s="395" t="s">
        <v>205</v>
      </c>
      <c r="J780" s="438">
        <v>1472885.0799999998</v>
      </c>
      <c r="K780" s="439" t="s">
        <v>847</v>
      </c>
      <c r="M780" s="395"/>
      <c r="N780" s="395"/>
      <c r="O780" s="395"/>
    </row>
    <row r="781" spans="3:15" ht="15.6" x14ac:dyDescent="0.3">
      <c r="C781" s="398" t="s">
        <v>644</v>
      </c>
      <c r="D781" s="452" t="s">
        <v>2639</v>
      </c>
      <c r="E781" s="491" t="s">
        <v>2635</v>
      </c>
      <c r="F781" s="398" t="s">
        <v>61</v>
      </c>
      <c r="G781" s="433" t="s">
        <v>61</v>
      </c>
      <c r="H781" s="398" t="s">
        <v>864</v>
      </c>
      <c r="I781" s="398" t="s">
        <v>205</v>
      </c>
      <c r="J781" s="434">
        <v>307450.15043796098</v>
      </c>
      <c r="K781" s="435" t="s">
        <v>847</v>
      </c>
      <c r="M781" s="398"/>
      <c r="N781" s="398"/>
      <c r="O781" s="398"/>
    </row>
    <row r="782" spans="3:15" ht="15.6" x14ac:dyDescent="0.3">
      <c r="C782" s="395" t="s">
        <v>645</v>
      </c>
      <c r="D782" s="395" t="s">
        <v>408</v>
      </c>
      <c r="E782" s="488" t="s">
        <v>777</v>
      </c>
      <c r="F782" s="395" t="s">
        <v>61</v>
      </c>
      <c r="G782" s="437" t="s">
        <v>61</v>
      </c>
      <c r="H782" s="395" t="s">
        <v>869</v>
      </c>
      <c r="I782" s="395" t="s">
        <v>205</v>
      </c>
      <c r="J782" s="438">
        <v>16136000</v>
      </c>
      <c r="K782" s="439" t="s">
        <v>847</v>
      </c>
      <c r="M782" s="395"/>
      <c r="N782" s="395"/>
      <c r="O782" s="395"/>
    </row>
    <row r="783" spans="3:15" ht="15.6" x14ac:dyDescent="0.3">
      <c r="C783" s="398" t="s">
        <v>645</v>
      </c>
      <c r="D783" s="398" t="s">
        <v>408</v>
      </c>
      <c r="E783" s="483" t="s">
        <v>2625</v>
      </c>
      <c r="F783" s="398" t="s">
        <v>61</v>
      </c>
      <c r="G783" s="433" t="s">
        <v>61</v>
      </c>
      <c r="H783" s="398" t="s">
        <v>869</v>
      </c>
      <c r="I783" s="398" t="s">
        <v>205</v>
      </c>
      <c r="J783" s="440">
        <v>1269028.8500000001</v>
      </c>
      <c r="K783" s="435" t="s">
        <v>847</v>
      </c>
      <c r="M783" s="398"/>
      <c r="N783" s="398"/>
      <c r="O783" s="398"/>
    </row>
    <row r="784" spans="3:15" ht="15.6" x14ac:dyDescent="0.3">
      <c r="C784" s="395" t="s">
        <v>645</v>
      </c>
      <c r="D784" s="487" t="s">
        <v>403</v>
      </c>
      <c r="E784" s="451" t="s">
        <v>2626</v>
      </c>
      <c r="F784" s="395" t="s">
        <v>61</v>
      </c>
      <c r="G784" s="437" t="s">
        <v>61</v>
      </c>
      <c r="H784" s="395" t="s">
        <v>869</v>
      </c>
      <c r="I784" s="395" t="s">
        <v>205</v>
      </c>
      <c r="J784" s="438">
        <v>1174200</v>
      </c>
      <c r="K784" s="439" t="s">
        <v>847</v>
      </c>
      <c r="M784" s="395"/>
      <c r="N784" s="395"/>
      <c r="O784" s="395"/>
    </row>
    <row r="785" spans="3:15" ht="15.6" x14ac:dyDescent="0.3">
      <c r="C785" s="398" t="s">
        <v>645</v>
      </c>
      <c r="D785" s="486" t="s">
        <v>403</v>
      </c>
      <c r="E785" s="483" t="s">
        <v>786</v>
      </c>
      <c r="F785" s="398" t="s">
        <v>61</v>
      </c>
      <c r="G785" s="433" t="s">
        <v>61</v>
      </c>
      <c r="H785" s="398" t="s">
        <v>869</v>
      </c>
      <c r="I785" s="398" t="s">
        <v>205</v>
      </c>
      <c r="J785" s="434">
        <v>1124224.2799999998</v>
      </c>
      <c r="K785" s="435" t="s">
        <v>847</v>
      </c>
      <c r="M785" s="398"/>
      <c r="N785" s="398"/>
      <c r="O785" s="398"/>
    </row>
    <row r="786" spans="3:15" ht="15.6" x14ac:dyDescent="0.3">
      <c r="C786" s="395" t="s">
        <v>645</v>
      </c>
      <c r="D786" s="451" t="s">
        <v>2638</v>
      </c>
      <c r="E786" s="485" t="s">
        <v>2634</v>
      </c>
      <c r="F786" s="395" t="s">
        <v>61</v>
      </c>
      <c r="G786" s="437" t="s">
        <v>61</v>
      </c>
      <c r="H786" s="395" t="s">
        <v>869</v>
      </c>
      <c r="I786" s="395" t="s">
        <v>205</v>
      </c>
      <c r="J786" s="438">
        <v>1123289.4719665819</v>
      </c>
      <c r="K786" s="439" t="s">
        <v>847</v>
      </c>
      <c r="M786" s="395"/>
      <c r="N786" s="395"/>
      <c r="O786" s="395"/>
    </row>
    <row r="787" spans="3:15" ht="15.6" x14ac:dyDescent="0.3">
      <c r="C787" s="398" t="s">
        <v>645</v>
      </c>
      <c r="D787" s="486" t="s">
        <v>403</v>
      </c>
      <c r="E787" s="483" t="s">
        <v>775</v>
      </c>
      <c r="F787" s="398" t="s">
        <v>61</v>
      </c>
      <c r="G787" s="433" t="s">
        <v>61</v>
      </c>
      <c r="H787" s="398" t="s">
        <v>869</v>
      </c>
      <c r="I787" s="398" t="s">
        <v>205</v>
      </c>
      <c r="J787" s="440">
        <v>1076218.8265354743</v>
      </c>
      <c r="K787" s="435" t="s">
        <v>847</v>
      </c>
      <c r="M787" s="398"/>
      <c r="N787" s="398"/>
      <c r="O787" s="398"/>
    </row>
    <row r="788" spans="3:15" ht="15.6" x14ac:dyDescent="0.3">
      <c r="C788" s="395" t="s">
        <v>645</v>
      </c>
      <c r="D788" s="487" t="s">
        <v>403</v>
      </c>
      <c r="E788" s="488" t="s">
        <v>784</v>
      </c>
      <c r="F788" s="395" t="s">
        <v>61</v>
      </c>
      <c r="G788" s="437" t="s">
        <v>61</v>
      </c>
      <c r="H788" s="395" t="s">
        <v>869</v>
      </c>
      <c r="I788" s="395" t="s">
        <v>205</v>
      </c>
      <c r="J788" s="438">
        <v>790153.87</v>
      </c>
      <c r="K788" s="439" t="s">
        <v>847</v>
      </c>
      <c r="M788" s="395"/>
      <c r="N788" s="395"/>
      <c r="O788" s="395"/>
    </row>
    <row r="789" spans="3:15" ht="15.6" x14ac:dyDescent="0.3">
      <c r="C789" s="398" t="s">
        <v>645</v>
      </c>
      <c r="D789" s="452" t="s">
        <v>2639</v>
      </c>
      <c r="E789" s="491" t="s">
        <v>2635</v>
      </c>
      <c r="F789" s="398" t="s">
        <v>61</v>
      </c>
      <c r="G789" s="433" t="s">
        <v>61</v>
      </c>
      <c r="H789" s="398" t="s">
        <v>869</v>
      </c>
      <c r="I789" s="398" t="s">
        <v>205</v>
      </c>
      <c r="J789" s="440">
        <v>225654.96382024669</v>
      </c>
      <c r="K789" s="435" t="s">
        <v>847</v>
      </c>
      <c r="M789" s="398"/>
      <c r="N789" s="398"/>
      <c r="O789" s="398"/>
    </row>
    <row r="790" spans="3:15" ht="15.6" x14ac:dyDescent="0.3">
      <c r="C790" s="395" t="s">
        <v>646</v>
      </c>
      <c r="D790" s="487" t="s">
        <v>403</v>
      </c>
      <c r="E790" s="488" t="s">
        <v>775</v>
      </c>
      <c r="F790" s="395" t="s">
        <v>61</v>
      </c>
      <c r="G790" s="437" t="s">
        <v>61</v>
      </c>
      <c r="H790" s="395" t="s">
        <v>870</v>
      </c>
      <c r="I790" s="395" t="s">
        <v>205</v>
      </c>
      <c r="J790" s="438">
        <v>6912270.4224724229</v>
      </c>
      <c r="K790" s="439" t="s">
        <v>847</v>
      </c>
      <c r="M790" s="395"/>
      <c r="N790" s="395"/>
      <c r="O790" s="395"/>
    </row>
    <row r="791" spans="3:15" ht="15.6" x14ac:dyDescent="0.3">
      <c r="C791" s="398" t="s">
        <v>646</v>
      </c>
      <c r="D791" s="486" t="s">
        <v>403</v>
      </c>
      <c r="E791" s="483" t="s">
        <v>786</v>
      </c>
      <c r="F791" s="398" t="s">
        <v>61</v>
      </c>
      <c r="G791" s="433" t="s">
        <v>61</v>
      </c>
      <c r="H791" s="398" t="s">
        <v>870</v>
      </c>
      <c r="I791" s="398" t="s">
        <v>205</v>
      </c>
      <c r="J791" s="440">
        <v>5338232.2867449904</v>
      </c>
      <c r="K791" s="435" t="s">
        <v>847</v>
      </c>
      <c r="M791" s="398"/>
      <c r="N791" s="398"/>
      <c r="O791" s="398"/>
    </row>
    <row r="792" spans="3:15" ht="15.6" x14ac:dyDescent="0.3">
      <c r="C792" s="395" t="s">
        <v>646</v>
      </c>
      <c r="D792" s="451" t="s">
        <v>2639</v>
      </c>
      <c r="E792" s="485" t="s">
        <v>2635</v>
      </c>
      <c r="F792" s="395" t="s">
        <v>61</v>
      </c>
      <c r="G792" s="437" t="s">
        <v>61</v>
      </c>
      <c r="H792" s="395" t="s">
        <v>870</v>
      </c>
      <c r="I792" s="395" t="s">
        <v>205</v>
      </c>
      <c r="J792" s="438">
        <v>2145602.1999641014</v>
      </c>
      <c r="K792" s="439" t="s">
        <v>847</v>
      </c>
      <c r="M792" s="395"/>
      <c r="N792" s="395"/>
      <c r="O792" s="395"/>
    </row>
    <row r="793" spans="3:15" ht="15.6" x14ac:dyDescent="0.3">
      <c r="C793" s="398" t="s">
        <v>646</v>
      </c>
      <c r="D793" s="452" t="s">
        <v>2638</v>
      </c>
      <c r="E793" s="491" t="s">
        <v>2634</v>
      </c>
      <c r="F793" s="398" t="s">
        <v>61</v>
      </c>
      <c r="G793" s="433" t="s">
        <v>61</v>
      </c>
      <c r="H793" s="398" t="s">
        <v>870</v>
      </c>
      <c r="I793" s="398" t="s">
        <v>205</v>
      </c>
      <c r="J793" s="434">
        <v>2105397.8199856402</v>
      </c>
      <c r="K793" s="435" t="s">
        <v>847</v>
      </c>
      <c r="M793" s="398"/>
      <c r="N793" s="398"/>
      <c r="O793" s="398"/>
    </row>
    <row r="794" spans="3:15" ht="15.6" x14ac:dyDescent="0.3">
      <c r="C794" s="395" t="s">
        <v>646</v>
      </c>
      <c r="D794" s="395" t="s">
        <v>408</v>
      </c>
      <c r="E794" s="488" t="s">
        <v>778</v>
      </c>
      <c r="F794" s="395" t="s">
        <v>61</v>
      </c>
      <c r="G794" s="437" t="s">
        <v>61</v>
      </c>
      <c r="H794" s="395" t="s">
        <v>870</v>
      </c>
      <c r="I794" s="395" t="s">
        <v>205</v>
      </c>
      <c r="J794" s="468">
        <v>29415</v>
      </c>
      <c r="K794" s="439" t="s">
        <v>847</v>
      </c>
      <c r="M794" s="395"/>
      <c r="N794" s="395"/>
      <c r="O794" s="395"/>
    </row>
    <row r="795" spans="3:15" ht="15.6" x14ac:dyDescent="0.3">
      <c r="C795" s="398" t="s">
        <v>706</v>
      </c>
      <c r="D795" s="398" t="s">
        <v>408</v>
      </c>
      <c r="E795" s="483" t="s">
        <v>777</v>
      </c>
      <c r="F795" s="398" t="s">
        <v>61</v>
      </c>
      <c r="G795" s="433" t="s">
        <v>61</v>
      </c>
      <c r="H795" s="398" t="s">
        <v>919</v>
      </c>
      <c r="I795" s="398" t="s">
        <v>205</v>
      </c>
      <c r="J795" s="440">
        <v>5765157</v>
      </c>
      <c r="K795" s="435" t="s">
        <v>847</v>
      </c>
      <c r="M795" s="398"/>
      <c r="N795" s="398"/>
      <c r="O795" s="398"/>
    </row>
    <row r="796" spans="3:15" ht="15.6" x14ac:dyDescent="0.3">
      <c r="C796" s="492" t="s">
        <v>709</v>
      </c>
      <c r="D796" s="395" t="s">
        <v>408</v>
      </c>
      <c r="E796" s="488" t="s">
        <v>782</v>
      </c>
      <c r="F796" s="395" t="s">
        <v>61</v>
      </c>
      <c r="G796" s="395" t="s">
        <v>61</v>
      </c>
      <c r="H796" s="395"/>
      <c r="I796" s="395" t="s">
        <v>205</v>
      </c>
      <c r="J796" s="438">
        <v>500000</v>
      </c>
      <c r="K796" s="439" t="s">
        <v>847</v>
      </c>
      <c r="M796" s="395"/>
      <c r="N796" s="395"/>
      <c r="O796" s="395"/>
    </row>
    <row r="797" spans="3:15" ht="15.6" x14ac:dyDescent="0.3">
      <c r="C797" s="493" t="s">
        <v>709</v>
      </c>
      <c r="D797" s="398" t="s">
        <v>408</v>
      </c>
      <c r="E797" s="483" t="s">
        <v>778</v>
      </c>
      <c r="F797" s="398" t="s">
        <v>61</v>
      </c>
      <c r="G797" s="398" t="s">
        <v>61</v>
      </c>
      <c r="H797" s="398"/>
      <c r="I797" s="398" t="s">
        <v>205</v>
      </c>
      <c r="J797" s="440">
        <v>10000</v>
      </c>
      <c r="K797" s="435" t="s">
        <v>847</v>
      </c>
      <c r="M797" s="398"/>
      <c r="N797" s="398"/>
      <c r="O797" s="398"/>
    </row>
    <row r="798" spans="3:15" ht="15.6" x14ac:dyDescent="0.3">
      <c r="C798" s="395" t="s">
        <v>647</v>
      </c>
      <c r="D798" s="487" t="s">
        <v>403</v>
      </c>
      <c r="E798" s="436" t="s">
        <v>771</v>
      </c>
      <c r="F798" s="395" t="s">
        <v>61</v>
      </c>
      <c r="G798" s="437" t="s">
        <v>61</v>
      </c>
      <c r="H798" s="395" t="s">
        <v>871</v>
      </c>
      <c r="I798" s="395" t="s">
        <v>205</v>
      </c>
      <c r="J798" s="438">
        <v>15342154.689999999</v>
      </c>
      <c r="K798" s="439" t="s">
        <v>847</v>
      </c>
      <c r="M798" s="395"/>
      <c r="N798" s="395"/>
      <c r="O798" s="395"/>
    </row>
    <row r="799" spans="3:15" ht="15.6" x14ac:dyDescent="0.3">
      <c r="C799" s="398" t="s">
        <v>647</v>
      </c>
      <c r="D799" s="398" t="s">
        <v>408</v>
      </c>
      <c r="E799" s="483" t="s">
        <v>782</v>
      </c>
      <c r="F799" s="398" t="s">
        <v>61</v>
      </c>
      <c r="G799" s="433" t="s">
        <v>61</v>
      </c>
      <c r="H799" s="398" t="s">
        <v>871</v>
      </c>
      <c r="I799" s="398" t="s">
        <v>205</v>
      </c>
      <c r="J799" s="440">
        <v>10350000</v>
      </c>
      <c r="K799" s="435" t="s">
        <v>847</v>
      </c>
      <c r="M799" s="398"/>
      <c r="N799" s="398"/>
      <c r="O799" s="398"/>
    </row>
    <row r="800" spans="3:15" ht="15.6" x14ac:dyDescent="0.3">
      <c r="C800" s="395" t="s">
        <v>647</v>
      </c>
      <c r="D800" s="451" t="s">
        <v>2638</v>
      </c>
      <c r="E800" s="485" t="s">
        <v>2634</v>
      </c>
      <c r="F800" s="395" t="s">
        <v>61</v>
      </c>
      <c r="G800" s="437" t="s">
        <v>61</v>
      </c>
      <c r="H800" s="395" t="s">
        <v>871</v>
      </c>
      <c r="I800" s="395" t="s">
        <v>205</v>
      </c>
      <c r="J800" s="438">
        <v>2244572.1450949674</v>
      </c>
      <c r="K800" s="439" t="s">
        <v>847</v>
      </c>
      <c r="M800" s="395"/>
      <c r="N800" s="395"/>
      <c r="O800" s="395"/>
    </row>
    <row r="801" spans="3:15" ht="15.6" x14ac:dyDescent="0.3">
      <c r="C801" s="398" t="s">
        <v>647</v>
      </c>
      <c r="D801" s="486" t="s">
        <v>403</v>
      </c>
      <c r="E801" s="483" t="s">
        <v>784</v>
      </c>
      <c r="F801" s="398" t="s">
        <v>61</v>
      </c>
      <c r="G801" s="433" t="s">
        <v>61</v>
      </c>
      <c r="H801" s="398" t="s">
        <v>871</v>
      </c>
      <c r="I801" s="398" t="s">
        <v>205</v>
      </c>
      <c r="J801" s="440">
        <v>1648191.1900000002</v>
      </c>
      <c r="K801" s="435" t="s">
        <v>847</v>
      </c>
      <c r="M801" s="398"/>
      <c r="N801" s="398"/>
      <c r="O801" s="398"/>
    </row>
    <row r="802" spans="3:15" ht="15.6" x14ac:dyDescent="0.3">
      <c r="C802" s="395" t="s">
        <v>647</v>
      </c>
      <c r="D802" s="487" t="s">
        <v>403</v>
      </c>
      <c r="E802" s="488" t="s">
        <v>775</v>
      </c>
      <c r="F802" s="395" t="s">
        <v>61</v>
      </c>
      <c r="G802" s="437" t="s">
        <v>61</v>
      </c>
      <c r="H802" s="395" t="s">
        <v>871</v>
      </c>
      <c r="I802" s="395" t="s">
        <v>205</v>
      </c>
      <c r="J802" s="438">
        <v>1583671.0231133739</v>
      </c>
      <c r="K802" s="439" t="s">
        <v>847</v>
      </c>
      <c r="M802" s="395"/>
      <c r="N802" s="395"/>
      <c r="O802" s="395"/>
    </row>
    <row r="803" spans="3:15" ht="15.6" x14ac:dyDescent="0.3">
      <c r="C803" s="398" t="s">
        <v>647</v>
      </c>
      <c r="D803" s="398" t="s">
        <v>408</v>
      </c>
      <c r="E803" s="483" t="s">
        <v>2625</v>
      </c>
      <c r="F803" s="398" t="s">
        <v>61</v>
      </c>
      <c r="G803" s="433" t="s">
        <v>61</v>
      </c>
      <c r="H803" s="398" t="s">
        <v>871</v>
      </c>
      <c r="I803" s="398" t="s">
        <v>205</v>
      </c>
      <c r="J803" s="440">
        <v>1000000</v>
      </c>
      <c r="K803" s="435" t="s">
        <v>847</v>
      </c>
      <c r="M803" s="398"/>
      <c r="N803" s="398"/>
      <c r="O803" s="398"/>
    </row>
    <row r="804" spans="3:15" ht="15.6" x14ac:dyDescent="0.3">
      <c r="C804" s="395" t="s">
        <v>647</v>
      </c>
      <c r="D804" s="395" t="s">
        <v>408</v>
      </c>
      <c r="E804" s="488" t="s">
        <v>778</v>
      </c>
      <c r="F804" s="395" t="s">
        <v>61</v>
      </c>
      <c r="G804" s="437" t="s">
        <v>61</v>
      </c>
      <c r="H804" s="395" t="s">
        <v>871</v>
      </c>
      <c r="I804" s="395" t="s">
        <v>205</v>
      </c>
      <c r="J804" s="438">
        <v>7331.8200000000006</v>
      </c>
      <c r="K804" s="439" t="s">
        <v>847</v>
      </c>
      <c r="M804" s="395"/>
      <c r="N804" s="395"/>
      <c r="O804" s="395"/>
    </row>
    <row r="805" spans="3:15" ht="15.6" x14ac:dyDescent="0.3">
      <c r="C805" s="398" t="s">
        <v>648</v>
      </c>
      <c r="D805" s="398" t="s">
        <v>408</v>
      </c>
      <c r="E805" s="483" t="s">
        <v>777</v>
      </c>
      <c r="F805" s="398" t="s">
        <v>61</v>
      </c>
      <c r="G805" s="433" t="s">
        <v>61</v>
      </c>
      <c r="H805" s="398" t="s">
        <v>872</v>
      </c>
      <c r="I805" s="398" t="s">
        <v>205</v>
      </c>
      <c r="J805" s="440">
        <v>1223092</v>
      </c>
      <c r="K805" s="435" t="s">
        <v>847</v>
      </c>
      <c r="M805" s="398"/>
      <c r="N805" s="398"/>
      <c r="O805" s="398"/>
    </row>
    <row r="806" spans="3:15" ht="15.6" x14ac:dyDescent="0.3">
      <c r="C806" s="395" t="s">
        <v>648</v>
      </c>
      <c r="D806" s="395" t="s">
        <v>408</v>
      </c>
      <c r="E806" s="488" t="s">
        <v>2625</v>
      </c>
      <c r="F806" s="395" t="s">
        <v>61</v>
      </c>
      <c r="G806" s="437" t="s">
        <v>61</v>
      </c>
      <c r="H806" s="395" t="s">
        <v>872</v>
      </c>
      <c r="I806" s="395" t="s">
        <v>205</v>
      </c>
      <c r="J806" s="438">
        <v>17676.849999999999</v>
      </c>
      <c r="K806" s="439" t="s">
        <v>847</v>
      </c>
      <c r="M806" s="395"/>
      <c r="N806" s="395"/>
      <c r="O806" s="395"/>
    </row>
    <row r="807" spans="3:15" ht="15.6" x14ac:dyDescent="0.3">
      <c r="C807" s="398" t="s">
        <v>649</v>
      </c>
      <c r="D807" s="452" t="s">
        <v>2638</v>
      </c>
      <c r="E807" s="491" t="s">
        <v>2634</v>
      </c>
      <c r="F807" s="398" t="s">
        <v>61</v>
      </c>
      <c r="G807" s="433" t="s">
        <v>61</v>
      </c>
      <c r="H807" s="398" t="s">
        <v>873</v>
      </c>
      <c r="I807" s="398" t="s">
        <v>205</v>
      </c>
      <c r="J807" s="440">
        <v>4453502.9082788322</v>
      </c>
      <c r="K807" s="435" t="s">
        <v>847</v>
      </c>
      <c r="M807" s="398"/>
      <c r="N807" s="398"/>
      <c r="O807" s="398"/>
    </row>
    <row r="808" spans="3:15" ht="15.6" x14ac:dyDescent="0.3">
      <c r="C808" s="395" t="s">
        <v>649</v>
      </c>
      <c r="D808" s="451" t="s">
        <v>2639</v>
      </c>
      <c r="E808" s="485" t="s">
        <v>2635</v>
      </c>
      <c r="F808" s="395" t="s">
        <v>61</v>
      </c>
      <c r="G808" s="437" t="s">
        <v>61</v>
      </c>
      <c r="H808" s="395" t="s">
        <v>873</v>
      </c>
      <c r="I808" s="395" t="s">
        <v>205</v>
      </c>
      <c r="J808" s="438">
        <v>3544514.8408266031</v>
      </c>
      <c r="K808" s="439" t="s">
        <v>847</v>
      </c>
      <c r="M808" s="395"/>
      <c r="N808" s="395"/>
      <c r="O808" s="395"/>
    </row>
    <row r="809" spans="3:15" ht="15.6" x14ac:dyDescent="0.3">
      <c r="C809" s="398" t="s">
        <v>649</v>
      </c>
      <c r="D809" s="486" t="s">
        <v>403</v>
      </c>
      <c r="E809" s="483" t="s">
        <v>786</v>
      </c>
      <c r="F809" s="398" t="s">
        <v>61</v>
      </c>
      <c r="G809" s="433" t="s">
        <v>61</v>
      </c>
      <c r="H809" s="398" t="s">
        <v>873</v>
      </c>
      <c r="I809" s="398" t="s">
        <v>205</v>
      </c>
      <c r="J809" s="440">
        <v>527130.85</v>
      </c>
      <c r="K809" s="435" t="s">
        <v>847</v>
      </c>
      <c r="M809" s="398"/>
      <c r="N809" s="398"/>
      <c r="O809" s="398"/>
    </row>
    <row r="810" spans="3:15" ht="15.6" x14ac:dyDescent="0.3">
      <c r="C810" s="395" t="s">
        <v>649</v>
      </c>
      <c r="D810" s="395" t="s">
        <v>408</v>
      </c>
      <c r="E810" s="488" t="s">
        <v>2625</v>
      </c>
      <c r="F810" s="395" t="s">
        <v>61</v>
      </c>
      <c r="G810" s="437" t="s">
        <v>61</v>
      </c>
      <c r="H810" s="395" t="s">
        <v>873</v>
      </c>
      <c r="I810" s="395" t="s">
        <v>205</v>
      </c>
      <c r="J810" s="438">
        <v>442908.56</v>
      </c>
      <c r="K810" s="439" t="s">
        <v>847</v>
      </c>
      <c r="M810" s="395"/>
      <c r="N810" s="395"/>
      <c r="O810" s="395"/>
    </row>
    <row r="811" spans="3:15" ht="15.6" x14ac:dyDescent="0.3">
      <c r="C811" s="398" t="s">
        <v>649</v>
      </c>
      <c r="D811" s="398" t="s">
        <v>408</v>
      </c>
      <c r="E811" s="483" t="s">
        <v>778</v>
      </c>
      <c r="F811" s="398" t="s">
        <v>61</v>
      </c>
      <c r="G811" s="433" t="s">
        <v>61</v>
      </c>
      <c r="H811" s="398" t="s">
        <v>873</v>
      </c>
      <c r="I811" s="398" t="s">
        <v>205</v>
      </c>
      <c r="J811" s="440">
        <v>17000</v>
      </c>
      <c r="K811" s="435" t="s">
        <v>847</v>
      </c>
      <c r="M811" s="398"/>
      <c r="N811" s="398"/>
      <c r="O811" s="398"/>
    </row>
    <row r="812" spans="3:15" ht="15.6" x14ac:dyDescent="0.3">
      <c r="C812" s="395" t="s">
        <v>649</v>
      </c>
      <c r="D812" s="487" t="s">
        <v>403</v>
      </c>
      <c r="E812" s="488" t="s">
        <v>775</v>
      </c>
      <c r="F812" s="395" t="s">
        <v>61</v>
      </c>
      <c r="G812" s="437" t="s">
        <v>61</v>
      </c>
      <c r="H812" s="395" t="s">
        <v>873</v>
      </c>
      <c r="I812" s="395" t="s">
        <v>205</v>
      </c>
      <c r="J812" s="438">
        <v>6622.72</v>
      </c>
      <c r="K812" s="439" t="s">
        <v>847</v>
      </c>
      <c r="M812" s="395"/>
      <c r="N812" s="395"/>
      <c r="O812" s="395"/>
    </row>
    <row r="813" spans="3:15" ht="15.6" x14ac:dyDescent="0.3">
      <c r="C813" s="398" t="s">
        <v>650</v>
      </c>
      <c r="D813" s="486" t="s">
        <v>403</v>
      </c>
      <c r="E813" s="483" t="s">
        <v>784</v>
      </c>
      <c r="F813" s="398" t="s">
        <v>61</v>
      </c>
      <c r="G813" s="433" t="s">
        <v>61</v>
      </c>
      <c r="H813" s="398" t="s">
        <v>874</v>
      </c>
      <c r="I813" s="398" t="s">
        <v>205</v>
      </c>
      <c r="J813" s="440">
        <v>3447151.2800000003</v>
      </c>
      <c r="K813" s="435" t="s">
        <v>847</v>
      </c>
      <c r="M813" s="398"/>
      <c r="N813" s="398"/>
      <c r="O813" s="398"/>
    </row>
    <row r="814" spans="3:15" ht="15.6" x14ac:dyDescent="0.3">
      <c r="C814" s="395" t="s">
        <v>650</v>
      </c>
      <c r="D814" s="487" t="s">
        <v>403</v>
      </c>
      <c r="E814" s="488" t="s">
        <v>786</v>
      </c>
      <c r="F814" s="395" t="s">
        <v>61</v>
      </c>
      <c r="G814" s="437" t="s">
        <v>61</v>
      </c>
      <c r="H814" s="395" t="s">
        <v>874</v>
      </c>
      <c r="I814" s="395" t="s">
        <v>205</v>
      </c>
      <c r="J814" s="438">
        <v>19885.270198420469</v>
      </c>
      <c r="K814" s="439" t="s">
        <v>847</v>
      </c>
      <c r="M814" s="395"/>
      <c r="N814" s="395"/>
      <c r="O814" s="395"/>
    </row>
    <row r="815" spans="3:15" ht="15.6" x14ac:dyDescent="0.3">
      <c r="C815" s="398" t="s">
        <v>650</v>
      </c>
      <c r="D815" s="486" t="s">
        <v>403</v>
      </c>
      <c r="E815" s="483" t="s">
        <v>775</v>
      </c>
      <c r="F815" s="398" t="s">
        <v>61</v>
      </c>
      <c r="G815" s="433" t="s">
        <v>61</v>
      </c>
      <c r="H815" s="398" t="s">
        <v>874</v>
      </c>
      <c r="I815" s="398" t="s">
        <v>205</v>
      </c>
      <c r="J815" s="440">
        <v>14271.924384831278</v>
      </c>
      <c r="K815" s="435" t="s">
        <v>847</v>
      </c>
      <c r="M815" s="398"/>
      <c r="N815" s="398"/>
      <c r="O815" s="398"/>
    </row>
    <row r="816" spans="3:15" ht="15.6" x14ac:dyDescent="0.3">
      <c r="C816" s="395" t="s">
        <v>651</v>
      </c>
      <c r="D816" s="395" t="s">
        <v>408</v>
      </c>
      <c r="E816" s="488" t="s">
        <v>777</v>
      </c>
      <c r="F816" s="395" t="s">
        <v>61</v>
      </c>
      <c r="G816" s="437" t="s">
        <v>61</v>
      </c>
      <c r="H816" s="395" t="s">
        <v>875</v>
      </c>
      <c r="I816" s="395" t="s">
        <v>205</v>
      </c>
      <c r="J816" s="438">
        <v>1937130</v>
      </c>
      <c r="K816" s="439" t="s">
        <v>847</v>
      </c>
      <c r="M816" s="395"/>
      <c r="N816" s="395"/>
      <c r="O816" s="395"/>
    </row>
    <row r="817" spans="3:15" ht="15.6" x14ac:dyDescent="0.3">
      <c r="C817" s="398" t="s">
        <v>651</v>
      </c>
      <c r="D817" s="486" t="s">
        <v>403</v>
      </c>
      <c r="E817" s="483" t="s">
        <v>786</v>
      </c>
      <c r="F817" s="398" t="s">
        <v>61</v>
      </c>
      <c r="G817" s="433" t="s">
        <v>61</v>
      </c>
      <c r="H817" s="398" t="s">
        <v>875</v>
      </c>
      <c r="I817" s="398" t="s">
        <v>205</v>
      </c>
      <c r="J817" s="440">
        <v>1135910.7150022844</v>
      </c>
      <c r="K817" s="435" t="s">
        <v>847</v>
      </c>
      <c r="M817" s="398"/>
      <c r="N817" s="398"/>
      <c r="O817" s="398"/>
    </row>
    <row r="818" spans="3:15" ht="15.6" x14ac:dyDescent="0.3">
      <c r="C818" s="395" t="s">
        <v>651</v>
      </c>
      <c r="D818" s="487" t="s">
        <v>403</v>
      </c>
      <c r="E818" s="488" t="s">
        <v>775</v>
      </c>
      <c r="F818" s="395" t="s">
        <v>61</v>
      </c>
      <c r="G818" s="437" t="s">
        <v>61</v>
      </c>
      <c r="H818" s="395" t="s">
        <v>875</v>
      </c>
      <c r="I818" s="395" t="s">
        <v>205</v>
      </c>
      <c r="J818" s="438">
        <v>158614.69959532667</v>
      </c>
      <c r="K818" s="439" t="s">
        <v>847</v>
      </c>
      <c r="M818" s="395"/>
      <c r="N818" s="395"/>
      <c r="O818" s="395"/>
    </row>
    <row r="819" spans="3:15" ht="15.6" x14ac:dyDescent="0.3">
      <c r="C819" s="398" t="s">
        <v>921</v>
      </c>
      <c r="D819" s="398" t="s">
        <v>408</v>
      </c>
      <c r="E819" s="483" t="s">
        <v>777</v>
      </c>
      <c r="F819" s="398" t="s">
        <v>61</v>
      </c>
      <c r="G819" s="398" t="s">
        <v>61</v>
      </c>
      <c r="H819" s="398"/>
      <c r="I819" s="398" t="s">
        <v>205</v>
      </c>
      <c r="J819" s="440">
        <v>2711000</v>
      </c>
      <c r="K819" s="435" t="s">
        <v>847</v>
      </c>
      <c r="M819" s="398"/>
      <c r="N819" s="398"/>
      <c r="O819" s="398"/>
    </row>
    <row r="820" spans="3:15" ht="15.6" x14ac:dyDescent="0.3">
      <c r="C820" s="395" t="s">
        <v>652</v>
      </c>
      <c r="D820" s="451" t="s">
        <v>2639</v>
      </c>
      <c r="E820" s="485" t="s">
        <v>2635</v>
      </c>
      <c r="F820" s="395" t="s">
        <v>61</v>
      </c>
      <c r="G820" s="437" t="s">
        <v>61</v>
      </c>
      <c r="H820" s="395" t="s">
        <v>876</v>
      </c>
      <c r="I820" s="395" t="s">
        <v>205</v>
      </c>
      <c r="J820" s="438">
        <v>7972296.4071013639</v>
      </c>
      <c r="K820" s="439" t="s">
        <v>847</v>
      </c>
      <c r="M820" s="395"/>
      <c r="N820" s="395"/>
      <c r="O820" s="395"/>
    </row>
    <row r="821" spans="3:15" ht="15.6" x14ac:dyDescent="0.3">
      <c r="C821" s="398" t="s">
        <v>652</v>
      </c>
      <c r="D821" s="398" t="s">
        <v>408</v>
      </c>
      <c r="E821" s="483" t="s">
        <v>778</v>
      </c>
      <c r="F821" s="398" t="s">
        <v>61</v>
      </c>
      <c r="G821" s="433" t="s">
        <v>61</v>
      </c>
      <c r="H821" s="398" t="s">
        <v>876</v>
      </c>
      <c r="I821" s="398" t="s">
        <v>205</v>
      </c>
      <c r="J821" s="440">
        <v>598838.71</v>
      </c>
      <c r="K821" s="435" t="s">
        <v>847</v>
      </c>
      <c r="M821" s="398"/>
      <c r="N821" s="398"/>
      <c r="O821" s="398"/>
    </row>
    <row r="822" spans="3:15" ht="15.6" x14ac:dyDescent="0.3">
      <c r="C822" s="395" t="s">
        <v>653</v>
      </c>
      <c r="D822" s="487" t="s">
        <v>403</v>
      </c>
      <c r="E822" s="488" t="s">
        <v>784</v>
      </c>
      <c r="F822" s="395" t="s">
        <v>61</v>
      </c>
      <c r="G822" s="437" t="s">
        <v>61</v>
      </c>
      <c r="H822" s="395" t="s">
        <v>877</v>
      </c>
      <c r="I822" s="395" t="s">
        <v>205</v>
      </c>
      <c r="J822" s="438">
        <v>6922819.5800000001</v>
      </c>
      <c r="K822" s="439" t="s">
        <v>847</v>
      </c>
      <c r="M822" s="395"/>
      <c r="N822" s="395"/>
      <c r="O822" s="395"/>
    </row>
    <row r="823" spans="3:15" ht="15.6" x14ac:dyDescent="0.3">
      <c r="C823" s="398" t="s">
        <v>653</v>
      </c>
      <c r="D823" s="486" t="s">
        <v>403</v>
      </c>
      <c r="E823" s="452" t="s">
        <v>2626</v>
      </c>
      <c r="F823" s="398" t="s">
        <v>61</v>
      </c>
      <c r="G823" s="433" t="s">
        <v>61</v>
      </c>
      <c r="H823" s="398" t="s">
        <v>877</v>
      </c>
      <c r="I823" s="398" t="s">
        <v>205</v>
      </c>
      <c r="J823" s="440">
        <v>144236</v>
      </c>
      <c r="K823" s="435" t="s">
        <v>847</v>
      </c>
      <c r="M823" s="398"/>
      <c r="N823" s="398"/>
      <c r="O823" s="398"/>
    </row>
    <row r="824" spans="3:15" ht="15.6" x14ac:dyDescent="0.3">
      <c r="C824" s="395" t="s">
        <v>653</v>
      </c>
      <c r="D824" s="487" t="s">
        <v>403</v>
      </c>
      <c r="E824" s="488" t="s">
        <v>786</v>
      </c>
      <c r="F824" s="395" t="s">
        <v>61</v>
      </c>
      <c r="G824" s="437" t="s">
        <v>61</v>
      </c>
      <c r="H824" s="395" t="s">
        <v>877</v>
      </c>
      <c r="I824" s="395" t="s">
        <v>205</v>
      </c>
      <c r="J824" s="438">
        <v>116664.28817505385</v>
      </c>
      <c r="K824" s="439" t="s">
        <v>847</v>
      </c>
      <c r="M824" s="395"/>
      <c r="N824" s="395"/>
      <c r="O824" s="395"/>
    </row>
    <row r="825" spans="3:15" ht="15.6" x14ac:dyDescent="0.3">
      <c r="C825" s="398" t="s">
        <v>653</v>
      </c>
      <c r="D825" s="486" t="s">
        <v>403</v>
      </c>
      <c r="E825" s="483" t="s">
        <v>775</v>
      </c>
      <c r="F825" s="398" t="s">
        <v>61</v>
      </c>
      <c r="G825" s="433" t="s">
        <v>61</v>
      </c>
      <c r="H825" s="398" t="s">
        <v>877</v>
      </c>
      <c r="I825" s="398" t="s">
        <v>205</v>
      </c>
      <c r="J825" s="440">
        <v>65401.976829188694</v>
      </c>
      <c r="K825" s="435" t="s">
        <v>847</v>
      </c>
      <c r="M825" s="398"/>
      <c r="N825" s="398"/>
      <c r="O825" s="398"/>
    </row>
    <row r="826" spans="3:15" ht="15.6" x14ac:dyDescent="0.3">
      <c r="C826" s="395" t="s">
        <v>653</v>
      </c>
      <c r="D826" s="451" t="s">
        <v>2639</v>
      </c>
      <c r="E826" s="485" t="s">
        <v>2635</v>
      </c>
      <c r="F826" s="395" t="s">
        <v>61</v>
      </c>
      <c r="G826" s="437" t="s">
        <v>61</v>
      </c>
      <c r="H826" s="395" t="s">
        <v>877</v>
      </c>
      <c r="I826" s="395" t="s">
        <v>205</v>
      </c>
      <c r="J826" s="438">
        <v>3536.93</v>
      </c>
      <c r="K826" s="439" t="s">
        <v>847</v>
      </c>
      <c r="M826" s="395"/>
      <c r="N826" s="395"/>
      <c r="O826" s="395"/>
    </row>
    <row r="827" spans="3:15" ht="15.6" x14ac:dyDescent="0.3">
      <c r="C827" s="398" t="s">
        <v>654</v>
      </c>
      <c r="D827" s="398" t="s">
        <v>408</v>
      </c>
      <c r="E827" s="483" t="s">
        <v>2625</v>
      </c>
      <c r="F827" s="398" t="s">
        <v>61</v>
      </c>
      <c r="G827" s="433" t="s">
        <v>61</v>
      </c>
      <c r="H827" s="398" t="s">
        <v>878</v>
      </c>
      <c r="I827" s="398" t="s">
        <v>205</v>
      </c>
      <c r="J827" s="440">
        <v>171000</v>
      </c>
      <c r="K827" s="435" t="s">
        <v>847</v>
      </c>
      <c r="M827" s="398"/>
      <c r="N827" s="398"/>
      <c r="O827" s="398"/>
    </row>
    <row r="828" spans="3:15" ht="15.6" x14ac:dyDescent="0.3">
      <c r="C828" s="395" t="s">
        <v>654</v>
      </c>
      <c r="D828" s="395" t="s">
        <v>408</v>
      </c>
      <c r="E828" s="488" t="s">
        <v>777</v>
      </c>
      <c r="F828" s="395" t="s">
        <v>61</v>
      </c>
      <c r="G828" s="437" t="s">
        <v>61</v>
      </c>
      <c r="H828" s="395" t="s">
        <v>878</v>
      </c>
      <c r="I828" s="395" t="s">
        <v>205</v>
      </c>
      <c r="J828" s="468">
        <v>104283.61</v>
      </c>
      <c r="K828" s="439" t="s">
        <v>847</v>
      </c>
      <c r="M828" s="395"/>
      <c r="N828" s="395"/>
      <c r="O828" s="395"/>
    </row>
    <row r="829" spans="3:15" ht="15.6" x14ac:dyDescent="0.3">
      <c r="C829" s="398" t="s">
        <v>654</v>
      </c>
      <c r="D829" s="486" t="s">
        <v>403</v>
      </c>
      <c r="E829" s="483" t="s">
        <v>775</v>
      </c>
      <c r="F829" s="398" t="s">
        <v>61</v>
      </c>
      <c r="G829" s="433" t="s">
        <v>61</v>
      </c>
      <c r="H829" s="398" t="s">
        <v>878</v>
      </c>
      <c r="I829" s="398" t="s">
        <v>205</v>
      </c>
      <c r="J829" s="440">
        <v>22243.728999412571</v>
      </c>
      <c r="K829" s="435" t="s">
        <v>847</v>
      </c>
      <c r="M829" s="398"/>
      <c r="N829" s="398"/>
      <c r="O829" s="398"/>
    </row>
    <row r="830" spans="3:15" ht="15.6" x14ac:dyDescent="0.3">
      <c r="C830" s="395" t="s">
        <v>655</v>
      </c>
      <c r="D830" s="395" t="s">
        <v>408</v>
      </c>
      <c r="E830" s="488" t="s">
        <v>782</v>
      </c>
      <c r="F830" s="395" t="s">
        <v>61</v>
      </c>
      <c r="G830" s="437" t="s">
        <v>61</v>
      </c>
      <c r="H830" s="395" t="s">
        <v>879</v>
      </c>
      <c r="I830" s="395" t="s">
        <v>205</v>
      </c>
      <c r="J830" s="438">
        <v>10000000</v>
      </c>
      <c r="K830" s="439" t="s">
        <v>847</v>
      </c>
      <c r="M830" s="395"/>
      <c r="N830" s="395"/>
      <c r="O830" s="395"/>
    </row>
    <row r="831" spans="3:15" ht="15.6" x14ac:dyDescent="0.3">
      <c r="C831" s="398" t="s">
        <v>655</v>
      </c>
      <c r="D831" s="486" t="s">
        <v>403</v>
      </c>
      <c r="E831" s="432" t="s">
        <v>771</v>
      </c>
      <c r="F831" s="398" t="s">
        <v>61</v>
      </c>
      <c r="G831" s="433" t="s">
        <v>61</v>
      </c>
      <c r="H831" s="398" t="s">
        <v>879</v>
      </c>
      <c r="I831" s="398" t="s">
        <v>205</v>
      </c>
      <c r="J831" s="440">
        <v>6829031.5</v>
      </c>
      <c r="K831" s="435" t="s">
        <v>847</v>
      </c>
      <c r="M831" s="398"/>
      <c r="N831" s="398"/>
      <c r="O831" s="398"/>
    </row>
    <row r="832" spans="3:15" ht="15.6" x14ac:dyDescent="0.3">
      <c r="C832" s="395" t="s">
        <v>655</v>
      </c>
      <c r="D832" s="487" t="s">
        <v>403</v>
      </c>
      <c r="E832" s="488" t="s">
        <v>786</v>
      </c>
      <c r="F832" s="395" t="s">
        <v>61</v>
      </c>
      <c r="G832" s="437" t="s">
        <v>61</v>
      </c>
      <c r="H832" s="395" t="s">
        <v>879</v>
      </c>
      <c r="I832" s="395" t="s">
        <v>205</v>
      </c>
      <c r="J832" s="438">
        <v>2036238.244631551</v>
      </c>
      <c r="K832" s="439" t="s">
        <v>847</v>
      </c>
      <c r="M832" s="395"/>
      <c r="N832" s="395"/>
      <c r="O832" s="395"/>
    </row>
    <row r="833" spans="3:15" ht="15.6" x14ac:dyDescent="0.3">
      <c r="C833" s="398" t="s">
        <v>655</v>
      </c>
      <c r="D833" s="486" t="s">
        <v>403</v>
      </c>
      <c r="E833" s="483" t="s">
        <v>784</v>
      </c>
      <c r="F833" s="398" t="s">
        <v>61</v>
      </c>
      <c r="G833" s="433" t="s">
        <v>61</v>
      </c>
      <c r="H833" s="398" t="s">
        <v>879</v>
      </c>
      <c r="I833" s="398" t="s">
        <v>205</v>
      </c>
      <c r="J833" s="440">
        <v>287222.32</v>
      </c>
      <c r="K833" s="435" t="s">
        <v>847</v>
      </c>
      <c r="M833" s="398"/>
      <c r="N833" s="398"/>
      <c r="O833" s="398"/>
    </row>
    <row r="834" spans="3:15" ht="15.6" x14ac:dyDescent="0.3">
      <c r="C834" s="395" t="s">
        <v>655</v>
      </c>
      <c r="D834" s="395" t="s">
        <v>408</v>
      </c>
      <c r="E834" s="488" t="s">
        <v>2625</v>
      </c>
      <c r="F834" s="395" t="s">
        <v>61</v>
      </c>
      <c r="G834" s="437" t="s">
        <v>61</v>
      </c>
      <c r="H834" s="395" t="s">
        <v>879</v>
      </c>
      <c r="I834" s="395" t="s">
        <v>205</v>
      </c>
      <c r="J834" s="438">
        <v>43000</v>
      </c>
      <c r="K834" s="439" t="s">
        <v>847</v>
      </c>
      <c r="M834" s="395"/>
      <c r="N834" s="395"/>
      <c r="O834" s="395"/>
    </row>
    <row r="835" spans="3:15" ht="15.6" x14ac:dyDescent="0.3">
      <c r="C835" s="398" t="s">
        <v>655</v>
      </c>
      <c r="D835" s="398" t="s">
        <v>408</v>
      </c>
      <c r="E835" s="483" t="s">
        <v>778</v>
      </c>
      <c r="F835" s="398" t="s">
        <v>61</v>
      </c>
      <c r="G835" s="433" t="s">
        <v>61</v>
      </c>
      <c r="H835" s="398" t="s">
        <v>879</v>
      </c>
      <c r="I835" s="398" t="s">
        <v>205</v>
      </c>
      <c r="J835" s="440">
        <v>35000</v>
      </c>
      <c r="K835" s="435" t="s">
        <v>847</v>
      </c>
      <c r="M835" s="398"/>
      <c r="N835" s="398"/>
      <c r="O835" s="398"/>
    </row>
    <row r="836" spans="3:15" ht="15.6" x14ac:dyDescent="0.3">
      <c r="C836" s="395" t="s">
        <v>656</v>
      </c>
      <c r="D836" s="395" t="s">
        <v>408</v>
      </c>
      <c r="E836" s="488" t="s">
        <v>2625</v>
      </c>
      <c r="F836" s="395" t="s">
        <v>61</v>
      </c>
      <c r="G836" s="437" t="s">
        <v>61</v>
      </c>
      <c r="H836" s="395" t="s">
        <v>880</v>
      </c>
      <c r="I836" s="395" t="s">
        <v>205</v>
      </c>
      <c r="J836" s="438">
        <v>6999975</v>
      </c>
      <c r="K836" s="439" t="s">
        <v>847</v>
      </c>
      <c r="M836" s="395"/>
      <c r="N836" s="395"/>
      <c r="O836" s="395"/>
    </row>
    <row r="837" spans="3:15" ht="15.6" x14ac:dyDescent="0.3">
      <c r="C837" s="398" t="s">
        <v>656</v>
      </c>
      <c r="D837" s="486" t="s">
        <v>403</v>
      </c>
      <c r="E837" s="432" t="s">
        <v>771</v>
      </c>
      <c r="F837" s="398" t="s">
        <v>61</v>
      </c>
      <c r="G837" s="433" t="s">
        <v>61</v>
      </c>
      <c r="H837" s="398" t="s">
        <v>880</v>
      </c>
      <c r="I837" s="398" t="s">
        <v>205</v>
      </c>
      <c r="J837" s="440">
        <v>2180419.38</v>
      </c>
      <c r="K837" s="435" t="s">
        <v>847</v>
      </c>
      <c r="M837" s="398"/>
      <c r="N837" s="398"/>
      <c r="O837" s="398"/>
    </row>
    <row r="838" spans="3:15" ht="15.6" x14ac:dyDescent="0.3">
      <c r="C838" s="484" t="s">
        <v>932</v>
      </c>
      <c r="D838" s="395" t="s">
        <v>408</v>
      </c>
      <c r="E838" s="488" t="s">
        <v>778</v>
      </c>
      <c r="F838" s="395" t="s">
        <v>61</v>
      </c>
      <c r="G838" s="395" t="s">
        <v>61</v>
      </c>
      <c r="H838" s="395"/>
      <c r="I838" s="395" t="s">
        <v>205</v>
      </c>
      <c r="J838" s="438">
        <v>35000</v>
      </c>
      <c r="K838" s="439" t="s">
        <v>847</v>
      </c>
      <c r="M838" s="395"/>
      <c r="N838" s="395"/>
      <c r="O838" s="395"/>
    </row>
    <row r="839" spans="3:15" ht="15.6" x14ac:dyDescent="0.3">
      <c r="C839" s="398" t="s">
        <v>657</v>
      </c>
      <c r="D839" s="398" t="s">
        <v>408</v>
      </c>
      <c r="E839" s="483" t="s">
        <v>777</v>
      </c>
      <c r="F839" s="398" t="s">
        <v>61</v>
      </c>
      <c r="G839" s="433" t="s">
        <v>61</v>
      </c>
      <c r="H839" s="398" t="s">
        <v>881</v>
      </c>
      <c r="I839" s="398" t="s">
        <v>205</v>
      </c>
      <c r="J839" s="440">
        <v>1198000</v>
      </c>
      <c r="K839" s="435" t="s">
        <v>847</v>
      </c>
      <c r="M839" s="398"/>
      <c r="N839" s="398"/>
      <c r="O839" s="398"/>
    </row>
    <row r="840" spans="3:15" ht="15.6" x14ac:dyDescent="0.3">
      <c r="C840" s="395" t="s">
        <v>657</v>
      </c>
      <c r="D840" s="395" t="s">
        <v>408</v>
      </c>
      <c r="E840" s="488" t="s">
        <v>2625</v>
      </c>
      <c r="F840" s="395" t="s">
        <v>61</v>
      </c>
      <c r="G840" s="437" t="s">
        <v>61</v>
      </c>
      <c r="H840" s="395" t="s">
        <v>881</v>
      </c>
      <c r="I840" s="395" t="s">
        <v>205</v>
      </c>
      <c r="J840" s="438">
        <v>63437.94999999999</v>
      </c>
      <c r="K840" s="439" t="s">
        <v>847</v>
      </c>
      <c r="M840" s="395"/>
      <c r="N840" s="395"/>
      <c r="O840" s="395"/>
    </row>
    <row r="841" spans="3:15" ht="15.6" x14ac:dyDescent="0.3">
      <c r="C841" s="398" t="s">
        <v>657</v>
      </c>
      <c r="D841" s="486" t="s">
        <v>403</v>
      </c>
      <c r="E841" s="483" t="s">
        <v>775</v>
      </c>
      <c r="F841" s="398" t="s">
        <v>61</v>
      </c>
      <c r="G841" s="433" t="s">
        <v>61</v>
      </c>
      <c r="H841" s="398" t="s">
        <v>881</v>
      </c>
      <c r="I841" s="398" t="s">
        <v>205</v>
      </c>
      <c r="J841" s="440">
        <v>35648.158769009853</v>
      </c>
      <c r="K841" s="435" t="s">
        <v>847</v>
      </c>
      <c r="M841" s="398"/>
      <c r="N841" s="398"/>
      <c r="O841" s="398"/>
    </row>
    <row r="842" spans="3:15" ht="15.6" x14ac:dyDescent="0.3">
      <c r="C842" s="395" t="s">
        <v>657</v>
      </c>
      <c r="D842" s="487" t="s">
        <v>403</v>
      </c>
      <c r="E842" s="488" t="s">
        <v>786</v>
      </c>
      <c r="F842" s="395" t="s">
        <v>61</v>
      </c>
      <c r="G842" s="437" t="s">
        <v>61</v>
      </c>
      <c r="H842" s="395" t="s">
        <v>881</v>
      </c>
      <c r="I842" s="395" t="s">
        <v>205</v>
      </c>
      <c r="J842" s="438">
        <v>20126.472292931267</v>
      </c>
      <c r="K842" s="439" t="s">
        <v>847</v>
      </c>
      <c r="M842" s="395"/>
      <c r="N842" s="395"/>
      <c r="O842" s="395"/>
    </row>
    <row r="843" spans="3:15" ht="15.6" x14ac:dyDescent="0.3">
      <c r="C843" s="398" t="s">
        <v>657</v>
      </c>
      <c r="D843" s="486" t="s">
        <v>403</v>
      </c>
      <c r="E843" s="483" t="s">
        <v>784</v>
      </c>
      <c r="F843" s="398" t="s">
        <v>61</v>
      </c>
      <c r="G843" s="433" t="s">
        <v>61</v>
      </c>
      <c r="H843" s="398" t="s">
        <v>881</v>
      </c>
      <c r="I843" s="398" t="s">
        <v>205</v>
      </c>
      <c r="J843" s="440">
        <v>6612.2745098039213</v>
      </c>
      <c r="K843" s="435" t="s">
        <v>847</v>
      </c>
      <c r="M843" s="398"/>
      <c r="N843" s="398"/>
      <c r="O843" s="398"/>
    </row>
    <row r="844" spans="3:15" ht="15.6" x14ac:dyDescent="0.3">
      <c r="C844" s="395" t="s">
        <v>710</v>
      </c>
      <c r="D844" s="395" t="s">
        <v>408</v>
      </c>
      <c r="E844" s="488" t="s">
        <v>778</v>
      </c>
      <c r="F844" s="395" t="s">
        <v>61</v>
      </c>
      <c r="G844" s="395" t="s">
        <v>61</v>
      </c>
      <c r="H844" s="395"/>
      <c r="I844" s="395"/>
      <c r="J844" s="468">
        <v>57000</v>
      </c>
      <c r="K844" s="439" t="s">
        <v>847</v>
      </c>
      <c r="M844" s="395"/>
      <c r="N844" s="395"/>
      <c r="O844" s="395"/>
    </row>
    <row r="845" spans="3:15" ht="15.6" x14ac:dyDescent="0.3">
      <c r="C845" s="398" t="s">
        <v>710</v>
      </c>
      <c r="D845" s="398" t="s">
        <v>408</v>
      </c>
      <c r="E845" s="483" t="s">
        <v>782</v>
      </c>
      <c r="F845" s="398" t="s">
        <v>61</v>
      </c>
      <c r="G845" s="398" t="s">
        <v>61</v>
      </c>
      <c r="H845" s="398"/>
      <c r="I845" s="398" t="s">
        <v>205</v>
      </c>
      <c r="J845" s="440">
        <v>14160.71</v>
      </c>
      <c r="K845" s="435" t="s">
        <v>847</v>
      </c>
      <c r="M845" s="398"/>
      <c r="N845" s="398"/>
      <c r="O845" s="398"/>
    </row>
    <row r="846" spans="3:15" ht="15.6" x14ac:dyDescent="0.3">
      <c r="C846" s="462" t="s">
        <v>659</v>
      </c>
      <c r="D846" s="462" t="s">
        <v>408</v>
      </c>
      <c r="E846" s="488" t="s">
        <v>777</v>
      </c>
      <c r="F846" s="395" t="s">
        <v>61</v>
      </c>
      <c r="G846" s="489" t="s">
        <v>61</v>
      </c>
      <c r="H846" s="462" t="s">
        <v>878</v>
      </c>
      <c r="I846" s="462" t="s">
        <v>205</v>
      </c>
      <c r="J846" s="467">
        <v>4347000</v>
      </c>
      <c r="K846" s="439" t="s">
        <v>847</v>
      </c>
      <c r="M846" s="395"/>
      <c r="N846" s="395"/>
      <c r="O846" s="395"/>
    </row>
    <row r="847" spans="3:15" ht="15.6" x14ac:dyDescent="0.3">
      <c r="C847" s="441" t="s">
        <v>659</v>
      </c>
      <c r="D847" s="486" t="s">
        <v>403</v>
      </c>
      <c r="E847" s="483" t="s">
        <v>775</v>
      </c>
      <c r="F847" s="398" t="s">
        <v>61</v>
      </c>
      <c r="G847" s="443" t="s">
        <v>61</v>
      </c>
      <c r="H847" s="441" t="s">
        <v>878</v>
      </c>
      <c r="I847" s="441" t="s">
        <v>205</v>
      </c>
      <c r="J847" s="444">
        <v>846534.14772664965</v>
      </c>
      <c r="K847" s="435" t="s">
        <v>847</v>
      </c>
      <c r="M847" s="398"/>
      <c r="N847" s="398"/>
      <c r="O847" s="398"/>
    </row>
    <row r="848" spans="3:15" ht="15.6" x14ac:dyDescent="0.3">
      <c r="C848" s="462" t="s">
        <v>659</v>
      </c>
      <c r="D848" s="462" t="s">
        <v>408</v>
      </c>
      <c r="E848" s="488" t="s">
        <v>2625</v>
      </c>
      <c r="F848" s="395" t="s">
        <v>61</v>
      </c>
      <c r="G848" s="489" t="s">
        <v>61</v>
      </c>
      <c r="H848" s="462" t="s">
        <v>878</v>
      </c>
      <c r="I848" s="462" t="s">
        <v>205</v>
      </c>
      <c r="J848" s="467">
        <v>222896.5</v>
      </c>
      <c r="K848" s="439" t="s">
        <v>847</v>
      </c>
      <c r="M848" s="395"/>
      <c r="N848" s="395"/>
      <c r="O848" s="395"/>
    </row>
    <row r="849" spans="3:15" ht="15.6" x14ac:dyDescent="0.3">
      <c r="C849" s="441" t="s">
        <v>659</v>
      </c>
      <c r="D849" s="452" t="s">
        <v>2639</v>
      </c>
      <c r="E849" s="491" t="s">
        <v>2635</v>
      </c>
      <c r="F849" s="398" t="s">
        <v>61</v>
      </c>
      <c r="G849" s="443" t="s">
        <v>61</v>
      </c>
      <c r="H849" s="441" t="s">
        <v>878</v>
      </c>
      <c r="I849" s="441" t="s">
        <v>205</v>
      </c>
      <c r="J849" s="444">
        <v>194563.347778934</v>
      </c>
      <c r="K849" s="435" t="s">
        <v>847</v>
      </c>
      <c r="M849" s="398"/>
      <c r="N849" s="398"/>
      <c r="O849" s="398"/>
    </row>
    <row r="850" spans="3:15" ht="15.6" x14ac:dyDescent="0.3">
      <c r="C850" s="462" t="s">
        <v>659</v>
      </c>
      <c r="D850" s="462" t="s">
        <v>408</v>
      </c>
      <c r="E850" s="488" t="s">
        <v>778</v>
      </c>
      <c r="F850" s="395" t="s">
        <v>61</v>
      </c>
      <c r="G850" s="489" t="s">
        <v>61</v>
      </c>
      <c r="H850" s="462" t="s">
        <v>878</v>
      </c>
      <c r="I850" s="462" t="s">
        <v>205</v>
      </c>
      <c r="J850" s="467">
        <v>17000</v>
      </c>
      <c r="K850" s="439" t="s">
        <v>847</v>
      </c>
      <c r="M850" s="395"/>
      <c r="N850" s="395"/>
      <c r="O850" s="395"/>
    </row>
    <row r="851" spans="3:15" ht="15.6" x14ac:dyDescent="0.3">
      <c r="C851" s="398" t="s">
        <v>660</v>
      </c>
      <c r="D851" s="486" t="s">
        <v>403</v>
      </c>
      <c r="E851" s="483" t="s">
        <v>775</v>
      </c>
      <c r="F851" s="398" t="s">
        <v>61</v>
      </c>
      <c r="G851" s="433" t="s">
        <v>61</v>
      </c>
      <c r="H851" s="398" t="s">
        <v>878</v>
      </c>
      <c r="I851" s="398" t="s">
        <v>205</v>
      </c>
      <c r="J851" s="440">
        <v>3246268.9441922847</v>
      </c>
      <c r="K851" s="435" t="s">
        <v>847</v>
      </c>
      <c r="M851" s="398"/>
      <c r="N851" s="398"/>
      <c r="O851" s="398"/>
    </row>
    <row r="852" spans="3:15" ht="15.6" x14ac:dyDescent="0.3">
      <c r="C852" s="395" t="s">
        <v>660</v>
      </c>
      <c r="D852" s="395" t="s">
        <v>408</v>
      </c>
      <c r="E852" s="488" t="s">
        <v>777</v>
      </c>
      <c r="F852" s="395" t="s">
        <v>61</v>
      </c>
      <c r="G852" s="437" t="s">
        <v>61</v>
      </c>
      <c r="H852" s="395" t="s">
        <v>878</v>
      </c>
      <c r="I852" s="395" t="s">
        <v>205</v>
      </c>
      <c r="J852" s="438">
        <v>3226459.39</v>
      </c>
      <c r="K852" s="439" t="s">
        <v>847</v>
      </c>
      <c r="M852" s="395"/>
      <c r="N852" s="395"/>
      <c r="O852" s="395"/>
    </row>
    <row r="853" spans="3:15" ht="15.6" x14ac:dyDescent="0.3">
      <c r="C853" s="398" t="s">
        <v>660</v>
      </c>
      <c r="D853" s="398" t="s">
        <v>408</v>
      </c>
      <c r="E853" s="483" t="s">
        <v>2625</v>
      </c>
      <c r="F853" s="398" t="s">
        <v>61</v>
      </c>
      <c r="G853" s="433" t="s">
        <v>61</v>
      </c>
      <c r="H853" s="398" t="s">
        <v>878</v>
      </c>
      <c r="I853" s="398" t="s">
        <v>205</v>
      </c>
      <c r="J853" s="440">
        <v>2014650</v>
      </c>
      <c r="K853" s="435" t="s">
        <v>847</v>
      </c>
      <c r="M853" s="398"/>
      <c r="N853" s="398"/>
      <c r="O853" s="398"/>
    </row>
    <row r="854" spans="3:15" ht="15.6" x14ac:dyDescent="0.3">
      <c r="C854" s="395" t="s">
        <v>660</v>
      </c>
      <c r="D854" s="451" t="s">
        <v>2638</v>
      </c>
      <c r="E854" s="485" t="s">
        <v>2634</v>
      </c>
      <c r="F854" s="395" t="s">
        <v>61</v>
      </c>
      <c r="G854" s="437" t="s">
        <v>61</v>
      </c>
      <c r="H854" s="395" t="s">
        <v>878</v>
      </c>
      <c r="I854" s="395" t="s">
        <v>205</v>
      </c>
      <c r="J854" s="438">
        <v>1682201.76</v>
      </c>
      <c r="K854" s="439" t="s">
        <v>847</v>
      </c>
      <c r="M854" s="395"/>
      <c r="N854" s="395"/>
      <c r="O854" s="395"/>
    </row>
    <row r="855" spans="3:15" ht="15.6" x14ac:dyDescent="0.3">
      <c r="C855" s="398" t="s">
        <v>660</v>
      </c>
      <c r="D855" s="486" t="s">
        <v>403</v>
      </c>
      <c r="E855" s="483" t="s">
        <v>786</v>
      </c>
      <c r="F855" s="398" t="s">
        <v>61</v>
      </c>
      <c r="G855" s="433" t="s">
        <v>61</v>
      </c>
      <c r="H855" s="398" t="s">
        <v>878</v>
      </c>
      <c r="I855" s="398" t="s">
        <v>205</v>
      </c>
      <c r="J855" s="440">
        <v>1377319.6415932381</v>
      </c>
      <c r="K855" s="435" t="s">
        <v>847</v>
      </c>
      <c r="M855" s="398"/>
      <c r="N855" s="398"/>
      <c r="O855" s="398"/>
    </row>
    <row r="856" spans="3:15" ht="15.6" x14ac:dyDescent="0.3">
      <c r="C856" s="395" t="s">
        <v>660</v>
      </c>
      <c r="D856" s="487" t="s">
        <v>403</v>
      </c>
      <c r="E856" s="436" t="s">
        <v>771</v>
      </c>
      <c r="F856" s="395" t="s">
        <v>61</v>
      </c>
      <c r="G856" s="437" t="s">
        <v>61</v>
      </c>
      <c r="H856" s="395" t="s">
        <v>878</v>
      </c>
      <c r="I856" s="395" t="s">
        <v>205</v>
      </c>
      <c r="J856" s="438">
        <v>1360022.35</v>
      </c>
      <c r="K856" s="439" t="s">
        <v>847</v>
      </c>
      <c r="M856" s="395"/>
      <c r="N856" s="395"/>
      <c r="O856" s="395"/>
    </row>
    <row r="857" spans="3:15" ht="15.6" x14ac:dyDescent="0.3">
      <c r="C857" s="398" t="s">
        <v>660</v>
      </c>
      <c r="D857" s="452" t="s">
        <v>2639</v>
      </c>
      <c r="E857" s="491" t="s">
        <v>2635</v>
      </c>
      <c r="F857" s="398" t="s">
        <v>61</v>
      </c>
      <c r="G857" s="433" t="s">
        <v>61</v>
      </c>
      <c r="H857" s="398" t="s">
        <v>878</v>
      </c>
      <c r="I857" s="398" t="s">
        <v>205</v>
      </c>
      <c r="J857" s="440">
        <v>457702.78356961033</v>
      </c>
      <c r="K857" s="435" t="s">
        <v>847</v>
      </c>
      <c r="M857" s="398"/>
      <c r="N857" s="398"/>
      <c r="O857" s="398"/>
    </row>
    <row r="858" spans="3:15" ht="15.6" x14ac:dyDescent="0.3">
      <c r="C858" s="395" t="s">
        <v>660</v>
      </c>
      <c r="D858" s="395" t="s">
        <v>408</v>
      </c>
      <c r="E858" s="488" t="s">
        <v>780</v>
      </c>
      <c r="F858" s="395" t="s">
        <v>61</v>
      </c>
      <c r="G858" s="437" t="s">
        <v>61</v>
      </c>
      <c r="H858" s="395" t="s">
        <v>878</v>
      </c>
      <c r="I858" s="395" t="s">
        <v>205</v>
      </c>
      <c r="J858" s="438">
        <v>134190.91</v>
      </c>
      <c r="K858" s="439" t="s">
        <v>847</v>
      </c>
      <c r="M858" s="395"/>
      <c r="N858" s="395"/>
      <c r="O858" s="395"/>
    </row>
    <row r="859" spans="3:15" ht="15.6" x14ac:dyDescent="0.3">
      <c r="C859" s="398" t="s">
        <v>661</v>
      </c>
      <c r="D859" s="452" t="s">
        <v>2638</v>
      </c>
      <c r="E859" s="491" t="s">
        <v>2634</v>
      </c>
      <c r="F859" s="398" t="s">
        <v>61</v>
      </c>
      <c r="G859" s="433" t="s">
        <v>61</v>
      </c>
      <c r="H859" s="398" t="s">
        <v>883</v>
      </c>
      <c r="I859" s="398" t="s">
        <v>205</v>
      </c>
      <c r="J859" s="440">
        <v>8013348.4500000002</v>
      </c>
      <c r="K859" s="435" t="s">
        <v>847</v>
      </c>
      <c r="M859" s="398"/>
      <c r="N859" s="398"/>
      <c r="O859" s="398"/>
    </row>
    <row r="860" spans="3:15" ht="15.6" x14ac:dyDescent="0.3">
      <c r="C860" s="395" t="s">
        <v>661</v>
      </c>
      <c r="D860" s="487" t="s">
        <v>403</v>
      </c>
      <c r="E860" s="488" t="s">
        <v>775</v>
      </c>
      <c r="F860" s="395" t="s">
        <v>61</v>
      </c>
      <c r="G860" s="437" t="s">
        <v>61</v>
      </c>
      <c r="H860" s="395" t="s">
        <v>883</v>
      </c>
      <c r="I860" s="395" t="s">
        <v>205</v>
      </c>
      <c r="J860" s="438">
        <v>133564.10988186151</v>
      </c>
      <c r="K860" s="439" t="s">
        <v>847</v>
      </c>
      <c r="M860" s="395"/>
      <c r="N860" s="395"/>
      <c r="O860" s="395"/>
    </row>
    <row r="861" spans="3:15" ht="15.6" x14ac:dyDescent="0.3">
      <c r="C861" s="398" t="s">
        <v>661</v>
      </c>
      <c r="D861" s="486" t="s">
        <v>403</v>
      </c>
      <c r="E861" s="483" t="s">
        <v>786</v>
      </c>
      <c r="F861" s="398" t="s">
        <v>61</v>
      </c>
      <c r="G861" s="433" t="s">
        <v>61</v>
      </c>
      <c r="H861" s="398" t="s">
        <v>883</v>
      </c>
      <c r="I861" s="398" t="s">
        <v>205</v>
      </c>
      <c r="J861" s="440">
        <v>117458.10753214541</v>
      </c>
      <c r="K861" s="435" t="s">
        <v>847</v>
      </c>
      <c r="M861" s="398"/>
      <c r="N861" s="398"/>
      <c r="O861" s="398"/>
    </row>
    <row r="862" spans="3:15" ht="15.6" x14ac:dyDescent="0.3">
      <c r="C862" s="395" t="s">
        <v>661</v>
      </c>
      <c r="D862" s="451" t="s">
        <v>2639</v>
      </c>
      <c r="E862" s="485" t="s">
        <v>2635</v>
      </c>
      <c r="F862" s="395" t="s">
        <v>61</v>
      </c>
      <c r="G862" s="437" t="s">
        <v>61</v>
      </c>
      <c r="H862" s="395" t="s">
        <v>883</v>
      </c>
      <c r="I862" s="395" t="s">
        <v>205</v>
      </c>
      <c r="J862" s="438">
        <v>26676.646889889693</v>
      </c>
      <c r="K862" s="439" t="s">
        <v>847</v>
      </c>
      <c r="M862" s="395"/>
      <c r="N862" s="395"/>
      <c r="O862" s="395"/>
    </row>
    <row r="863" spans="3:15" ht="15.6" x14ac:dyDescent="0.3">
      <c r="C863" s="398" t="s">
        <v>662</v>
      </c>
      <c r="D863" s="486" t="s">
        <v>403</v>
      </c>
      <c r="E863" s="483" t="s">
        <v>775</v>
      </c>
      <c r="F863" s="398" t="s">
        <v>61</v>
      </c>
      <c r="G863" s="433" t="s">
        <v>61</v>
      </c>
      <c r="H863" s="398" t="s">
        <v>884</v>
      </c>
      <c r="I863" s="398" t="s">
        <v>205</v>
      </c>
      <c r="J863" s="440">
        <v>8847964.4486090988</v>
      </c>
      <c r="K863" s="435" t="s">
        <v>847</v>
      </c>
      <c r="M863" s="398"/>
      <c r="N863" s="398"/>
      <c r="O863" s="398"/>
    </row>
    <row r="864" spans="3:15" ht="15.6" x14ac:dyDescent="0.3">
      <c r="C864" s="395" t="s">
        <v>662</v>
      </c>
      <c r="D864" s="487" t="s">
        <v>403</v>
      </c>
      <c r="E864" s="488" t="s">
        <v>786</v>
      </c>
      <c r="F864" s="395" t="s">
        <v>61</v>
      </c>
      <c r="G864" s="437" t="s">
        <v>61</v>
      </c>
      <c r="H864" s="395" t="s">
        <v>884</v>
      </c>
      <c r="I864" s="395" t="s">
        <v>205</v>
      </c>
      <c r="J864" s="438">
        <v>8046053.5792768085</v>
      </c>
      <c r="K864" s="439" t="s">
        <v>847</v>
      </c>
      <c r="M864" s="395"/>
      <c r="N864" s="395"/>
      <c r="O864" s="395"/>
    </row>
    <row r="865" spans="3:15" ht="15.6" x14ac:dyDescent="0.3">
      <c r="C865" s="398" t="s">
        <v>662</v>
      </c>
      <c r="D865" s="486" t="s">
        <v>403</v>
      </c>
      <c r="E865" s="432" t="s">
        <v>771</v>
      </c>
      <c r="F865" s="398" t="s">
        <v>61</v>
      </c>
      <c r="G865" s="433" t="s">
        <v>61</v>
      </c>
      <c r="H865" s="398" t="s">
        <v>884</v>
      </c>
      <c r="I865" s="398" t="s">
        <v>205</v>
      </c>
      <c r="J865" s="440">
        <v>3838573.3199999994</v>
      </c>
      <c r="K865" s="435" t="s">
        <v>847</v>
      </c>
      <c r="M865" s="398"/>
      <c r="N865" s="398"/>
      <c r="O865" s="398"/>
    </row>
    <row r="866" spans="3:15" ht="15.6" x14ac:dyDescent="0.3">
      <c r="C866" s="395" t="s">
        <v>662</v>
      </c>
      <c r="D866" s="451" t="s">
        <v>2638</v>
      </c>
      <c r="E866" s="485" t="s">
        <v>2634</v>
      </c>
      <c r="F866" s="395" t="s">
        <v>61</v>
      </c>
      <c r="G866" s="437" t="s">
        <v>61</v>
      </c>
      <c r="H866" s="395" t="s">
        <v>884</v>
      </c>
      <c r="I866" s="395" t="s">
        <v>205</v>
      </c>
      <c r="J866" s="438">
        <v>3604439.9100841982</v>
      </c>
      <c r="K866" s="439" t="s">
        <v>847</v>
      </c>
      <c r="M866" s="395"/>
      <c r="N866" s="395"/>
      <c r="O866" s="395"/>
    </row>
    <row r="867" spans="3:15" ht="15.6" x14ac:dyDescent="0.3">
      <c r="C867" s="398" t="s">
        <v>662</v>
      </c>
      <c r="D867" s="486" t="s">
        <v>403</v>
      </c>
      <c r="E867" s="452" t="s">
        <v>2626</v>
      </c>
      <c r="F867" s="398" t="s">
        <v>61</v>
      </c>
      <c r="G867" s="433" t="s">
        <v>61</v>
      </c>
      <c r="H867" s="398" t="s">
        <v>884</v>
      </c>
      <c r="I867" s="398" t="s">
        <v>205</v>
      </c>
      <c r="J867" s="440">
        <v>1856177.39</v>
      </c>
      <c r="K867" s="435" t="s">
        <v>847</v>
      </c>
      <c r="M867" s="398"/>
      <c r="N867" s="398"/>
      <c r="O867" s="398"/>
    </row>
    <row r="868" spans="3:15" ht="15.6" x14ac:dyDescent="0.3">
      <c r="C868" s="395" t="s">
        <v>662</v>
      </c>
      <c r="D868" s="487" t="s">
        <v>403</v>
      </c>
      <c r="E868" s="488" t="s">
        <v>784</v>
      </c>
      <c r="F868" s="395" t="s">
        <v>61</v>
      </c>
      <c r="G868" s="437" t="s">
        <v>61</v>
      </c>
      <c r="H868" s="395" t="s">
        <v>884</v>
      </c>
      <c r="I868" s="395" t="s">
        <v>205</v>
      </c>
      <c r="J868" s="438">
        <v>860635.27</v>
      </c>
      <c r="K868" s="439" t="s">
        <v>847</v>
      </c>
      <c r="M868" s="395"/>
      <c r="N868" s="395"/>
      <c r="O868" s="395"/>
    </row>
    <row r="869" spans="3:15" ht="15.6" x14ac:dyDescent="0.3">
      <c r="C869" s="398" t="s">
        <v>662</v>
      </c>
      <c r="D869" s="398" t="s">
        <v>408</v>
      </c>
      <c r="E869" s="483" t="s">
        <v>780</v>
      </c>
      <c r="F869" s="398" t="s">
        <v>61</v>
      </c>
      <c r="G869" s="433" t="s">
        <v>61</v>
      </c>
      <c r="H869" s="398" t="s">
        <v>884</v>
      </c>
      <c r="I869" s="398" t="s">
        <v>205</v>
      </c>
      <c r="J869" s="440">
        <v>738866.22299458261</v>
      </c>
      <c r="K869" s="435" t="s">
        <v>847</v>
      </c>
      <c r="M869" s="398"/>
      <c r="N869" s="398"/>
      <c r="O869" s="398"/>
    </row>
    <row r="870" spans="3:15" ht="15.6" x14ac:dyDescent="0.3">
      <c r="C870" s="395" t="s">
        <v>662</v>
      </c>
      <c r="D870" s="451" t="s">
        <v>2639</v>
      </c>
      <c r="E870" s="485" t="s">
        <v>2635</v>
      </c>
      <c r="F870" s="395" t="s">
        <v>61</v>
      </c>
      <c r="G870" s="437" t="s">
        <v>61</v>
      </c>
      <c r="H870" s="395" t="s">
        <v>884</v>
      </c>
      <c r="I870" s="395" t="s">
        <v>205</v>
      </c>
      <c r="J870" s="438">
        <v>236957.44076757392</v>
      </c>
      <c r="K870" s="439" t="s">
        <v>847</v>
      </c>
      <c r="M870" s="395"/>
      <c r="N870" s="395"/>
      <c r="O870" s="395"/>
    </row>
    <row r="871" spans="3:15" ht="15.6" x14ac:dyDescent="0.3">
      <c r="C871" s="398" t="s">
        <v>662</v>
      </c>
      <c r="D871" s="398" t="s">
        <v>408</v>
      </c>
      <c r="E871" s="483" t="s">
        <v>2625</v>
      </c>
      <c r="F871" s="398" t="s">
        <v>61</v>
      </c>
      <c r="G871" s="433" t="s">
        <v>61</v>
      </c>
      <c r="H871" s="398" t="s">
        <v>884</v>
      </c>
      <c r="I871" s="398" t="s">
        <v>205</v>
      </c>
      <c r="J871" s="440">
        <v>200680</v>
      </c>
      <c r="K871" s="435" t="s">
        <v>847</v>
      </c>
      <c r="M871" s="398"/>
      <c r="N871" s="398"/>
      <c r="O871" s="398"/>
    </row>
    <row r="872" spans="3:15" ht="15.6" x14ac:dyDescent="0.3">
      <c r="C872" s="395" t="s">
        <v>663</v>
      </c>
      <c r="D872" s="451" t="s">
        <v>2638</v>
      </c>
      <c r="E872" s="485" t="s">
        <v>2634</v>
      </c>
      <c r="F872" s="395" t="s">
        <v>61</v>
      </c>
      <c r="G872" s="437" t="s">
        <v>61</v>
      </c>
      <c r="H872" s="395" t="s">
        <v>885</v>
      </c>
      <c r="I872" s="395" t="s">
        <v>205</v>
      </c>
      <c r="J872" s="438">
        <v>6069876.8655440249</v>
      </c>
      <c r="K872" s="439" t="s">
        <v>847</v>
      </c>
      <c r="M872" s="395"/>
      <c r="N872" s="395"/>
      <c r="O872" s="395"/>
    </row>
    <row r="873" spans="3:15" ht="15.6" x14ac:dyDescent="0.3">
      <c r="C873" s="398" t="s">
        <v>663</v>
      </c>
      <c r="D873" s="486" t="s">
        <v>403</v>
      </c>
      <c r="E873" s="483" t="s">
        <v>775</v>
      </c>
      <c r="F873" s="398" t="s">
        <v>61</v>
      </c>
      <c r="G873" s="433" t="s">
        <v>61</v>
      </c>
      <c r="H873" s="398" t="s">
        <v>885</v>
      </c>
      <c r="I873" s="398" t="s">
        <v>205</v>
      </c>
      <c r="J873" s="440">
        <v>4387243.3542170878</v>
      </c>
      <c r="K873" s="435" t="s">
        <v>847</v>
      </c>
      <c r="M873" s="398"/>
      <c r="N873" s="398"/>
      <c r="O873" s="398"/>
    </row>
    <row r="874" spans="3:15" ht="15.6" x14ac:dyDescent="0.3">
      <c r="C874" s="395" t="s">
        <v>663</v>
      </c>
      <c r="D874" s="451" t="s">
        <v>2639</v>
      </c>
      <c r="E874" s="485" t="s">
        <v>2635</v>
      </c>
      <c r="F874" s="395" t="s">
        <v>61</v>
      </c>
      <c r="G874" s="437" t="s">
        <v>61</v>
      </c>
      <c r="H874" s="395" t="s">
        <v>885</v>
      </c>
      <c r="I874" s="395" t="s">
        <v>205</v>
      </c>
      <c r="J874" s="438">
        <v>884524.23313034407</v>
      </c>
      <c r="K874" s="439" t="s">
        <v>847</v>
      </c>
      <c r="M874" s="395"/>
      <c r="N874" s="395"/>
      <c r="O874" s="395"/>
    </row>
    <row r="875" spans="3:15" ht="15.6" x14ac:dyDescent="0.3">
      <c r="C875" s="398" t="s">
        <v>664</v>
      </c>
      <c r="D875" s="486" t="s">
        <v>403</v>
      </c>
      <c r="E875" s="483" t="s">
        <v>775</v>
      </c>
      <c r="F875" s="398" t="s">
        <v>61</v>
      </c>
      <c r="G875" s="433" t="s">
        <v>61</v>
      </c>
      <c r="H875" s="398" t="s">
        <v>883</v>
      </c>
      <c r="I875" s="398" t="s">
        <v>205</v>
      </c>
      <c r="J875" s="440">
        <v>8477137.7433542199</v>
      </c>
      <c r="K875" s="435" t="s">
        <v>847</v>
      </c>
      <c r="M875" s="398"/>
      <c r="N875" s="398"/>
      <c r="O875" s="398"/>
    </row>
    <row r="876" spans="3:15" ht="15.6" x14ac:dyDescent="0.3">
      <c r="C876" s="395" t="s">
        <v>664</v>
      </c>
      <c r="D876" s="451" t="s">
        <v>2639</v>
      </c>
      <c r="E876" s="485" t="s">
        <v>2635</v>
      </c>
      <c r="F876" s="395" t="s">
        <v>61</v>
      </c>
      <c r="G876" s="437" t="s">
        <v>61</v>
      </c>
      <c r="H876" s="395" t="s">
        <v>883</v>
      </c>
      <c r="I876" s="395" t="s">
        <v>205</v>
      </c>
      <c r="J876" s="438">
        <v>1768760.2116412111</v>
      </c>
      <c r="K876" s="439" t="s">
        <v>847</v>
      </c>
      <c r="M876" s="395"/>
      <c r="N876" s="395"/>
      <c r="O876" s="395"/>
    </row>
    <row r="877" spans="3:15" ht="15.6" x14ac:dyDescent="0.3">
      <c r="C877" s="398" t="s">
        <v>665</v>
      </c>
      <c r="D877" s="486" t="s">
        <v>403</v>
      </c>
      <c r="E877" s="483" t="s">
        <v>775</v>
      </c>
      <c r="F877" s="398" t="s">
        <v>61</v>
      </c>
      <c r="G877" s="433" t="s">
        <v>61</v>
      </c>
      <c r="H877" s="398" t="s">
        <v>886</v>
      </c>
      <c r="I877" s="398" t="s">
        <v>205</v>
      </c>
      <c r="J877" s="440">
        <v>148174.23152992624</v>
      </c>
      <c r="K877" s="435" t="s">
        <v>847</v>
      </c>
      <c r="M877" s="398"/>
      <c r="N877" s="398"/>
      <c r="O877" s="398"/>
    </row>
    <row r="878" spans="3:15" ht="15.6" x14ac:dyDescent="0.3">
      <c r="C878" s="395" t="s">
        <v>665</v>
      </c>
      <c r="D878" s="487" t="s">
        <v>403</v>
      </c>
      <c r="E878" s="488" t="s">
        <v>786</v>
      </c>
      <c r="F878" s="395" t="s">
        <v>61</v>
      </c>
      <c r="G878" s="437" t="s">
        <v>61</v>
      </c>
      <c r="H878" s="395" t="s">
        <v>886</v>
      </c>
      <c r="I878" s="395" t="s">
        <v>205</v>
      </c>
      <c r="J878" s="438">
        <v>134709.43506037464</v>
      </c>
      <c r="K878" s="439" t="s">
        <v>847</v>
      </c>
      <c r="M878" s="395"/>
      <c r="N878" s="395"/>
      <c r="O878" s="395"/>
    </row>
    <row r="879" spans="3:15" ht="15.6" x14ac:dyDescent="0.3">
      <c r="C879" s="398" t="s">
        <v>665</v>
      </c>
      <c r="D879" s="398" t="s">
        <v>408</v>
      </c>
      <c r="E879" s="483" t="s">
        <v>777</v>
      </c>
      <c r="F879" s="398" t="s">
        <v>61</v>
      </c>
      <c r="G879" s="433" t="s">
        <v>61</v>
      </c>
      <c r="H879" s="398" t="s">
        <v>886</v>
      </c>
      <c r="I879" s="398" t="s">
        <v>205</v>
      </c>
      <c r="J879" s="440">
        <v>74885</v>
      </c>
      <c r="K879" s="435" t="s">
        <v>847</v>
      </c>
      <c r="M879" s="398"/>
      <c r="N879" s="398"/>
      <c r="O879" s="398"/>
    </row>
    <row r="880" spans="3:15" ht="15.6" x14ac:dyDescent="0.3">
      <c r="C880" s="395" t="s">
        <v>665</v>
      </c>
      <c r="D880" s="451" t="s">
        <v>2638</v>
      </c>
      <c r="E880" s="485" t="s">
        <v>2634</v>
      </c>
      <c r="F880" s="395" t="s">
        <v>61</v>
      </c>
      <c r="G880" s="437" t="s">
        <v>61</v>
      </c>
      <c r="H880" s="395" t="s">
        <v>886</v>
      </c>
      <c r="I880" s="395" t="s">
        <v>205</v>
      </c>
      <c r="J880" s="438">
        <v>74525.346624893937</v>
      </c>
      <c r="K880" s="439" t="s">
        <v>847</v>
      </c>
      <c r="M880" s="395"/>
      <c r="N880" s="395"/>
      <c r="O880" s="395"/>
    </row>
    <row r="881" spans="3:15" ht="15.6" x14ac:dyDescent="0.3">
      <c r="C881" s="398" t="s">
        <v>665</v>
      </c>
      <c r="D881" s="452" t="s">
        <v>2639</v>
      </c>
      <c r="E881" s="491" t="s">
        <v>2635</v>
      </c>
      <c r="F881" s="398" t="s">
        <v>61</v>
      </c>
      <c r="G881" s="433" t="s">
        <v>61</v>
      </c>
      <c r="H881" s="398" t="s">
        <v>886</v>
      </c>
      <c r="I881" s="398" t="s">
        <v>205</v>
      </c>
      <c r="J881" s="440">
        <v>62846.669999999991</v>
      </c>
      <c r="K881" s="435" t="s">
        <v>847</v>
      </c>
      <c r="M881" s="398"/>
      <c r="N881" s="398"/>
      <c r="O881" s="398"/>
    </row>
    <row r="882" spans="3:15" ht="15.6" x14ac:dyDescent="0.3">
      <c r="C882" s="398" t="s">
        <v>961</v>
      </c>
      <c r="D882" s="487" t="s">
        <v>406</v>
      </c>
      <c r="E882" s="494" t="s">
        <v>790</v>
      </c>
      <c r="F882" s="395" t="s">
        <v>936</v>
      </c>
      <c r="G882" s="437" t="s">
        <v>936</v>
      </c>
      <c r="H882" s="395" t="s">
        <v>961</v>
      </c>
      <c r="I882" s="395" t="s">
        <v>205</v>
      </c>
      <c r="J882" s="446">
        <v>22429.51251646904</v>
      </c>
      <c r="K882" s="435" t="s">
        <v>847</v>
      </c>
      <c r="M882" s="435" t="s">
        <v>847</v>
      </c>
      <c r="N882" s="395"/>
      <c r="O882" s="395"/>
    </row>
    <row r="883" spans="3:15" ht="15.6" x14ac:dyDescent="0.3">
      <c r="C883" s="398" t="s">
        <v>666</v>
      </c>
      <c r="D883" s="486" t="s">
        <v>403</v>
      </c>
      <c r="E883" s="483" t="s">
        <v>786</v>
      </c>
      <c r="F883" s="398" t="s">
        <v>61</v>
      </c>
      <c r="G883" s="433" t="s">
        <v>61</v>
      </c>
      <c r="H883" s="398" t="s">
        <v>883</v>
      </c>
      <c r="I883" s="398" t="s">
        <v>205</v>
      </c>
      <c r="J883" s="440">
        <v>96938.102705436977</v>
      </c>
      <c r="K883" s="435" t="s">
        <v>847</v>
      </c>
      <c r="M883" s="398"/>
      <c r="N883" s="398"/>
      <c r="O883" s="398"/>
    </row>
    <row r="884" spans="3:15" ht="15.6" x14ac:dyDescent="0.3">
      <c r="C884" s="395" t="s">
        <v>666</v>
      </c>
      <c r="D884" s="487" t="s">
        <v>403</v>
      </c>
      <c r="E884" s="488" t="s">
        <v>775</v>
      </c>
      <c r="F884" s="395" t="s">
        <v>61</v>
      </c>
      <c r="G884" s="437" t="s">
        <v>61</v>
      </c>
      <c r="H884" s="395" t="s">
        <v>883</v>
      </c>
      <c r="I884" s="395" t="s">
        <v>205</v>
      </c>
      <c r="J884" s="438">
        <v>13966.481887605243</v>
      </c>
      <c r="K884" s="439" t="s">
        <v>847</v>
      </c>
      <c r="M884" s="395"/>
      <c r="N884" s="395"/>
      <c r="O884" s="395"/>
    </row>
    <row r="885" spans="3:15" ht="15.6" x14ac:dyDescent="0.3">
      <c r="C885" s="398" t="s">
        <v>667</v>
      </c>
      <c r="D885" s="486" t="s">
        <v>403</v>
      </c>
      <c r="E885" s="483" t="s">
        <v>775</v>
      </c>
      <c r="F885" s="398" t="s">
        <v>61</v>
      </c>
      <c r="G885" s="433" t="s">
        <v>61</v>
      </c>
      <c r="H885" s="398" t="s">
        <v>874</v>
      </c>
      <c r="I885" s="398" t="s">
        <v>205</v>
      </c>
      <c r="J885" s="440">
        <v>330635.87344657665</v>
      </c>
      <c r="K885" s="435" t="s">
        <v>847</v>
      </c>
      <c r="M885" s="398"/>
      <c r="N885" s="398"/>
      <c r="O885" s="398"/>
    </row>
    <row r="886" spans="3:15" ht="15.6" x14ac:dyDescent="0.3">
      <c r="C886" s="395" t="s">
        <v>667</v>
      </c>
      <c r="D886" s="487" t="s">
        <v>403</v>
      </c>
      <c r="E886" s="488" t="s">
        <v>786</v>
      </c>
      <c r="F886" s="395" t="s">
        <v>61</v>
      </c>
      <c r="G886" s="437" t="s">
        <v>61</v>
      </c>
      <c r="H886" s="395" t="s">
        <v>874</v>
      </c>
      <c r="I886" s="395" t="s">
        <v>205</v>
      </c>
      <c r="J886" s="438">
        <v>8012.8160609620763</v>
      </c>
      <c r="K886" s="439" t="s">
        <v>847</v>
      </c>
      <c r="M886" s="395"/>
      <c r="N886" s="395"/>
      <c r="O886" s="395"/>
    </row>
    <row r="887" spans="3:15" ht="15.6" x14ac:dyDescent="0.3">
      <c r="C887" s="398" t="s">
        <v>668</v>
      </c>
      <c r="D887" s="398" t="s">
        <v>408</v>
      </c>
      <c r="E887" s="483" t="s">
        <v>780</v>
      </c>
      <c r="F887" s="398" t="s">
        <v>61</v>
      </c>
      <c r="G887" s="433" t="s">
        <v>61</v>
      </c>
      <c r="H887" s="398" t="s">
        <v>887</v>
      </c>
      <c r="I887" s="398" t="s">
        <v>205</v>
      </c>
      <c r="J887" s="440">
        <v>2136661.0516937538</v>
      </c>
      <c r="K887" s="435" t="s">
        <v>847</v>
      </c>
      <c r="M887" s="398"/>
      <c r="N887" s="398"/>
      <c r="O887" s="398"/>
    </row>
    <row r="888" spans="3:15" ht="15.6" x14ac:dyDescent="0.3">
      <c r="C888" s="395" t="s">
        <v>668</v>
      </c>
      <c r="D888" s="487" t="s">
        <v>403</v>
      </c>
      <c r="E888" s="488" t="s">
        <v>786</v>
      </c>
      <c r="F888" s="395" t="s">
        <v>61</v>
      </c>
      <c r="G888" s="437" t="s">
        <v>61</v>
      </c>
      <c r="H888" s="395" t="s">
        <v>887</v>
      </c>
      <c r="I888" s="395" t="s">
        <v>205</v>
      </c>
      <c r="J888" s="438">
        <v>1097139.8269701716</v>
      </c>
      <c r="K888" s="439" t="s">
        <v>847</v>
      </c>
      <c r="M888" s="395"/>
      <c r="N888" s="395"/>
      <c r="O888" s="395"/>
    </row>
    <row r="889" spans="3:15" ht="15.6" x14ac:dyDescent="0.3">
      <c r="C889" s="398" t="s">
        <v>668</v>
      </c>
      <c r="D889" s="452" t="s">
        <v>2638</v>
      </c>
      <c r="E889" s="491" t="s">
        <v>2634</v>
      </c>
      <c r="F889" s="398" t="s">
        <v>61</v>
      </c>
      <c r="G889" s="433" t="s">
        <v>61</v>
      </c>
      <c r="H889" s="398" t="s">
        <v>887</v>
      </c>
      <c r="I889" s="398" t="s">
        <v>205</v>
      </c>
      <c r="J889" s="440">
        <v>962730.89223940996</v>
      </c>
      <c r="K889" s="435" t="s">
        <v>847</v>
      </c>
      <c r="M889" s="398"/>
      <c r="N889" s="398"/>
      <c r="O889" s="398"/>
    </row>
    <row r="890" spans="3:15" ht="15.6" x14ac:dyDescent="0.3">
      <c r="C890" s="395" t="s">
        <v>668</v>
      </c>
      <c r="D890" s="487" t="s">
        <v>403</v>
      </c>
      <c r="E890" s="488" t="s">
        <v>775</v>
      </c>
      <c r="F890" s="395" t="s">
        <v>61</v>
      </c>
      <c r="G890" s="437" t="s">
        <v>61</v>
      </c>
      <c r="H890" s="395" t="s">
        <v>887</v>
      </c>
      <c r="I890" s="395" t="s">
        <v>205</v>
      </c>
      <c r="J890" s="438">
        <v>946543.13873050071</v>
      </c>
      <c r="K890" s="439" t="s">
        <v>847</v>
      </c>
      <c r="M890" s="395"/>
      <c r="N890" s="395"/>
      <c r="O890" s="395"/>
    </row>
    <row r="891" spans="3:15" ht="15.6" x14ac:dyDescent="0.3">
      <c r="C891" s="398" t="s">
        <v>668</v>
      </c>
      <c r="D891" s="398" t="s">
        <v>408</v>
      </c>
      <c r="E891" s="483" t="s">
        <v>777</v>
      </c>
      <c r="F891" s="398" t="s">
        <v>61</v>
      </c>
      <c r="G891" s="433" t="s">
        <v>61</v>
      </c>
      <c r="H891" s="398" t="s">
        <v>887</v>
      </c>
      <c r="I891" s="398" t="s">
        <v>205</v>
      </c>
      <c r="J891" s="440">
        <v>36663.369999999995</v>
      </c>
      <c r="K891" s="435" t="s">
        <v>847</v>
      </c>
      <c r="M891" s="398"/>
      <c r="N891" s="398"/>
      <c r="O891" s="398"/>
    </row>
    <row r="892" spans="3:15" ht="15.6" x14ac:dyDescent="0.3">
      <c r="C892" s="395" t="s">
        <v>669</v>
      </c>
      <c r="D892" s="487" t="s">
        <v>403</v>
      </c>
      <c r="E892" s="488" t="s">
        <v>775</v>
      </c>
      <c r="F892" s="395" t="s">
        <v>61</v>
      </c>
      <c r="G892" s="437" t="s">
        <v>61</v>
      </c>
      <c r="H892" s="395" t="s">
        <v>888</v>
      </c>
      <c r="I892" s="395" t="s">
        <v>205</v>
      </c>
      <c r="J892" s="438">
        <v>3615680.33</v>
      </c>
      <c r="K892" s="439" t="s">
        <v>847</v>
      </c>
      <c r="M892" s="395"/>
      <c r="N892" s="395"/>
      <c r="O892" s="395"/>
    </row>
    <row r="893" spans="3:15" ht="15.6" x14ac:dyDescent="0.3">
      <c r="C893" s="398" t="s">
        <v>669</v>
      </c>
      <c r="D893" s="398" t="s">
        <v>408</v>
      </c>
      <c r="E893" s="483" t="s">
        <v>777</v>
      </c>
      <c r="F893" s="398" t="s">
        <v>61</v>
      </c>
      <c r="G893" s="433" t="s">
        <v>61</v>
      </c>
      <c r="H893" s="398" t="s">
        <v>888</v>
      </c>
      <c r="I893" s="398" t="s">
        <v>205</v>
      </c>
      <c r="J893" s="440">
        <v>3167000</v>
      </c>
      <c r="K893" s="435" t="s">
        <v>847</v>
      </c>
      <c r="M893" s="398"/>
      <c r="N893" s="398"/>
      <c r="O893" s="398"/>
    </row>
    <row r="894" spans="3:15" ht="15.6" x14ac:dyDescent="0.3">
      <c r="C894" s="395" t="s">
        <v>669</v>
      </c>
      <c r="D894" s="451" t="s">
        <v>2638</v>
      </c>
      <c r="E894" s="485" t="s">
        <v>2634</v>
      </c>
      <c r="F894" s="395" t="s">
        <v>61</v>
      </c>
      <c r="G894" s="437" t="s">
        <v>61</v>
      </c>
      <c r="H894" s="395" t="s">
        <v>888</v>
      </c>
      <c r="I894" s="395" t="s">
        <v>205</v>
      </c>
      <c r="J894" s="438">
        <v>1331000</v>
      </c>
      <c r="K894" s="439" t="s">
        <v>847</v>
      </c>
      <c r="M894" s="395"/>
      <c r="N894" s="395"/>
      <c r="O894" s="395"/>
    </row>
    <row r="895" spans="3:15" ht="15.6" x14ac:dyDescent="0.3">
      <c r="C895" s="398" t="s">
        <v>669</v>
      </c>
      <c r="D895" s="398" t="s">
        <v>408</v>
      </c>
      <c r="E895" s="483" t="s">
        <v>2625</v>
      </c>
      <c r="F895" s="398" t="s">
        <v>61</v>
      </c>
      <c r="G895" s="433" t="s">
        <v>61</v>
      </c>
      <c r="H895" s="398" t="s">
        <v>888</v>
      </c>
      <c r="I895" s="398" t="s">
        <v>205</v>
      </c>
      <c r="J895" s="440">
        <v>679000</v>
      </c>
      <c r="K895" s="435" t="s">
        <v>847</v>
      </c>
      <c r="M895" s="398"/>
      <c r="N895" s="398"/>
      <c r="O895" s="398"/>
    </row>
    <row r="896" spans="3:15" ht="15.6" x14ac:dyDescent="0.3">
      <c r="C896" s="395" t="s">
        <v>669</v>
      </c>
      <c r="D896" s="395" t="s">
        <v>408</v>
      </c>
      <c r="E896" s="488" t="s">
        <v>782</v>
      </c>
      <c r="F896" s="395" t="s">
        <v>61</v>
      </c>
      <c r="G896" s="437" t="s">
        <v>61</v>
      </c>
      <c r="H896" s="395" t="s">
        <v>888</v>
      </c>
      <c r="I896" s="395" t="s">
        <v>205</v>
      </c>
      <c r="J896" s="438">
        <v>600000</v>
      </c>
      <c r="K896" s="439" t="s">
        <v>847</v>
      </c>
      <c r="M896" s="395"/>
      <c r="N896" s="395"/>
      <c r="O896" s="395"/>
    </row>
    <row r="897" spans="3:15" ht="15.6" x14ac:dyDescent="0.3">
      <c r="C897" s="398" t="s">
        <v>669</v>
      </c>
      <c r="D897" s="452" t="s">
        <v>2639</v>
      </c>
      <c r="E897" s="491" t="s">
        <v>2635</v>
      </c>
      <c r="F897" s="398" t="s">
        <v>61</v>
      </c>
      <c r="G897" s="433" t="s">
        <v>61</v>
      </c>
      <c r="H897" s="398" t="s">
        <v>888</v>
      </c>
      <c r="I897" s="398" t="s">
        <v>205</v>
      </c>
      <c r="J897" s="440">
        <v>94760.54</v>
      </c>
      <c r="K897" s="435" t="s">
        <v>847</v>
      </c>
      <c r="M897" s="398"/>
      <c r="N897" s="398"/>
      <c r="O897" s="398"/>
    </row>
    <row r="898" spans="3:15" ht="15.6" x14ac:dyDescent="0.3">
      <c r="C898" s="395" t="s">
        <v>669</v>
      </c>
      <c r="D898" s="487" t="s">
        <v>403</v>
      </c>
      <c r="E898" s="488" t="s">
        <v>786</v>
      </c>
      <c r="F898" s="395" t="s">
        <v>61</v>
      </c>
      <c r="G898" s="437" t="s">
        <v>61</v>
      </c>
      <c r="H898" s="395" t="s">
        <v>888</v>
      </c>
      <c r="I898" s="395" t="s">
        <v>205</v>
      </c>
      <c r="J898" s="438">
        <v>60050.520298936099</v>
      </c>
      <c r="K898" s="439" t="s">
        <v>847</v>
      </c>
      <c r="M898" s="395"/>
      <c r="N898" s="395"/>
      <c r="O898" s="395"/>
    </row>
    <row r="899" spans="3:15" ht="15.6" x14ac:dyDescent="0.3">
      <c r="C899" s="398" t="s">
        <v>670</v>
      </c>
      <c r="D899" s="398" t="s">
        <v>408</v>
      </c>
      <c r="E899" s="483" t="s">
        <v>782</v>
      </c>
      <c r="F899" s="398" t="s">
        <v>61</v>
      </c>
      <c r="G899" s="433" t="s">
        <v>61</v>
      </c>
      <c r="H899" s="398" t="s">
        <v>874</v>
      </c>
      <c r="I899" s="398" t="s">
        <v>205</v>
      </c>
      <c r="J899" s="440">
        <v>7900000</v>
      </c>
      <c r="K899" s="435" t="s">
        <v>847</v>
      </c>
      <c r="M899" s="398"/>
      <c r="N899" s="398"/>
      <c r="O899" s="398"/>
    </row>
    <row r="900" spans="3:15" ht="15.6" x14ac:dyDescent="0.3">
      <c r="C900" s="395" t="s">
        <v>670</v>
      </c>
      <c r="D900" s="487" t="s">
        <v>403</v>
      </c>
      <c r="E900" s="436" t="s">
        <v>771</v>
      </c>
      <c r="F900" s="395" t="s">
        <v>61</v>
      </c>
      <c r="G900" s="437" t="s">
        <v>61</v>
      </c>
      <c r="H900" s="395" t="s">
        <v>874</v>
      </c>
      <c r="I900" s="395" t="s">
        <v>205</v>
      </c>
      <c r="J900" s="438">
        <v>4373254.9799999995</v>
      </c>
      <c r="K900" s="439" t="s">
        <v>847</v>
      </c>
      <c r="M900" s="395"/>
      <c r="N900" s="395"/>
      <c r="O900" s="395"/>
    </row>
    <row r="901" spans="3:15" ht="15.6" x14ac:dyDescent="0.3">
      <c r="C901" s="398" t="s">
        <v>670</v>
      </c>
      <c r="D901" s="398" t="s">
        <v>408</v>
      </c>
      <c r="E901" s="483" t="s">
        <v>777</v>
      </c>
      <c r="F901" s="398" t="s">
        <v>61</v>
      </c>
      <c r="G901" s="433" t="s">
        <v>61</v>
      </c>
      <c r="H901" s="398" t="s">
        <v>874</v>
      </c>
      <c r="I901" s="398" t="s">
        <v>205</v>
      </c>
      <c r="J901" s="440">
        <v>1193000</v>
      </c>
      <c r="K901" s="435" t="s">
        <v>847</v>
      </c>
      <c r="M901" s="398"/>
      <c r="N901" s="398"/>
      <c r="O901" s="398"/>
    </row>
    <row r="902" spans="3:15" ht="15.6" x14ac:dyDescent="0.3">
      <c r="C902" s="395" t="s">
        <v>670</v>
      </c>
      <c r="D902" s="487" t="s">
        <v>403</v>
      </c>
      <c r="E902" s="488" t="s">
        <v>784</v>
      </c>
      <c r="F902" s="395" t="s">
        <v>61</v>
      </c>
      <c r="G902" s="437" t="s">
        <v>61</v>
      </c>
      <c r="H902" s="395" t="s">
        <v>874</v>
      </c>
      <c r="I902" s="395" t="s">
        <v>205</v>
      </c>
      <c r="J902" s="438">
        <v>412972.23</v>
      </c>
      <c r="K902" s="439" t="s">
        <v>847</v>
      </c>
      <c r="M902" s="395"/>
      <c r="N902" s="395"/>
      <c r="O902" s="395"/>
    </row>
    <row r="903" spans="3:15" ht="15.6" x14ac:dyDescent="0.3">
      <c r="C903" s="398" t="s">
        <v>670</v>
      </c>
      <c r="D903" s="486" t="s">
        <v>403</v>
      </c>
      <c r="E903" s="483" t="s">
        <v>775</v>
      </c>
      <c r="F903" s="398" t="s">
        <v>61</v>
      </c>
      <c r="G903" s="433" t="s">
        <v>61</v>
      </c>
      <c r="H903" s="398" t="s">
        <v>874</v>
      </c>
      <c r="I903" s="398" t="s">
        <v>205</v>
      </c>
      <c r="J903" s="440">
        <v>244824.59832517456</v>
      </c>
      <c r="K903" s="435" t="s">
        <v>847</v>
      </c>
      <c r="M903" s="398"/>
      <c r="N903" s="398"/>
      <c r="O903" s="398"/>
    </row>
    <row r="904" spans="3:15" ht="15.6" x14ac:dyDescent="0.3">
      <c r="C904" s="395" t="s">
        <v>670</v>
      </c>
      <c r="D904" s="451" t="s">
        <v>2639</v>
      </c>
      <c r="E904" s="485" t="s">
        <v>2635</v>
      </c>
      <c r="F904" s="395" t="s">
        <v>61</v>
      </c>
      <c r="G904" s="437" t="s">
        <v>61</v>
      </c>
      <c r="H904" s="395" t="s">
        <v>874</v>
      </c>
      <c r="I904" s="395" t="s">
        <v>205</v>
      </c>
      <c r="J904" s="438">
        <v>196161.06448926308</v>
      </c>
      <c r="K904" s="439" t="s">
        <v>847</v>
      </c>
      <c r="M904" s="395"/>
      <c r="N904" s="395"/>
      <c r="O904" s="395"/>
    </row>
    <row r="905" spans="3:15" ht="15.6" x14ac:dyDescent="0.3">
      <c r="C905" s="398" t="s">
        <v>670</v>
      </c>
      <c r="D905" s="398" t="s">
        <v>408</v>
      </c>
      <c r="E905" s="483" t="s">
        <v>2625</v>
      </c>
      <c r="F905" s="398" t="s">
        <v>61</v>
      </c>
      <c r="G905" s="433" t="s">
        <v>61</v>
      </c>
      <c r="H905" s="398" t="s">
        <v>874</v>
      </c>
      <c r="I905" s="398" t="s">
        <v>205</v>
      </c>
      <c r="J905" s="440">
        <v>157000</v>
      </c>
      <c r="K905" s="435" t="s">
        <v>847</v>
      </c>
      <c r="M905" s="398"/>
      <c r="N905" s="398"/>
      <c r="O905" s="398"/>
    </row>
    <row r="906" spans="3:15" ht="15.6" x14ac:dyDescent="0.3">
      <c r="C906" s="395" t="s">
        <v>671</v>
      </c>
      <c r="D906" s="487" t="s">
        <v>403</v>
      </c>
      <c r="E906" s="488" t="s">
        <v>775</v>
      </c>
      <c r="F906" s="395" t="s">
        <v>61</v>
      </c>
      <c r="G906" s="437" t="s">
        <v>61</v>
      </c>
      <c r="H906" s="395" t="s">
        <v>878</v>
      </c>
      <c r="I906" s="395" t="s">
        <v>205</v>
      </c>
      <c r="J906" s="438">
        <v>1986335.6470328309</v>
      </c>
      <c r="K906" s="439" t="s">
        <v>847</v>
      </c>
      <c r="M906" s="395"/>
      <c r="N906" s="395"/>
      <c r="O906" s="395"/>
    </row>
    <row r="907" spans="3:15" ht="15.6" x14ac:dyDescent="0.3">
      <c r="C907" s="398" t="s">
        <v>671</v>
      </c>
      <c r="D907" s="452" t="s">
        <v>2638</v>
      </c>
      <c r="E907" s="491" t="s">
        <v>2634</v>
      </c>
      <c r="F907" s="398" t="s">
        <v>61</v>
      </c>
      <c r="G907" s="433" t="s">
        <v>61</v>
      </c>
      <c r="H907" s="398" t="s">
        <v>878</v>
      </c>
      <c r="I907" s="398" t="s">
        <v>205</v>
      </c>
      <c r="J907" s="440">
        <v>1516338</v>
      </c>
      <c r="K907" s="435" t="s">
        <v>847</v>
      </c>
      <c r="M907" s="398"/>
      <c r="N907" s="398"/>
      <c r="O907" s="398"/>
    </row>
    <row r="908" spans="3:15" ht="15.6" x14ac:dyDescent="0.3">
      <c r="C908" s="395" t="s">
        <v>671</v>
      </c>
      <c r="D908" s="451" t="s">
        <v>2639</v>
      </c>
      <c r="E908" s="485" t="s">
        <v>2635</v>
      </c>
      <c r="F908" s="395" t="s">
        <v>61</v>
      </c>
      <c r="G908" s="437" t="s">
        <v>61</v>
      </c>
      <c r="H908" s="395" t="s">
        <v>878</v>
      </c>
      <c r="I908" s="395" t="s">
        <v>205</v>
      </c>
      <c r="J908" s="438">
        <v>457639.62146661442</v>
      </c>
      <c r="K908" s="439" t="s">
        <v>847</v>
      </c>
      <c r="M908" s="395"/>
      <c r="N908" s="395"/>
      <c r="O908" s="395"/>
    </row>
    <row r="909" spans="3:15" ht="15.6" x14ac:dyDescent="0.3">
      <c r="C909" s="398" t="s">
        <v>671</v>
      </c>
      <c r="D909" s="398" t="s">
        <v>408</v>
      </c>
      <c r="E909" s="483" t="s">
        <v>2625</v>
      </c>
      <c r="F909" s="398" t="s">
        <v>61</v>
      </c>
      <c r="G909" s="433" t="s">
        <v>61</v>
      </c>
      <c r="H909" s="398" t="s">
        <v>878</v>
      </c>
      <c r="I909" s="398" t="s">
        <v>205</v>
      </c>
      <c r="J909" s="440">
        <v>73575.289999999994</v>
      </c>
      <c r="K909" s="435" t="s">
        <v>847</v>
      </c>
      <c r="M909" s="398"/>
      <c r="N909" s="398"/>
      <c r="O909" s="398"/>
    </row>
    <row r="910" spans="3:15" ht="15.6" x14ac:dyDescent="0.3">
      <c r="C910" s="395" t="s">
        <v>672</v>
      </c>
      <c r="D910" s="395" t="s">
        <v>408</v>
      </c>
      <c r="E910" s="488" t="s">
        <v>777</v>
      </c>
      <c r="F910" s="395" t="s">
        <v>61</v>
      </c>
      <c r="G910" s="437" t="s">
        <v>61</v>
      </c>
      <c r="H910" s="395" t="s">
        <v>888</v>
      </c>
      <c r="I910" s="395" t="s">
        <v>205</v>
      </c>
      <c r="J910" s="438">
        <v>38101.760000000002</v>
      </c>
      <c r="K910" s="439" t="s">
        <v>847</v>
      </c>
      <c r="M910" s="395"/>
      <c r="N910" s="395"/>
      <c r="O910" s="395"/>
    </row>
    <row r="911" spans="3:15" ht="15.6" x14ac:dyDescent="0.3">
      <c r="C911" s="398" t="s">
        <v>672</v>
      </c>
      <c r="D911" s="398" t="s">
        <v>408</v>
      </c>
      <c r="E911" s="483" t="s">
        <v>2625</v>
      </c>
      <c r="F911" s="398" t="s">
        <v>61</v>
      </c>
      <c r="G911" s="433" t="s">
        <v>61</v>
      </c>
      <c r="H911" s="398" t="s">
        <v>888</v>
      </c>
      <c r="I911" s="398" t="s">
        <v>205</v>
      </c>
      <c r="J911" s="440">
        <v>9506.4500000000007</v>
      </c>
      <c r="K911" s="435" t="s">
        <v>847</v>
      </c>
      <c r="M911" s="398"/>
      <c r="N911" s="398"/>
      <c r="O911" s="398"/>
    </row>
    <row r="912" spans="3:15" ht="15.6" x14ac:dyDescent="0.3">
      <c r="C912" s="395" t="s">
        <v>673</v>
      </c>
      <c r="D912" s="395" t="s">
        <v>408</v>
      </c>
      <c r="E912" s="488" t="s">
        <v>778</v>
      </c>
      <c r="F912" s="395" t="s">
        <v>61</v>
      </c>
      <c r="G912" s="437" t="s">
        <v>61</v>
      </c>
      <c r="H912" s="395" t="s">
        <v>889</v>
      </c>
      <c r="I912" s="395" t="s">
        <v>205</v>
      </c>
      <c r="J912" s="438">
        <v>394759</v>
      </c>
      <c r="K912" s="439" t="s">
        <v>847</v>
      </c>
      <c r="M912" s="395"/>
      <c r="N912" s="395"/>
      <c r="O912" s="395"/>
    </row>
    <row r="913" spans="3:15" ht="15.6" x14ac:dyDescent="0.3">
      <c r="C913" s="398" t="s">
        <v>674</v>
      </c>
      <c r="D913" s="398" t="s">
        <v>408</v>
      </c>
      <c r="E913" s="483" t="s">
        <v>782</v>
      </c>
      <c r="F913" s="398" t="s">
        <v>61</v>
      </c>
      <c r="G913" s="433" t="s">
        <v>61</v>
      </c>
      <c r="H913" s="398" t="s">
        <v>890</v>
      </c>
      <c r="I913" s="398" t="s">
        <v>205</v>
      </c>
      <c r="J913" s="440">
        <v>4000000</v>
      </c>
      <c r="K913" s="435" t="s">
        <v>847</v>
      </c>
      <c r="M913" s="398"/>
      <c r="N913" s="398"/>
      <c r="O913" s="398"/>
    </row>
    <row r="914" spans="3:15" ht="15.6" x14ac:dyDescent="0.3">
      <c r="C914" s="395" t="s">
        <v>674</v>
      </c>
      <c r="D914" s="487" t="s">
        <v>403</v>
      </c>
      <c r="E914" s="488" t="s">
        <v>786</v>
      </c>
      <c r="F914" s="395" t="s">
        <v>61</v>
      </c>
      <c r="G914" s="437" t="s">
        <v>61</v>
      </c>
      <c r="H914" s="395" t="s">
        <v>890</v>
      </c>
      <c r="I914" s="395" t="s">
        <v>205</v>
      </c>
      <c r="J914" s="438">
        <v>3960556.6735402392</v>
      </c>
      <c r="K914" s="439" t="s">
        <v>847</v>
      </c>
      <c r="M914" s="395"/>
      <c r="N914" s="395"/>
      <c r="O914" s="395"/>
    </row>
    <row r="915" spans="3:15" ht="15.6" x14ac:dyDescent="0.3">
      <c r="C915" s="398" t="s">
        <v>674</v>
      </c>
      <c r="D915" s="486" t="s">
        <v>403</v>
      </c>
      <c r="E915" s="483" t="s">
        <v>775</v>
      </c>
      <c r="F915" s="398" t="s">
        <v>61</v>
      </c>
      <c r="G915" s="433" t="s">
        <v>61</v>
      </c>
      <c r="H915" s="398" t="s">
        <v>890</v>
      </c>
      <c r="I915" s="398" t="s">
        <v>205</v>
      </c>
      <c r="J915" s="440">
        <v>1104416.3277527578</v>
      </c>
      <c r="K915" s="435" t="s">
        <v>847</v>
      </c>
      <c r="M915" s="398"/>
      <c r="N915" s="398"/>
      <c r="O915" s="398"/>
    </row>
    <row r="916" spans="3:15" ht="15.6" x14ac:dyDescent="0.3">
      <c r="C916" s="395" t="s">
        <v>674</v>
      </c>
      <c r="D916" s="451" t="s">
        <v>2638</v>
      </c>
      <c r="E916" s="485" t="s">
        <v>2634</v>
      </c>
      <c r="F916" s="395" t="s">
        <v>61</v>
      </c>
      <c r="G916" s="437" t="s">
        <v>61</v>
      </c>
      <c r="H916" s="395" t="s">
        <v>890</v>
      </c>
      <c r="I916" s="395" t="s">
        <v>205</v>
      </c>
      <c r="J916" s="438">
        <v>1000000</v>
      </c>
      <c r="K916" s="439" t="s">
        <v>847</v>
      </c>
      <c r="M916" s="395"/>
      <c r="N916" s="395"/>
      <c r="O916" s="395"/>
    </row>
    <row r="917" spans="3:15" ht="15.6" x14ac:dyDescent="0.3">
      <c r="C917" s="398" t="s">
        <v>674</v>
      </c>
      <c r="D917" s="486" t="s">
        <v>403</v>
      </c>
      <c r="E917" s="432" t="s">
        <v>771</v>
      </c>
      <c r="F917" s="398" t="s">
        <v>61</v>
      </c>
      <c r="G917" s="433" t="s">
        <v>61</v>
      </c>
      <c r="H917" s="398" t="s">
        <v>890</v>
      </c>
      <c r="I917" s="398" t="s">
        <v>205</v>
      </c>
      <c r="J917" s="440">
        <v>499975</v>
      </c>
      <c r="K917" s="435" t="s">
        <v>847</v>
      </c>
      <c r="M917" s="398"/>
      <c r="N917" s="398"/>
      <c r="O917" s="398"/>
    </row>
    <row r="918" spans="3:15" ht="15.6" x14ac:dyDescent="0.3">
      <c r="C918" s="395" t="s">
        <v>674</v>
      </c>
      <c r="D918" s="451" t="s">
        <v>2639</v>
      </c>
      <c r="E918" s="485" t="s">
        <v>2635</v>
      </c>
      <c r="F918" s="395" t="s">
        <v>61</v>
      </c>
      <c r="G918" s="437" t="s">
        <v>61</v>
      </c>
      <c r="H918" s="395" t="s">
        <v>890</v>
      </c>
      <c r="I918" s="395" t="s">
        <v>205</v>
      </c>
      <c r="J918" s="438">
        <v>350934.63891390897</v>
      </c>
      <c r="K918" s="439" t="s">
        <v>847</v>
      </c>
      <c r="M918" s="395"/>
      <c r="N918" s="395"/>
      <c r="O918" s="395"/>
    </row>
    <row r="919" spans="3:15" ht="15.6" x14ac:dyDescent="0.3">
      <c r="C919" s="398" t="s">
        <v>674</v>
      </c>
      <c r="D919" s="398" t="s">
        <v>408</v>
      </c>
      <c r="E919" s="483" t="s">
        <v>2625</v>
      </c>
      <c r="F919" s="398" t="s">
        <v>61</v>
      </c>
      <c r="G919" s="433" t="s">
        <v>61</v>
      </c>
      <c r="H919" s="398" t="s">
        <v>890</v>
      </c>
      <c r="I919" s="398" t="s">
        <v>205</v>
      </c>
      <c r="J919" s="440">
        <v>156199.92000000001</v>
      </c>
      <c r="K919" s="435" t="s">
        <v>847</v>
      </c>
      <c r="M919" s="398"/>
      <c r="N919" s="398"/>
      <c r="O919" s="398"/>
    </row>
    <row r="920" spans="3:15" ht="15.6" x14ac:dyDescent="0.3">
      <c r="C920" s="395" t="s">
        <v>674</v>
      </c>
      <c r="D920" s="395" t="s">
        <v>408</v>
      </c>
      <c r="E920" s="488" t="s">
        <v>778</v>
      </c>
      <c r="F920" s="395" t="s">
        <v>61</v>
      </c>
      <c r="G920" s="437" t="s">
        <v>61</v>
      </c>
      <c r="H920" s="395" t="s">
        <v>890</v>
      </c>
      <c r="I920" s="395" t="s">
        <v>205</v>
      </c>
      <c r="J920" s="438">
        <v>29400.1</v>
      </c>
      <c r="K920" s="439" t="s">
        <v>847</v>
      </c>
      <c r="M920" s="395"/>
      <c r="N920" s="395"/>
      <c r="O920" s="395"/>
    </row>
    <row r="921" spans="3:15" ht="15.6" x14ac:dyDescent="0.3">
      <c r="C921" s="398" t="s">
        <v>711</v>
      </c>
      <c r="D921" s="398" t="s">
        <v>408</v>
      </c>
      <c r="E921" s="483" t="s">
        <v>782</v>
      </c>
      <c r="F921" s="398" t="s">
        <v>61</v>
      </c>
      <c r="G921" s="398" t="s">
        <v>61</v>
      </c>
      <c r="H921" s="398"/>
      <c r="I921" s="398" t="s">
        <v>205</v>
      </c>
      <c r="J921" s="440">
        <v>412500</v>
      </c>
      <c r="K921" s="435" t="s">
        <v>847</v>
      </c>
      <c r="M921" s="398"/>
      <c r="N921" s="398"/>
      <c r="O921" s="398"/>
    </row>
    <row r="922" spans="3:15" ht="15.6" x14ac:dyDescent="0.3">
      <c r="C922" s="395" t="s">
        <v>675</v>
      </c>
      <c r="D922" s="395" t="s">
        <v>408</v>
      </c>
      <c r="E922" s="488" t="s">
        <v>780</v>
      </c>
      <c r="F922" s="395" t="s">
        <v>61</v>
      </c>
      <c r="G922" s="437" t="s">
        <v>61</v>
      </c>
      <c r="H922" s="395" t="s">
        <v>891</v>
      </c>
      <c r="I922" s="395" t="s">
        <v>205</v>
      </c>
      <c r="J922" s="438">
        <v>8156676.2613406423</v>
      </c>
      <c r="K922" s="439" t="s">
        <v>847</v>
      </c>
      <c r="M922" s="395"/>
      <c r="N922" s="395"/>
      <c r="O922" s="395"/>
    </row>
    <row r="923" spans="3:15" ht="15.6" x14ac:dyDescent="0.3">
      <c r="C923" s="398" t="s">
        <v>675</v>
      </c>
      <c r="D923" s="398" t="s">
        <v>408</v>
      </c>
      <c r="E923" s="483" t="s">
        <v>777</v>
      </c>
      <c r="F923" s="398" t="s">
        <v>61</v>
      </c>
      <c r="G923" s="433" t="s">
        <v>61</v>
      </c>
      <c r="H923" s="398" t="s">
        <v>891</v>
      </c>
      <c r="I923" s="398" t="s">
        <v>205</v>
      </c>
      <c r="J923" s="440">
        <v>3500000</v>
      </c>
      <c r="K923" s="435" t="s">
        <v>847</v>
      </c>
      <c r="M923" s="398"/>
      <c r="N923" s="398"/>
      <c r="O923" s="398"/>
    </row>
    <row r="924" spans="3:15" ht="15.6" x14ac:dyDescent="0.3">
      <c r="C924" s="395" t="s">
        <v>675</v>
      </c>
      <c r="D924" s="487" t="s">
        <v>403</v>
      </c>
      <c r="E924" s="436" t="s">
        <v>771</v>
      </c>
      <c r="F924" s="395" t="s">
        <v>61</v>
      </c>
      <c r="G924" s="437" t="s">
        <v>61</v>
      </c>
      <c r="H924" s="395" t="s">
        <v>891</v>
      </c>
      <c r="I924" s="395" t="s">
        <v>205</v>
      </c>
      <c r="J924" s="438">
        <v>2738564.5</v>
      </c>
      <c r="K924" s="439" t="s">
        <v>847</v>
      </c>
      <c r="M924" s="395"/>
      <c r="N924" s="395"/>
      <c r="O924" s="395"/>
    </row>
    <row r="925" spans="3:15" ht="15.6" x14ac:dyDescent="0.3">
      <c r="C925" s="398" t="s">
        <v>675</v>
      </c>
      <c r="D925" s="486" t="s">
        <v>403</v>
      </c>
      <c r="E925" s="483" t="s">
        <v>784</v>
      </c>
      <c r="F925" s="398" t="s">
        <v>61</v>
      </c>
      <c r="G925" s="433" t="s">
        <v>61</v>
      </c>
      <c r="H925" s="398" t="s">
        <v>891</v>
      </c>
      <c r="I925" s="398" t="s">
        <v>205</v>
      </c>
      <c r="J925" s="440">
        <v>1170236</v>
      </c>
      <c r="K925" s="435" t="s">
        <v>847</v>
      </c>
      <c r="M925" s="398"/>
      <c r="N925" s="398"/>
      <c r="O925" s="398"/>
    </row>
    <row r="926" spans="3:15" ht="15.6" x14ac:dyDescent="0.3">
      <c r="C926" s="395" t="s">
        <v>675</v>
      </c>
      <c r="D926" s="487" t="s">
        <v>403</v>
      </c>
      <c r="E926" s="488" t="s">
        <v>786</v>
      </c>
      <c r="F926" s="395" t="s">
        <v>61</v>
      </c>
      <c r="G926" s="437" t="s">
        <v>61</v>
      </c>
      <c r="H926" s="395" t="s">
        <v>891</v>
      </c>
      <c r="I926" s="395" t="s">
        <v>205</v>
      </c>
      <c r="J926" s="438">
        <v>700746.25504536252</v>
      </c>
      <c r="K926" s="439" t="s">
        <v>847</v>
      </c>
      <c r="M926" s="395"/>
      <c r="N926" s="395"/>
      <c r="O926" s="395"/>
    </row>
    <row r="927" spans="3:15" ht="15.6" x14ac:dyDescent="0.3">
      <c r="C927" s="398" t="s">
        <v>675</v>
      </c>
      <c r="D927" s="486" t="s">
        <v>403</v>
      </c>
      <c r="E927" s="483" t="s">
        <v>775</v>
      </c>
      <c r="F927" s="398" t="s">
        <v>61</v>
      </c>
      <c r="G927" s="433" t="s">
        <v>61</v>
      </c>
      <c r="H927" s="398" t="s">
        <v>891</v>
      </c>
      <c r="I927" s="398" t="s">
        <v>205</v>
      </c>
      <c r="J927" s="440">
        <v>352977.82731871284</v>
      </c>
      <c r="K927" s="435" t="s">
        <v>847</v>
      </c>
      <c r="M927" s="398"/>
      <c r="N927" s="398"/>
      <c r="O927" s="398"/>
    </row>
    <row r="928" spans="3:15" ht="15.6" x14ac:dyDescent="0.3">
      <c r="C928" s="395" t="s">
        <v>676</v>
      </c>
      <c r="D928" s="487" t="s">
        <v>403</v>
      </c>
      <c r="E928" s="488" t="s">
        <v>786</v>
      </c>
      <c r="F928" s="395" t="s">
        <v>61</v>
      </c>
      <c r="G928" s="437" t="s">
        <v>61</v>
      </c>
      <c r="H928" s="395" t="s">
        <v>892</v>
      </c>
      <c r="I928" s="395" t="s">
        <v>205</v>
      </c>
      <c r="J928" s="438">
        <v>40805.680887670518</v>
      </c>
      <c r="K928" s="439" t="s">
        <v>847</v>
      </c>
      <c r="M928" s="395"/>
      <c r="N928" s="395"/>
      <c r="O928" s="395"/>
    </row>
    <row r="929" spans="3:15" ht="15.6" x14ac:dyDescent="0.3">
      <c r="C929" s="398" t="s">
        <v>676</v>
      </c>
      <c r="D929" s="486" t="s">
        <v>403</v>
      </c>
      <c r="E929" s="483" t="s">
        <v>775</v>
      </c>
      <c r="F929" s="398" t="s">
        <v>61</v>
      </c>
      <c r="G929" s="433" t="s">
        <v>61</v>
      </c>
      <c r="H929" s="398" t="s">
        <v>892</v>
      </c>
      <c r="I929" s="398" t="s">
        <v>205</v>
      </c>
      <c r="J929" s="440">
        <v>37016.900193198875</v>
      </c>
      <c r="K929" s="435" t="s">
        <v>847</v>
      </c>
      <c r="M929" s="398"/>
      <c r="N929" s="398"/>
      <c r="O929" s="398"/>
    </row>
    <row r="930" spans="3:15" ht="15.6" x14ac:dyDescent="0.3">
      <c r="C930" s="395" t="s">
        <v>677</v>
      </c>
      <c r="D930" s="395" t="s">
        <v>408</v>
      </c>
      <c r="E930" s="488" t="s">
        <v>777</v>
      </c>
      <c r="F930" s="395" t="s">
        <v>61</v>
      </c>
      <c r="G930" s="437" t="s">
        <v>61</v>
      </c>
      <c r="H930" s="395" t="s">
        <v>887</v>
      </c>
      <c r="I930" s="395" t="s">
        <v>205</v>
      </c>
      <c r="J930" s="438">
        <v>1457000</v>
      </c>
      <c r="K930" s="439" t="s">
        <v>847</v>
      </c>
      <c r="M930" s="395"/>
      <c r="N930" s="395"/>
      <c r="O930" s="395"/>
    </row>
    <row r="931" spans="3:15" ht="15.6" x14ac:dyDescent="0.3">
      <c r="C931" s="398" t="s">
        <v>677</v>
      </c>
      <c r="D931" s="398" t="s">
        <v>408</v>
      </c>
      <c r="E931" s="483" t="s">
        <v>782</v>
      </c>
      <c r="F931" s="398" t="s">
        <v>61</v>
      </c>
      <c r="G931" s="433" t="s">
        <v>61</v>
      </c>
      <c r="H931" s="398" t="s">
        <v>887</v>
      </c>
      <c r="I931" s="398" t="s">
        <v>205</v>
      </c>
      <c r="J931" s="440">
        <v>500000</v>
      </c>
      <c r="K931" s="435" t="s">
        <v>847</v>
      </c>
      <c r="M931" s="398"/>
      <c r="N931" s="398"/>
      <c r="O931" s="398"/>
    </row>
    <row r="932" spans="3:15" ht="15.6" x14ac:dyDescent="0.3">
      <c r="C932" s="395" t="s">
        <v>677</v>
      </c>
      <c r="D932" s="395" t="s">
        <v>408</v>
      </c>
      <c r="E932" s="488" t="s">
        <v>2625</v>
      </c>
      <c r="F932" s="395" t="s">
        <v>61</v>
      </c>
      <c r="G932" s="437" t="s">
        <v>61</v>
      </c>
      <c r="H932" s="395" t="s">
        <v>887</v>
      </c>
      <c r="I932" s="395" t="s">
        <v>205</v>
      </c>
      <c r="J932" s="438">
        <v>410000</v>
      </c>
      <c r="K932" s="439" t="s">
        <v>847</v>
      </c>
      <c r="M932" s="395"/>
      <c r="N932" s="395"/>
      <c r="O932" s="395"/>
    </row>
    <row r="933" spans="3:15" ht="15.6" x14ac:dyDescent="0.3">
      <c r="C933" s="398" t="s">
        <v>677</v>
      </c>
      <c r="D933" s="452" t="s">
        <v>2638</v>
      </c>
      <c r="E933" s="491" t="s">
        <v>2634</v>
      </c>
      <c r="F933" s="398" t="s">
        <v>61</v>
      </c>
      <c r="G933" s="433" t="s">
        <v>61</v>
      </c>
      <c r="H933" s="398" t="s">
        <v>887</v>
      </c>
      <c r="I933" s="398" t="s">
        <v>205</v>
      </c>
      <c r="J933" s="440">
        <v>364679.97</v>
      </c>
      <c r="K933" s="435" t="s">
        <v>847</v>
      </c>
      <c r="M933" s="398"/>
      <c r="N933" s="398"/>
      <c r="O933" s="398"/>
    </row>
    <row r="934" spans="3:15" ht="15.6" x14ac:dyDescent="0.3">
      <c r="C934" s="395" t="s">
        <v>677</v>
      </c>
      <c r="D934" s="487" t="s">
        <v>403</v>
      </c>
      <c r="E934" s="488" t="s">
        <v>775</v>
      </c>
      <c r="F934" s="395" t="s">
        <v>61</v>
      </c>
      <c r="G934" s="437" t="s">
        <v>61</v>
      </c>
      <c r="H934" s="395" t="s">
        <v>887</v>
      </c>
      <c r="I934" s="395" t="s">
        <v>205</v>
      </c>
      <c r="J934" s="438">
        <v>75706.182768096071</v>
      </c>
      <c r="K934" s="439" t="s">
        <v>847</v>
      </c>
      <c r="M934" s="395"/>
      <c r="N934" s="395"/>
      <c r="O934" s="395"/>
    </row>
    <row r="935" spans="3:15" ht="15.6" x14ac:dyDescent="0.3">
      <c r="C935" s="398" t="s">
        <v>677</v>
      </c>
      <c r="D935" s="486" t="s">
        <v>403</v>
      </c>
      <c r="E935" s="483" t="s">
        <v>786</v>
      </c>
      <c r="F935" s="398" t="s">
        <v>61</v>
      </c>
      <c r="G935" s="433" t="s">
        <v>61</v>
      </c>
      <c r="H935" s="398" t="s">
        <v>887</v>
      </c>
      <c r="I935" s="398" t="s">
        <v>205</v>
      </c>
      <c r="J935" s="440">
        <v>75669.549160629205</v>
      </c>
      <c r="K935" s="435" t="s">
        <v>847</v>
      </c>
      <c r="M935" s="398"/>
      <c r="N935" s="398"/>
      <c r="O935" s="398"/>
    </row>
    <row r="936" spans="3:15" ht="15.6" x14ac:dyDescent="0.3">
      <c r="C936" s="395" t="s">
        <v>678</v>
      </c>
      <c r="D936" s="395" t="s">
        <v>408</v>
      </c>
      <c r="E936" s="488" t="s">
        <v>782</v>
      </c>
      <c r="F936" s="395" t="s">
        <v>61</v>
      </c>
      <c r="G936" s="437" t="s">
        <v>61</v>
      </c>
      <c r="H936" s="395" t="s">
        <v>893</v>
      </c>
      <c r="I936" s="395" t="s">
        <v>205</v>
      </c>
      <c r="J936" s="438">
        <v>4800000</v>
      </c>
      <c r="K936" s="439" t="s">
        <v>847</v>
      </c>
      <c r="M936" s="395"/>
      <c r="N936" s="395"/>
      <c r="O936" s="395"/>
    </row>
    <row r="937" spans="3:15" ht="15.6" x14ac:dyDescent="0.3">
      <c r="C937" s="398" t="s">
        <v>678</v>
      </c>
      <c r="D937" s="398" t="s">
        <v>408</v>
      </c>
      <c r="E937" s="483" t="s">
        <v>2625</v>
      </c>
      <c r="F937" s="398" t="s">
        <v>61</v>
      </c>
      <c r="G937" s="433" t="s">
        <v>61</v>
      </c>
      <c r="H937" s="398" t="s">
        <v>893</v>
      </c>
      <c r="I937" s="398" t="s">
        <v>205</v>
      </c>
      <c r="J937" s="440">
        <v>2113808.67</v>
      </c>
      <c r="K937" s="435" t="s">
        <v>847</v>
      </c>
      <c r="M937" s="398"/>
      <c r="N937" s="398"/>
      <c r="O937" s="398"/>
    </row>
    <row r="938" spans="3:15" ht="15.6" x14ac:dyDescent="0.3">
      <c r="C938" s="395" t="s">
        <v>678</v>
      </c>
      <c r="D938" s="487" t="s">
        <v>403</v>
      </c>
      <c r="E938" s="488" t="s">
        <v>775</v>
      </c>
      <c r="F938" s="395" t="s">
        <v>61</v>
      </c>
      <c r="G938" s="437" t="s">
        <v>61</v>
      </c>
      <c r="H938" s="395" t="s">
        <v>893</v>
      </c>
      <c r="I938" s="395" t="s">
        <v>205</v>
      </c>
      <c r="J938" s="438">
        <v>1343903.9005221589</v>
      </c>
      <c r="K938" s="439" t="s">
        <v>847</v>
      </c>
      <c r="M938" s="395"/>
      <c r="N938" s="395"/>
      <c r="O938" s="395"/>
    </row>
    <row r="939" spans="3:15" ht="15.6" x14ac:dyDescent="0.3">
      <c r="C939" s="398" t="s">
        <v>678</v>
      </c>
      <c r="D939" s="486" t="s">
        <v>403</v>
      </c>
      <c r="E939" s="483" t="s">
        <v>786</v>
      </c>
      <c r="F939" s="398" t="s">
        <v>61</v>
      </c>
      <c r="G939" s="433" t="s">
        <v>61</v>
      </c>
      <c r="H939" s="398" t="s">
        <v>893</v>
      </c>
      <c r="I939" s="398" t="s">
        <v>205</v>
      </c>
      <c r="J939" s="440">
        <v>1245697.709973892</v>
      </c>
      <c r="K939" s="435" t="s">
        <v>847</v>
      </c>
      <c r="M939" s="398"/>
      <c r="N939" s="398"/>
      <c r="O939" s="398"/>
    </row>
    <row r="940" spans="3:15" ht="15.6" x14ac:dyDescent="0.3">
      <c r="C940" s="395" t="s">
        <v>678</v>
      </c>
      <c r="D940" s="487" t="s">
        <v>403</v>
      </c>
      <c r="E940" s="436" t="s">
        <v>771</v>
      </c>
      <c r="F940" s="395" t="s">
        <v>61</v>
      </c>
      <c r="G940" s="437" t="s">
        <v>61</v>
      </c>
      <c r="H940" s="395" t="s">
        <v>893</v>
      </c>
      <c r="I940" s="395" t="s">
        <v>205</v>
      </c>
      <c r="J940" s="438">
        <v>447551.45999999996</v>
      </c>
      <c r="K940" s="439" t="s">
        <v>847</v>
      </c>
      <c r="M940" s="395"/>
      <c r="N940" s="395"/>
      <c r="O940" s="395"/>
    </row>
    <row r="941" spans="3:15" ht="15.6" x14ac:dyDescent="0.3">
      <c r="C941" s="398" t="s">
        <v>678</v>
      </c>
      <c r="D941" s="452" t="s">
        <v>2638</v>
      </c>
      <c r="E941" s="491" t="s">
        <v>2634</v>
      </c>
      <c r="F941" s="398" t="s">
        <v>61</v>
      </c>
      <c r="G941" s="433" t="s">
        <v>61</v>
      </c>
      <c r="H941" s="398" t="s">
        <v>893</v>
      </c>
      <c r="I941" s="398" t="s">
        <v>205</v>
      </c>
      <c r="J941" s="440">
        <v>115270.40499967366</v>
      </c>
      <c r="K941" s="435" t="s">
        <v>847</v>
      </c>
      <c r="M941" s="398"/>
      <c r="N941" s="398"/>
      <c r="O941" s="398"/>
    </row>
    <row r="942" spans="3:15" ht="15.6" x14ac:dyDescent="0.3">
      <c r="C942" s="395" t="s">
        <v>678</v>
      </c>
      <c r="D942" s="487" t="s">
        <v>403</v>
      </c>
      <c r="E942" s="451" t="s">
        <v>2626</v>
      </c>
      <c r="F942" s="395" t="s">
        <v>61</v>
      </c>
      <c r="G942" s="437" t="s">
        <v>61</v>
      </c>
      <c r="H942" s="395" t="s">
        <v>893</v>
      </c>
      <c r="I942" s="395" t="s">
        <v>205</v>
      </c>
      <c r="J942" s="438">
        <v>110496.98</v>
      </c>
      <c r="K942" s="439" t="s">
        <v>847</v>
      </c>
      <c r="M942" s="395"/>
      <c r="N942" s="395"/>
      <c r="O942" s="395"/>
    </row>
    <row r="943" spans="3:15" ht="15.6" x14ac:dyDescent="0.3">
      <c r="C943" s="398" t="s">
        <v>678</v>
      </c>
      <c r="D943" s="398" t="s">
        <v>408</v>
      </c>
      <c r="E943" s="483" t="s">
        <v>780</v>
      </c>
      <c r="F943" s="398" t="s">
        <v>61</v>
      </c>
      <c r="G943" s="433" t="s">
        <v>61</v>
      </c>
      <c r="H943" s="398" t="s">
        <v>893</v>
      </c>
      <c r="I943" s="398" t="s">
        <v>205</v>
      </c>
      <c r="J943" s="440">
        <v>85421.92</v>
      </c>
      <c r="K943" s="435" t="s">
        <v>847</v>
      </c>
      <c r="M943" s="398"/>
      <c r="N943" s="398"/>
      <c r="O943" s="398"/>
    </row>
    <row r="944" spans="3:15" ht="15.6" x14ac:dyDescent="0.3">
      <c r="C944" s="395" t="s">
        <v>678</v>
      </c>
      <c r="D944" s="487" t="s">
        <v>403</v>
      </c>
      <c r="E944" s="488" t="s">
        <v>783</v>
      </c>
      <c r="F944" s="395" t="s">
        <v>61</v>
      </c>
      <c r="G944" s="437" t="s">
        <v>61</v>
      </c>
      <c r="H944" s="395" t="s">
        <v>893</v>
      </c>
      <c r="I944" s="395" t="s">
        <v>205</v>
      </c>
      <c r="J944" s="438">
        <v>66792</v>
      </c>
      <c r="K944" s="439" t="s">
        <v>847</v>
      </c>
      <c r="M944" s="395"/>
      <c r="N944" s="395"/>
      <c r="O944" s="395"/>
    </row>
    <row r="945" spans="3:15" ht="15.6" x14ac:dyDescent="0.3">
      <c r="C945" s="398" t="s">
        <v>678</v>
      </c>
      <c r="D945" s="398" t="s">
        <v>408</v>
      </c>
      <c r="E945" s="483" t="s">
        <v>778</v>
      </c>
      <c r="F945" s="398" t="s">
        <v>61</v>
      </c>
      <c r="G945" s="433" t="s">
        <v>61</v>
      </c>
      <c r="H945" s="398" t="s">
        <v>893</v>
      </c>
      <c r="I945" s="398" t="s">
        <v>205</v>
      </c>
      <c r="J945" s="440">
        <v>22000</v>
      </c>
      <c r="K945" s="435" t="s">
        <v>847</v>
      </c>
      <c r="M945" s="398"/>
      <c r="N945" s="398"/>
      <c r="O945" s="398"/>
    </row>
    <row r="946" spans="3:15" ht="15.6" x14ac:dyDescent="0.3">
      <c r="C946" s="395" t="s">
        <v>678</v>
      </c>
      <c r="D946" s="487" t="s">
        <v>403</v>
      </c>
      <c r="E946" s="488" t="s">
        <v>784</v>
      </c>
      <c r="F946" s="395" t="s">
        <v>61</v>
      </c>
      <c r="G946" s="437" t="s">
        <v>61</v>
      </c>
      <c r="H946" s="395" t="s">
        <v>893</v>
      </c>
      <c r="I946" s="395" t="s">
        <v>205</v>
      </c>
      <c r="J946" s="438">
        <v>7366.47</v>
      </c>
      <c r="K946" s="439" t="s">
        <v>847</v>
      </c>
      <c r="M946" s="395"/>
      <c r="N946" s="395"/>
      <c r="O946" s="395"/>
    </row>
    <row r="947" spans="3:15" ht="15.6" x14ac:dyDescent="0.3">
      <c r="C947" s="398" t="s">
        <v>712</v>
      </c>
      <c r="D947" s="398" t="s">
        <v>408</v>
      </c>
      <c r="E947" s="483" t="s">
        <v>782</v>
      </c>
      <c r="F947" s="398" t="s">
        <v>61</v>
      </c>
      <c r="G947" s="398" t="s">
        <v>61</v>
      </c>
      <c r="H947" s="398"/>
      <c r="I947" s="398" t="s">
        <v>205</v>
      </c>
      <c r="J947" s="440">
        <v>4000000</v>
      </c>
      <c r="K947" s="435" t="s">
        <v>847</v>
      </c>
      <c r="M947" s="398"/>
      <c r="N947" s="398"/>
      <c r="O947" s="398"/>
    </row>
    <row r="948" spans="3:15" ht="15.6" x14ac:dyDescent="0.3">
      <c r="C948" s="395" t="s">
        <v>680</v>
      </c>
      <c r="D948" s="395" t="s">
        <v>408</v>
      </c>
      <c r="E948" s="488" t="s">
        <v>777</v>
      </c>
      <c r="F948" s="395" t="s">
        <v>61</v>
      </c>
      <c r="G948" s="437" t="s">
        <v>61</v>
      </c>
      <c r="H948" s="395" t="s">
        <v>894</v>
      </c>
      <c r="I948" s="395" t="s">
        <v>205</v>
      </c>
      <c r="J948" s="438">
        <v>3638868.69</v>
      </c>
      <c r="K948" s="439" t="s">
        <v>847</v>
      </c>
      <c r="M948" s="395"/>
      <c r="N948" s="395"/>
      <c r="O948" s="395"/>
    </row>
    <row r="949" spans="3:15" ht="15.6" x14ac:dyDescent="0.3">
      <c r="C949" s="398" t="s">
        <v>680</v>
      </c>
      <c r="D949" s="486" t="s">
        <v>403</v>
      </c>
      <c r="E949" s="483" t="s">
        <v>775</v>
      </c>
      <c r="F949" s="398" t="s">
        <v>61</v>
      </c>
      <c r="G949" s="433" t="s">
        <v>61</v>
      </c>
      <c r="H949" s="398" t="s">
        <v>894</v>
      </c>
      <c r="I949" s="398" t="s">
        <v>205</v>
      </c>
      <c r="J949" s="440">
        <v>2125820.8137510605</v>
      </c>
      <c r="K949" s="435" t="s">
        <v>847</v>
      </c>
      <c r="M949" s="398"/>
      <c r="N949" s="398"/>
      <c r="O949" s="398"/>
    </row>
    <row r="950" spans="3:15" ht="15.6" x14ac:dyDescent="0.3">
      <c r="C950" s="395" t="s">
        <v>680</v>
      </c>
      <c r="D950" s="487" t="s">
        <v>403</v>
      </c>
      <c r="E950" s="488" t="s">
        <v>786</v>
      </c>
      <c r="F950" s="395" t="s">
        <v>61</v>
      </c>
      <c r="G950" s="437" t="s">
        <v>61</v>
      </c>
      <c r="H950" s="395" t="s">
        <v>894</v>
      </c>
      <c r="I950" s="395" t="s">
        <v>205</v>
      </c>
      <c r="J950" s="438">
        <v>1886637.0496220875</v>
      </c>
      <c r="K950" s="439" t="s">
        <v>847</v>
      </c>
      <c r="M950" s="395"/>
      <c r="N950" s="395"/>
      <c r="O950" s="395"/>
    </row>
    <row r="951" spans="3:15" ht="15.6" x14ac:dyDescent="0.3">
      <c r="C951" s="398" t="s">
        <v>680</v>
      </c>
      <c r="D951" s="398" t="s">
        <v>408</v>
      </c>
      <c r="E951" s="483" t="s">
        <v>780</v>
      </c>
      <c r="F951" s="398" t="s">
        <v>61</v>
      </c>
      <c r="G951" s="433" t="s">
        <v>61</v>
      </c>
      <c r="H951" s="398" t="s">
        <v>894</v>
      </c>
      <c r="I951" s="398" t="s">
        <v>205</v>
      </c>
      <c r="J951" s="440">
        <v>1849981.2834997715</v>
      </c>
      <c r="K951" s="435" t="s">
        <v>847</v>
      </c>
      <c r="M951" s="398"/>
      <c r="N951" s="398"/>
      <c r="O951" s="398"/>
    </row>
    <row r="952" spans="3:15" ht="15.6" x14ac:dyDescent="0.3">
      <c r="C952" s="395" t="s">
        <v>680</v>
      </c>
      <c r="D952" s="451" t="s">
        <v>2638</v>
      </c>
      <c r="E952" s="485" t="s">
        <v>2634</v>
      </c>
      <c r="F952" s="395" t="s">
        <v>61</v>
      </c>
      <c r="G952" s="437" t="s">
        <v>61</v>
      </c>
      <c r="H952" s="395" t="s">
        <v>894</v>
      </c>
      <c r="I952" s="395" t="s">
        <v>205</v>
      </c>
      <c r="J952" s="438">
        <v>652698.90999282023</v>
      </c>
      <c r="K952" s="439" t="s">
        <v>847</v>
      </c>
      <c r="M952" s="395"/>
      <c r="N952" s="395"/>
      <c r="O952" s="395"/>
    </row>
    <row r="953" spans="3:15" ht="15.6" x14ac:dyDescent="0.3">
      <c r="C953" s="398" t="s">
        <v>680</v>
      </c>
      <c r="D953" s="452" t="s">
        <v>2639</v>
      </c>
      <c r="E953" s="491" t="s">
        <v>2635</v>
      </c>
      <c r="F953" s="398" t="s">
        <v>61</v>
      </c>
      <c r="G953" s="433" t="s">
        <v>61</v>
      </c>
      <c r="H953" s="398" t="s">
        <v>894</v>
      </c>
      <c r="I953" s="398" t="s">
        <v>205</v>
      </c>
      <c r="J953" s="440">
        <v>109353.26398407413</v>
      </c>
      <c r="K953" s="435" t="s">
        <v>847</v>
      </c>
      <c r="M953" s="398"/>
      <c r="N953" s="398"/>
      <c r="O953" s="398"/>
    </row>
    <row r="954" spans="3:15" ht="15.6" x14ac:dyDescent="0.3">
      <c r="C954" s="395" t="s">
        <v>680</v>
      </c>
      <c r="D954" s="395" t="s">
        <v>408</v>
      </c>
      <c r="E954" s="488" t="s">
        <v>2625</v>
      </c>
      <c r="F954" s="395" t="s">
        <v>61</v>
      </c>
      <c r="G954" s="437" t="s">
        <v>61</v>
      </c>
      <c r="H954" s="395" t="s">
        <v>894</v>
      </c>
      <c r="I954" s="395" t="s">
        <v>205</v>
      </c>
      <c r="J954" s="438">
        <v>78642.320000000007</v>
      </c>
      <c r="K954" s="439" t="s">
        <v>847</v>
      </c>
      <c r="M954" s="395"/>
      <c r="N954" s="395"/>
      <c r="O954" s="395"/>
    </row>
    <row r="955" spans="3:15" ht="15.6" x14ac:dyDescent="0.3">
      <c r="C955" s="398" t="s">
        <v>680</v>
      </c>
      <c r="D955" s="486" t="s">
        <v>403</v>
      </c>
      <c r="E955" s="483" t="s">
        <v>784</v>
      </c>
      <c r="F955" s="398" t="s">
        <v>61</v>
      </c>
      <c r="G955" s="433" t="s">
        <v>61</v>
      </c>
      <c r="H955" s="398" t="s">
        <v>894</v>
      </c>
      <c r="I955" s="398" t="s">
        <v>205</v>
      </c>
      <c r="J955" s="440">
        <v>31658.169934640526</v>
      </c>
      <c r="K955" s="435" t="s">
        <v>847</v>
      </c>
      <c r="M955" s="398"/>
      <c r="N955" s="398"/>
      <c r="O955" s="398"/>
    </row>
    <row r="956" spans="3:15" ht="15.6" x14ac:dyDescent="0.3">
      <c r="C956" s="395" t="s">
        <v>681</v>
      </c>
      <c r="D956" s="487" t="s">
        <v>403</v>
      </c>
      <c r="E956" s="488" t="s">
        <v>783</v>
      </c>
      <c r="F956" s="395" t="s">
        <v>61</v>
      </c>
      <c r="G956" s="437" t="s">
        <v>61</v>
      </c>
      <c r="H956" s="395" t="s">
        <v>883</v>
      </c>
      <c r="I956" s="395" t="s">
        <v>205</v>
      </c>
      <c r="J956" s="438">
        <v>4333648.68</v>
      </c>
      <c r="K956" s="439" t="s">
        <v>847</v>
      </c>
      <c r="M956" s="395"/>
      <c r="N956" s="395"/>
      <c r="O956" s="395"/>
    </row>
    <row r="957" spans="3:15" ht="15.6" x14ac:dyDescent="0.3">
      <c r="C957" s="398" t="s">
        <v>681</v>
      </c>
      <c r="D957" s="486" t="s">
        <v>403</v>
      </c>
      <c r="E957" s="483" t="s">
        <v>784</v>
      </c>
      <c r="F957" s="398" t="s">
        <v>61</v>
      </c>
      <c r="G957" s="433" t="s">
        <v>61</v>
      </c>
      <c r="H957" s="398" t="s">
        <v>883</v>
      </c>
      <c r="I957" s="398" t="s">
        <v>205</v>
      </c>
      <c r="J957" s="440">
        <v>2463795</v>
      </c>
      <c r="K957" s="435" t="s">
        <v>847</v>
      </c>
      <c r="M957" s="398"/>
      <c r="N957" s="398"/>
      <c r="O957" s="398"/>
    </row>
    <row r="958" spans="3:15" ht="15.6" x14ac:dyDescent="0.3">
      <c r="C958" s="395" t="s">
        <v>681</v>
      </c>
      <c r="D958" s="395" t="s">
        <v>408</v>
      </c>
      <c r="E958" s="488" t="s">
        <v>2625</v>
      </c>
      <c r="F958" s="395" t="s">
        <v>61</v>
      </c>
      <c r="G958" s="437" t="s">
        <v>61</v>
      </c>
      <c r="H958" s="395" t="s">
        <v>883</v>
      </c>
      <c r="I958" s="395" t="s">
        <v>205</v>
      </c>
      <c r="J958" s="438">
        <v>1842310</v>
      </c>
      <c r="K958" s="439" t="s">
        <v>847</v>
      </c>
      <c r="M958" s="395"/>
      <c r="N958" s="395"/>
      <c r="O958" s="395"/>
    </row>
    <row r="959" spans="3:15" ht="15.6" x14ac:dyDescent="0.3">
      <c r="C959" s="398" t="s">
        <v>681</v>
      </c>
      <c r="D959" s="452" t="s">
        <v>2639</v>
      </c>
      <c r="E959" s="491" t="s">
        <v>2635</v>
      </c>
      <c r="F959" s="398" t="s">
        <v>61</v>
      </c>
      <c r="G959" s="433" t="s">
        <v>61</v>
      </c>
      <c r="H959" s="398" t="s">
        <v>883</v>
      </c>
      <c r="I959" s="398" t="s">
        <v>205</v>
      </c>
      <c r="J959" s="440">
        <v>1717397.7415044708</v>
      </c>
      <c r="K959" s="435" t="s">
        <v>847</v>
      </c>
      <c r="M959" s="398"/>
      <c r="N959" s="398"/>
      <c r="O959" s="398"/>
    </row>
    <row r="960" spans="3:15" ht="15.6" x14ac:dyDescent="0.3">
      <c r="C960" s="395" t="s">
        <v>681</v>
      </c>
      <c r="D960" s="395" t="s">
        <v>408</v>
      </c>
      <c r="E960" s="488" t="s">
        <v>778</v>
      </c>
      <c r="F960" s="395" t="s">
        <v>61</v>
      </c>
      <c r="G960" s="437" t="s">
        <v>61</v>
      </c>
      <c r="H960" s="395" t="s">
        <v>883</v>
      </c>
      <c r="I960" s="395" t="s">
        <v>205</v>
      </c>
      <c r="J960" s="438">
        <v>27000</v>
      </c>
      <c r="K960" s="439" t="s">
        <v>847</v>
      </c>
      <c r="M960" s="395"/>
      <c r="N960" s="395"/>
      <c r="O960" s="395"/>
    </row>
    <row r="961" spans="3:15" ht="15.6" x14ac:dyDescent="0.3">
      <c r="C961" s="398" t="s">
        <v>682</v>
      </c>
      <c r="D961" s="398" t="s">
        <v>408</v>
      </c>
      <c r="E961" s="483" t="s">
        <v>2625</v>
      </c>
      <c r="F961" s="398" t="s">
        <v>61</v>
      </c>
      <c r="G961" s="433" t="s">
        <v>61</v>
      </c>
      <c r="H961" s="398" t="s">
        <v>895</v>
      </c>
      <c r="I961" s="398" t="s">
        <v>205</v>
      </c>
      <c r="J961" s="440">
        <v>7891636.2535294397</v>
      </c>
      <c r="K961" s="435" t="s">
        <v>847</v>
      </c>
      <c r="M961" s="398"/>
      <c r="N961" s="398"/>
      <c r="O961" s="398"/>
    </row>
    <row r="962" spans="3:15" ht="15.6" x14ac:dyDescent="0.3">
      <c r="C962" s="395" t="s">
        <v>682</v>
      </c>
      <c r="D962" s="487" t="s">
        <v>403</v>
      </c>
      <c r="E962" s="488" t="s">
        <v>784</v>
      </c>
      <c r="F962" s="395" t="s">
        <v>61</v>
      </c>
      <c r="G962" s="437" t="s">
        <v>61</v>
      </c>
      <c r="H962" s="395" t="s">
        <v>895</v>
      </c>
      <c r="I962" s="395" t="s">
        <v>205</v>
      </c>
      <c r="J962" s="438">
        <v>7091849.1299999999</v>
      </c>
      <c r="K962" s="439" t="s">
        <v>847</v>
      </c>
      <c r="M962" s="395"/>
      <c r="N962" s="395"/>
      <c r="O962" s="395"/>
    </row>
    <row r="963" spans="3:15" ht="15.6" x14ac:dyDescent="0.3">
      <c r="C963" s="398" t="s">
        <v>682</v>
      </c>
      <c r="D963" s="452" t="s">
        <v>2639</v>
      </c>
      <c r="E963" s="491" t="s">
        <v>2635</v>
      </c>
      <c r="F963" s="398" t="s">
        <v>61</v>
      </c>
      <c r="G963" s="433" t="s">
        <v>61</v>
      </c>
      <c r="H963" s="398" t="s">
        <v>895</v>
      </c>
      <c r="I963" s="398" t="s">
        <v>205</v>
      </c>
      <c r="J963" s="440">
        <v>6235493.7352855559</v>
      </c>
      <c r="K963" s="435" t="s">
        <v>847</v>
      </c>
      <c r="M963" s="398"/>
      <c r="N963" s="398"/>
      <c r="O963" s="398"/>
    </row>
    <row r="964" spans="3:15" ht="15.6" x14ac:dyDescent="0.3">
      <c r="C964" s="395" t="s">
        <v>920</v>
      </c>
      <c r="D964" s="395" t="s">
        <v>733</v>
      </c>
      <c r="E964" s="488" t="s">
        <v>787</v>
      </c>
      <c r="F964" s="395" t="s">
        <v>86</v>
      </c>
      <c r="G964" s="395" t="s">
        <v>86</v>
      </c>
      <c r="H964" s="395" t="s">
        <v>86</v>
      </c>
      <c r="I964" s="395" t="s">
        <v>205</v>
      </c>
      <c r="J964" s="438">
        <v>915645702.33360004</v>
      </c>
      <c r="K964" s="439" t="s">
        <v>847</v>
      </c>
      <c r="M964" s="395"/>
      <c r="N964" s="395"/>
      <c r="O964" s="395"/>
    </row>
    <row r="965" spans="3:15" ht="15.6" x14ac:dyDescent="0.3">
      <c r="C965" s="398" t="s">
        <v>920</v>
      </c>
      <c r="D965" s="486" t="s">
        <v>403</v>
      </c>
      <c r="E965" s="452" t="s">
        <v>2626</v>
      </c>
      <c r="F965" s="398" t="s">
        <v>86</v>
      </c>
      <c r="G965" s="398" t="s">
        <v>86</v>
      </c>
      <c r="H965" s="398" t="s">
        <v>86</v>
      </c>
      <c r="I965" s="398" t="s">
        <v>205</v>
      </c>
      <c r="J965" s="440">
        <v>871078000</v>
      </c>
      <c r="K965" s="435" t="s">
        <v>847</v>
      </c>
      <c r="M965" s="398"/>
      <c r="N965" s="398"/>
      <c r="O965" s="398"/>
    </row>
    <row r="966" spans="3:15" ht="15.6" x14ac:dyDescent="0.3">
      <c r="C966" s="395" t="s">
        <v>920</v>
      </c>
      <c r="D966" s="487" t="s">
        <v>403</v>
      </c>
      <c r="E966" s="488" t="s">
        <v>786</v>
      </c>
      <c r="F966" s="395" t="s">
        <v>86</v>
      </c>
      <c r="G966" s="395" t="s">
        <v>86</v>
      </c>
      <c r="H966" s="395" t="s">
        <v>86</v>
      </c>
      <c r="I966" s="395" t="s">
        <v>205</v>
      </c>
      <c r="J966" s="438">
        <v>189980393.28035226</v>
      </c>
      <c r="K966" s="439" t="s">
        <v>847</v>
      </c>
      <c r="M966" s="395"/>
      <c r="N966" s="395"/>
      <c r="O966" s="395"/>
    </row>
    <row r="967" spans="3:15" ht="15.6" x14ac:dyDescent="0.3">
      <c r="C967" s="398" t="s">
        <v>920</v>
      </c>
      <c r="D967" s="398" t="s">
        <v>733</v>
      </c>
      <c r="E967" s="483" t="s">
        <v>775</v>
      </c>
      <c r="F967" s="398" t="s">
        <v>86</v>
      </c>
      <c r="G967" s="398" t="s">
        <v>86</v>
      </c>
      <c r="H967" s="398" t="s">
        <v>86</v>
      </c>
      <c r="I967" s="398" t="s">
        <v>205</v>
      </c>
      <c r="J967" s="440">
        <v>21068029.22477841</v>
      </c>
      <c r="K967" s="435" t="s">
        <v>847</v>
      </c>
      <c r="M967" s="398"/>
      <c r="N967" s="398"/>
      <c r="O967" s="398"/>
    </row>
    <row r="968" spans="3:15" ht="15.6" x14ac:dyDescent="0.3">
      <c r="C968" s="395" t="s">
        <v>683</v>
      </c>
      <c r="D968" s="451" t="s">
        <v>2639</v>
      </c>
      <c r="E968" s="485" t="s">
        <v>2635</v>
      </c>
      <c r="F968" s="395" t="s">
        <v>61</v>
      </c>
      <c r="G968" s="437" t="s">
        <v>61</v>
      </c>
      <c r="H968" s="395" t="s">
        <v>896</v>
      </c>
      <c r="I968" s="395" t="s">
        <v>205</v>
      </c>
      <c r="J968" s="438">
        <v>5882240.5262274006</v>
      </c>
      <c r="K968" s="439" t="s">
        <v>847</v>
      </c>
      <c r="M968" s="395"/>
      <c r="N968" s="395"/>
      <c r="O968" s="395"/>
    </row>
    <row r="969" spans="3:15" ht="15.6" x14ac:dyDescent="0.3">
      <c r="C969" s="398" t="s">
        <v>683</v>
      </c>
      <c r="D969" s="398" t="s">
        <v>408</v>
      </c>
      <c r="E969" s="483" t="s">
        <v>778</v>
      </c>
      <c r="F969" s="398" t="s">
        <v>61</v>
      </c>
      <c r="G969" s="433" t="s">
        <v>61</v>
      </c>
      <c r="H969" s="398" t="s">
        <v>896</v>
      </c>
      <c r="I969" s="398" t="s">
        <v>205</v>
      </c>
      <c r="J969" s="440">
        <v>97520.55</v>
      </c>
      <c r="K969" s="435" t="s">
        <v>847</v>
      </c>
      <c r="M969" s="398"/>
      <c r="N969" s="398"/>
      <c r="O969" s="398"/>
    </row>
    <row r="970" spans="3:15" ht="15.6" x14ac:dyDescent="0.3">
      <c r="C970" s="395" t="s">
        <v>684</v>
      </c>
      <c r="D970" s="487" t="s">
        <v>403</v>
      </c>
      <c r="E970" s="488" t="s">
        <v>786</v>
      </c>
      <c r="F970" s="395" t="s">
        <v>61</v>
      </c>
      <c r="G970" s="437" t="s">
        <v>61</v>
      </c>
      <c r="H970" s="395" t="s">
        <v>897</v>
      </c>
      <c r="I970" s="395" t="s">
        <v>205</v>
      </c>
      <c r="J970" s="438">
        <v>6288847</v>
      </c>
      <c r="K970" s="439" t="s">
        <v>847</v>
      </c>
      <c r="M970" s="395"/>
      <c r="N970" s="395"/>
      <c r="O970" s="395"/>
    </row>
    <row r="971" spans="3:15" ht="15.6" x14ac:dyDescent="0.3">
      <c r="C971" s="398" t="s">
        <v>684</v>
      </c>
      <c r="D971" s="486" t="s">
        <v>403</v>
      </c>
      <c r="E971" s="483" t="s">
        <v>784</v>
      </c>
      <c r="F971" s="398" t="s">
        <v>61</v>
      </c>
      <c r="G971" s="433" t="s">
        <v>61</v>
      </c>
      <c r="H971" s="398" t="s">
        <v>897</v>
      </c>
      <c r="I971" s="398" t="s">
        <v>205</v>
      </c>
      <c r="J971" s="440">
        <v>3500000</v>
      </c>
      <c r="K971" s="435" t="s">
        <v>847</v>
      </c>
      <c r="M971" s="398"/>
      <c r="N971" s="398"/>
      <c r="O971" s="398"/>
    </row>
    <row r="972" spans="3:15" ht="15.6" x14ac:dyDescent="0.3">
      <c r="C972" s="395" t="s">
        <v>684</v>
      </c>
      <c r="D972" s="395" t="s">
        <v>408</v>
      </c>
      <c r="E972" s="488" t="s">
        <v>780</v>
      </c>
      <c r="F972" s="395" t="s">
        <v>61</v>
      </c>
      <c r="G972" s="437" t="s">
        <v>61</v>
      </c>
      <c r="H972" s="395" t="s">
        <v>897</v>
      </c>
      <c r="I972" s="395" t="s">
        <v>205</v>
      </c>
      <c r="J972" s="438">
        <v>648642.53</v>
      </c>
      <c r="K972" s="439" t="s">
        <v>847</v>
      </c>
      <c r="M972" s="395"/>
      <c r="N972" s="395"/>
      <c r="O972" s="395"/>
    </row>
    <row r="973" spans="3:15" ht="15.6" x14ac:dyDescent="0.3">
      <c r="C973" s="398" t="s">
        <v>685</v>
      </c>
      <c r="D973" s="486" t="s">
        <v>403</v>
      </c>
      <c r="E973" s="483" t="s">
        <v>775</v>
      </c>
      <c r="F973" s="398" t="s">
        <v>61</v>
      </c>
      <c r="G973" s="433" t="s">
        <v>61</v>
      </c>
      <c r="H973" s="398" t="s">
        <v>898</v>
      </c>
      <c r="I973" s="398" t="s">
        <v>205</v>
      </c>
      <c r="J973" s="440">
        <v>7223818.8422878636</v>
      </c>
      <c r="K973" s="435" t="s">
        <v>847</v>
      </c>
      <c r="M973" s="398"/>
      <c r="N973" s="398"/>
      <c r="O973" s="398"/>
    </row>
    <row r="974" spans="3:15" ht="15.6" x14ac:dyDescent="0.3">
      <c r="C974" s="395" t="s">
        <v>685</v>
      </c>
      <c r="D974" s="487" t="s">
        <v>403</v>
      </c>
      <c r="E974" s="488" t="s">
        <v>784</v>
      </c>
      <c r="F974" s="395" t="s">
        <v>61</v>
      </c>
      <c r="G974" s="437" t="s">
        <v>61</v>
      </c>
      <c r="H974" s="395" t="s">
        <v>898</v>
      </c>
      <c r="I974" s="395" t="s">
        <v>205</v>
      </c>
      <c r="J974" s="438">
        <v>3028412</v>
      </c>
      <c r="K974" s="439" t="s">
        <v>847</v>
      </c>
      <c r="M974" s="395"/>
      <c r="N974" s="395"/>
      <c r="O974" s="395"/>
    </row>
    <row r="975" spans="3:15" ht="15.6" x14ac:dyDescent="0.3">
      <c r="C975" s="398" t="s">
        <v>685</v>
      </c>
      <c r="D975" s="398" t="s">
        <v>408</v>
      </c>
      <c r="E975" s="483" t="s">
        <v>2625</v>
      </c>
      <c r="F975" s="398" t="s">
        <v>61</v>
      </c>
      <c r="G975" s="433" t="s">
        <v>61</v>
      </c>
      <c r="H975" s="398" t="s">
        <v>898</v>
      </c>
      <c r="I975" s="398" t="s">
        <v>205</v>
      </c>
      <c r="J975" s="440">
        <v>1818471</v>
      </c>
      <c r="K975" s="435" t="s">
        <v>847</v>
      </c>
      <c r="M975" s="398"/>
      <c r="N975" s="398"/>
      <c r="O975" s="398"/>
    </row>
    <row r="976" spans="3:15" ht="15.6" x14ac:dyDescent="0.3">
      <c r="C976" s="395" t="s">
        <v>685</v>
      </c>
      <c r="D976" s="451" t="s">
        <v>2638</v>
      </c>
      <c r="E976" s="485" t="s">
        <v>2634</v>
      </c>
      <c r="F976" s="395" t="s">
        <v>61</v>
      </c>
      <c r="G976" s="437" t="s">
        <v>61</v>
      </c>
      <c r="H976" s="395" t="s">
        <v>898</v>
      </c>
      <c r="I976" s="395" t="s">
        <v>205</v>
      </c>
      <c r="J976" s="438">
        <v>1270560</v>
      </c>
      <c r="K976" s="439" t="s">
        <v>847</v>
      </c>
      <c r="M976" s="395"/>
      <c r="N976" s="395"/>
      <c r="O976" s="395"/>
    </row>
    <row r="977" spans="3:15" ht="15.6" x14ac:dyDescent="0.3">
      <c r="C977" s="398" t="s">
        <v>685</v>
      </c>
      <c r="D977" s="452" t="s">
        <v>2639</v>
      </c>
      <c r="E977" s="491" t="s">
        <v>2635</v>
      </c>
      <c r="F977" s="398" t="s">
        <v>61</v>
      </c>
      <c r="G977" s="433" t="s">
        <v>61</v>
      </c>
      <c r="H977" s="398" t="s">
        <v>898</v>
      </c>
      <c r="I977" s="398" t="s">
        <v>205</v>
      </c>
      <c r="J977" s="440">
        <v>1177943.4134938964</v>
      </c>
      <c r="K977" s="435" t="s">
        <v>847</v>
      </c>
      <c r="M977" s="398"/>
      <c r="N977" s="398"/>
      <c r="O977" s="398"/>
    </row>
    <row r="978" spans="3:15" ht="15.6" x14ac:dyDescent="0.3">
      <c r="C978" s="395" t="s">
        <v>685</v>
      </c>
      <c r="D978" s="395" t="s">
        <v>408</v>
      </c>
      <c r="E978" s="488" t="s">
        <v>782</v>
      </c>
      <c r="F978" s="395" t="s">
        <v>61</v>
      </c>
      <c r="G978" s="437" t="s">
        <v>61</v>
      </c>
      <c r="H978" s="395" t="s">
        <v>898</v>
      </c>
      <c r="I978" s="395" t="s">
        <v>205</v>
      </c>
      <c r="J978" s="438">
        <v>600000</v>
      </c>
      <c r="K978" s="439" t="s">
        <v>847</v>
      </c>
      <c r="M978" s="395"/>
      <c r="N978" s="395"/>
      <c r="O978" s="395"/>
    </row>
    <row r="979" spans="3:15" ht="15.6" x14ac:dyDescent="0.3">
      <c r="C979" s="398" t="s">
        <v>685</v>
      </c>
      <c r="D979" s="398" t="s">
        <v>408</v>
      </c>
      <c r="E979" s="483" t="s">
        <v>778</v>
      </c>
      <c r="F979" s="398" t="s">
        <v>61</v>
      </c>
      <c r="G979" s="433" t="s">
        <v>61</v>
      </c>
      <c r="H979" s="398" t="s">
        <v>898</v>
      </c>
      <c r="I979" s="398" t="s">
        <v>205</v>
      </c>
      <c r="J979" s="440">
        <v>33000</v>
      </c>
      <c r="K979" s="435" t="s">
        <v>847</v>
      </c>
      <c r="M979" s="398"/>
      <c r="N979" s="398"/>
      <c r="O979" s="398"/>
    </row>
    <row r="980" spans="3:15" ht="15.6" x14ac:dyDescent="0.3">
      <c r="C980" s="395" t="s">
        <v>686</v>
      </c>
      <c r="D980" s="395" t="s">
        <v>408</v>
      </c>
      <c r="E980" s="488" t="s">
        <v>777</v>
      </c>
      <c r="F980" s="395" t="s">
        <v>61</v>
      </c>
      <c r="G980" s="437" t="s">
        <v>61</v>
      </c>
      <c r="H980" s="395" t="s">
        <v>899</v>
      </c>
      <c r="I980" s="395" t="s">
        <v>205</v>
      </c>
      <c r="J980" s="438">
        <v>2000000</v>
      </c>
      <c r="K980" s="439" t="s">
        <v>847</v>
      </c>
      <c r="M980" s="395"/>
      <c r="N980" s="395"/>
      <c r="O980" s="395"/>
    </row>
    <row r="981" spans="3:15" ht="15.6" x14ac:dyDescent="0.3">
      <c r="C981" s="398" t="s">
        <v>686</v>
      </c>
      <c r="D981" s="486" t="s">
        <v>403</v>
      </c>
      <c r="E981" s="483" t="s">
        <v>775</v>
      </c>
      <c r="F981" s="398" t="s">
        <v>61</v>
      </c>
      <c r="G981" s="433" t="s">
        <v>61</v>
      </c>
      <c r="H981" s="398" t="s">
        <v>899</v>
      </c>
      <c r="I981" s="398" t="s">
        <v>205</v>
      </c>
      <c r="J981" s="440">
        <v>76489.53537628091</v>
      </c>
      <c r="K981" s="435" t="s">
        <v>847</v>
      </c>
      <c r="M981" s="398"/>
      <c r="N981" s="398"/>
      <c r="O981" s="398"/>
    </row>
    <row r="982" spans="3:15" ht="15.6" x14ac:dyDescent="0.3">
      <c r="C982" s="395" t="s">
        <v>686</v>
      </c>
      <c r="D982" s="487" t="s">
        <v>403</v>
      </c>
      <c r="E982" s="436" t="s">
        <v>771</v>
      </c>
      <c r="F982" s="395" t="s">
        <v>61</v>
      </c>
      <c r="G982" s="437" t="s">
        <v>61</v>
      </c>
      <c r="H982" s="395" t="s">
        <v>899</v>
      </c>
      <c r="I982" s="395" t="s">
        <v>205</v>
      </c>
      <c r="J982" s="438">
        <v>50000</v>
      </c>
      <c r="K982" s="439" t="s">
        <v>847</v>
      </c>
      <c r="M982" s="395"/>
      <c r="N982" s="395"/>
      <c r="O982" s="395"/>
    </row>
    <row r="983" spans="3:15" ht="18" x14ac:dyDescent="0.3">
      <c r="C983" s="478" t="s">
        <v>687</v>
      </c>
      <c r="D983" s="486" t="s">
        <v>403</v>
      </c>
      <c r="E983" s="432" t="s">
        <v>771</v>
      </c>
      <c r="F983" s="398" t="s">
        <v>61</v>
      </c>
      <c r="G983" s="433" t="s">
        <v>61</v>
      </c>
      <c r="H983" s="398" t="s">
        <v>874</v>
      </c>
      <c r="I983" s="398" t="s">
        <v>205</v>
      </c>
      <c r="J983" s="440">
        <v>133461674.74379995</v>
      </c>
      <c r="K983" s="435" t="s">
        <v>847</v>
      </c>
      <c r="M983" s="398"/>
      <c r="N983" s="398"/>
      <c r="O983" s="398"/>
    </row>
    <row r="984" spans="3:15" ht="18" x14ac:dyDescent="0.3">
      <c r="C984" s="479" t="s">
        <v>687</v>
      </c>
      <c r="D984" s="487" t="s">
        <v>403</v>
      </c>
      <c r="E984" s="488" t="s">
        <v>784</v>
      </c>
      <c r="F984" s="395" t="s">
        <v>61</v>
      </c>
      <c r="G984" s="437" t="s">
        <v>61</v>
      </c>
      <c r="H984" s="395" t="s">
        <v>874</v>
      </c>
      <c r="I984" s="395" t="s">
        <v>205</v>
      </c>
      <c r="J984" s="438">
        <v>7312592.2999999998</v>
      </c>
      <c r="K984" s="439" t="s">
        <v>847</v>
      </c>
      <c r="M984" s="395"/>
      <c r="N984" s="395"/>
      <c r="O984" s="395"/>
    </row>
    <row r="985" spans="3:15" ht="18" x14ac:dyDescent="0.3">
      <c r="C985" s="478" t="s">
        <v>687</v>
      </c>
      <c r="D985" s="398" t="s">
        <v>408</v>
      </c>
      <c r="E985" s="483" t="s">
        <v>777</v>
      </c>
      <c r="F985" s="398" t="s">
        <v>61</v>
      </c>
      <c r="G985" s="433" t="s">
        <v>61</v>
      </c>
      <c r="H985" s="398" t="s">
        <v>874</v>
      </c>
      <c r="I985" s="398" t="s">
        <v>205</v>
      </c>
      <c r="J985" s="440">
        <v>2916000</v>
      </c>
      <c r="K985" s="435" t="s">
        <v>847</v>
      </c>
      <c r="M985" s="398"/>
      <c r="N985" s="398"/>
      <c r="O985" s="398"/>
    </row>
    <row r="986" spans="3:15" ht="18" x14ac:dyDescent="0.3">
      <c r="C986" s="479" t="s">
        <v>687</v>
      </c>
      <c r="D986" s="487" t="s">
        <v>403</v>
      </c>
      <c r="E986" s="488" t="s">
        <v>786</v>
      </c>
      <c r="F986" s="395" t="s">
        <v>61</v>
      </c>
      <c r="G986" s="437" t="s">
        <v>61</v>
      </c>
      <c r="H986" s="395" t="s">
        <v>874</v>
      </c>
      <c r="I986" s="395" t="s">
        <v>205</v>
      </c>
      <c r="J986" s="438">
        <v>61507.365094967696</v>
      </c>
      <c r="K986" s="439" t="s">
        <v>847</v>
      </c>
      <c r="M986" s="395"/>
      <c r="N986" s="395"/>
      <c r="O986" s="395"/>
    </row>
    <row r="987" spans="3:15" ht="18" x14ac:dyDescent="0.3">
      <c r="C987" s="478" t="s">
        <v>687</v>
      </c>
      <c r="D987" s="398" t="s">
        <v>408</v>
      </c>
      <c r="E987" s="483" t="s">
        <v>780</v>
      </c>
      <c r="F987" s="398" t="s">
        <v>61</v>
      </c>
      <c r="G987" s="433" t="s">
        <v>61</v>
      </c>
      <c r="H987" s="398" t="s">
        <v>874</v>
      </c>
      <c r="I987" s="398" t="s">
        <v>205</v>
      </c>
      <c r="J987" s="440">
        <v>61000</v>
      </c>
      <c r="K987" s="435" t="s">
        <v>847</v>
      </c>
      <c r="M987" s="398"/>
      <c r="N987" s="398"/>
      <c r="O987" s="398"/>
    </row>
    <row r="988" spans="3:15" ht="18" x14ac:dyDescent="0.3">
      <c r="C988" s="479" t="s">
        <v>687</v>
      </c>
      <c r="D988" s="395" t="s">
        <v>408</v>
      </c>
      <c r="E988" s="488" t="s">
        <v>2625</v>
      </c>
      <c r="F988" s="395" t="s">
        <v>61</v>
      </c>
      <c r="G988" s="437" t="s">
        <v>61</v>
      </c>
      <c r="H988" s="395" t="s">
        <v>874</v>
      </c>
      <c r="I988" s="395" t="s">
        <v>205</v>
      </c>
      <c r="J988" s="438">
        <v>54000</v>
      </c>
      <c r="K988" s="439" t="s">
        <v>847</v>
      </c>
      <c r="M988" s="395"/>
      <c r="N988" s="395"/>
      <c r="O988" s="395"/>
    </row>
    <row r="989" spans="3:15" ht="18" x14ac:dyDescent="0.3">
      <c r="C989" s="478" t="s">
        <v>687</v>
      </c>
      <c r="D989" s="486" t="s">
        <v>403</v>
      </c>
      <c r="E989" s="483" t="s">
        <v>775</v>
      </c>
      <c r="F989" s="398" t="s">
        <v>61</v>
      </c>
      <c r="G989" s="433" t="s">
        <v>61</v>
      </c>
      <c r="H989" s="398" t="s">
        <v>874</v>
      </c>
      <c r="I989" s="398" t="s">
        <v>205</v>
      </c>
      <c r="J989" s="440">
        <v>53449.564429214799</v>
      </c>
      <c r="K989" s="435" t="s">
        <v>847</v>
      </c>
      <c r="M989" s="398"/>
      <c r="N989" s="398"/>
      <c r="O989" s="398"/>
    </row>
    <row r="990" spans="3:15" ht="18" x14ac:dyDescent="0.3">
      <c r="C990" s="479" t="s">
        <v>687</v>
      </c>
      <c r="D990" s="451" t="s">
        <v>2639</v>
      </c>
      <c r="E990" s="485" t="s">
        <v>2635</v>
      </c>
      <c r="F990" s="395" t="s">
        <v>61</v>
      </c>
      <c r="G990" s="437" t="s">
        <v>61</v>
      </c>
      <c r="H990" s="395" t="s">
        <v>874</v>
      </c>
      <c r="I990" s="395" t="s">
        <v>205</v>
      </c>
      <c r="J990" s="438">
        <v>9939.8938071927423</v>
      </c>
      <c r="K990" s="439" t="s">
        <v>847</v>
      </c>
      <c r="M990" s="395"/>
      <c r="N990" s="395"/>
      <c r="O990" s="395"/>
    </row>
    <row r="991" spans="3:15" ht="15.6" x14ac:dyDescent="0.3">
      <c r="C991" s="398" t="s">
        <v>688</v>
      </c>
      <c r="D991" s="452" t="s">
        <v>2638</v>
      </c>
      <c r="E991" s="491" t="s">
        <v>2634</v>
      </c>
      <c r="F991" s="398" t="s">
        <v>61</v>
      </c>
      <c r="G991" s="433" t="s">
        <v>61</v>
      </c>
      <c r="H991" s="398" t="s">
        <v>878</v>
      </c>
      <c r="I991" s="398" t="s">
        <v>205</v>
      </c>
      <c r="J991" s="440">
        <v>2128059.6295280987</v>
      </c>
      <c r="K991" s="435" t="s">
        <v>847</v>
      </c>
      <c r="M991" s="398"/>
      <c r="N991" s="398"/>
      <c r="O991" s="398"/>
    </row>
    <row r="992" spans="3:15" ht="15.6" x14ac:dyDescent="0.3">
      <c r="C992" s="395" t="s">
        <v>688</v>
      </c>
      <c r="D992" s="395" t="s">
        <v>408</v>
      </c>
      <c r="E992" s="488" t="s">
        <v>777</v>
      </c>
      <c r="F992" s="395" t="s">
        <v>61</v>
      </c>
      <c r="G992" s="437" t="s">
        <v>61</v>
      </c>
      <c r="H992" s="395" t="s">
        <v>878</v>
      </c>
      <c r="I992" s="395" t="s">
        <v>205</v>
      </c>
      <c r="J992" s="438">
        <v>1969797.33</v>
      </c>
      <c r="K992" s="439" t="s">
        <v>847</v>
      </c>
      <c r="M992" s="395"/>
      <c r="N992" s="395"/>
      <c r="O992" s="395"/>
    </row>
    <row r="993" spans="3:15" ht="15.6" x14ac:dyDescent="0.3">
      <c r="C993" s="398" t="s">
        <v>688</v>
      </c>
      <c r="D993" s="486" t="s">
        <v>403</v>
      </c>
      <c r="E993" s="432" t="s">
        <v>771</v>
      </c>
      <c r="F993" s="398" t="s">
        <v>61</v>
      </c>
      <c r="G993" s="433" t="s">
        <v>61</v>
      </c>
      <c r="H993" s="398" t="s">
        <v>878</v>
      </c>
      <c r="I993" s="398" t="s">
        <v>205</v>
      </c>
      <c r="J993" s="440">
        <v>1206313.5</v>
      </c>
      <c r="K993" s="435" t="s">
        <v>847</v>
      </c>
      <c r="M993" s="398"/>
      <c r="N993" s="398"/>
      <c r="O993" s="398"/>
    </row>
    <row r="994" spans="3:15" ht="15.6" x14ac:dyDescent="0.3">
      <c r="C994" s="395" t="s">
        <v>688</v>
      </c>
      <c r="D994" s="487" t="s">
        <v>403</v>
      </c>
      <c r="E994" s="488" t="s">
        <v>775</v>
      </c>
      <c r="F994" s="395" t="s">
        <v>61</v>
      </c>
      <c r="G994" s="437" t="s">
        <v>61</v>
      </c>
      <c r="H994" s="395" t="s">
        <v>878</v>
      </c>
      <c r="I994" s="395" t="s">
        <v>205</v>
      </c>
      <c r="J994" s="438">
        <v>605809.33980027412</v>
      </c>
      <c r="K994" s="439" t="s">
        <v>847</v>
      </c>
      <c r="M994" s="395"/>
      <c r="N994" s="395"/>
      <c r="O994" s="395"/>
    </row>
    <row r="995" spans="3:15" ht="15.6" x14ac:dyDescent="0.3">
      <c r="C995" s="398" t="s">
        <v>688</v>
      </c>
      <c r="D995" s="486" t="s">
        <v>403</v>
      </c>
      <c r="E995" s="483" t="s">
        <v>786</v>
      </c>
      <c r="F995" s="398" t="s">
        <v>61</v>
      </c>
      <c r="G995" s="433" t="s">
        <v>61</v>
      </c>
      <c r="H995" s="398" t="s">
        <v>878</v>
      </c>
      <c r="I995" s="398" t="s">
        <v>205</v>
      </c>
      <c r="J995" s="440">
        <v>604573.83880621369</v>
      </c>
      <c r="K995" s="435" t="s">
        <v>847</v>
      </c>
      <c r="M995" s="398"/>
      <c r="N995" s="398"/>
      <c r="O995" s="398"/>
    </row>
    <row r="996" spans="3:15" ht="15.6" x14ac:dyDescent="0.3">
      <c r="C996" s="395" t="s">
        <v>688</v>
      </c>
      <c r="D996" s="395" t="s">
        <v>408</v>
      </c>
      <c r="E996" s="488" t="s">
        <v>782</v>
      </c>
      <c r="F996" s="395" t="s">
        <v>61</v>
      </c>
      <c r="G996" s="437" t="s">
        <v>61</v>
      </c>
      <c r="H996" s="395" t="s">
        <v>878</v>
      </c>
      <c r="I996" s="395" t="s">
        <v>205</v>
      </c>
      <c r="J996" s="438">
        <v>300000</v>
      </c>
      <c r="K996" s="439" t="s">
        <v>847</v>
      </c>
      <c r="M996" s="395"/>
      <c r="N996" s="395"/>
      <c r="O996" s="395"/>
    </row>
    <row r="997" spans="3:15" ht="15.6" x14ac:dyDescent="0.3">
      <c r="C997" s="398" t="s">
        <v>688</v>
      </c>
      <c r="D997" s="486" t="s">
        <v>403</v>
      </c>
      <c r="E997" s="483" t="s">
        <v>784</v>
      </c>
      <c r="F997" s="398" t="s">
        <v>61</v>
      </c>
      <c r="G997" s="433" t="s">
        <v>61</v>
      </c>
      <c r="H997" s="398" t="s">
        <v>878</v>
      </c>
      <c r="I997" s="398" t="s">
        <v>205</v>
      </c>
      <c r="J997" s="440">
        <v>279320</v>
      </c>
      <c r="K997" s="435" t="s">
        <v>847</v>
      </c>
      <c r="M997" s="398"/>
      <c r="N997" s="398"/>
      <c r="O997" s="398"/>
    </row>
    <row r="998" spans="3:15" ht="15.6" x14ac:dyDescent="0.3">
      <c r="C998" s="395" t="s">
        <v>688</v>
      </c>
      <c r="D998" s="395" t="s">
        <v>408</v>
      </c>
      <c r="E998" s="488" t="s">
        <v>2625</v>
      </c>
      <c r="F998" s="395" t="s">
        <v>61</v>
      </c>
      <c r="G998" s="437" t="s">
        <v>61</v>
      </c>
      <c r="H998" s="395" t="s">
        <v>878</v>
      </c>
      <c r="I998" s="395" t="s">
        <v>205</v>
      </c>
      <c r="J998" s="438">
        <v>201224</v>
      </c>
      <c r="K998" s="439" t="s">
        <v>847</v>
      </c>
      <c r="M998" s="395"/>
      <c r="N998" s="395"/>
      <c r="O998" s="395"/>
    </row>
    <row r="999" spans="3:15" ht="15.6" x14ac:dyDescent="0.3">
      <c r="C999" s="398" t="s">
        <v>688</v>
      </c>
      <c r="D999" s="452" t="s">
        <v>2639</v>
      </c>
      <c r="E999" s="491" t="s">
        <v>2635</v>
      </c>
      <c r="F999" s="398" t="s">
        <v>61</v>
      </c>
      <c r="G999" s="433" t="s">
        <v>61</v>
      </c>
      <c r="H999" s="398" t="s">
        <v>878</v>
      </c>
      <c r="I999" s="398" t="s">
        <v>205</v>
      </c>
      <c r="J999" s="440">
        <v>76659.521969192603</v>
      </c>
      <c r="K999" s="435" t="s">
        <v>847</v>
      </c>
      <c r="M999" s="398"/>
      <c r="N999" s="398"/>
      <c r="O999" s="398"/>
    </row>
    <row r="1000" spans="3:15" ht="15.6" x14ac:dyDescent="0.3">
      <c r="C1000" s="395" t="s">
        <v>689</v>
      </c>
      <c r="D1000" s="395" t="s">
        <v>408</v>
      </c>
      <c r="E1000" s="488" t="s">
        <v>2625</v>
      </c>
      <c r="F1000" s="395" t="s">
        <v>61</v>
      </c>
      <c r="G1000" s="437" t="s">
        <v>61</v>
      </c>
      <c r="H1000" s="395" t="s">
        <v>901</v>
      </c>
      <c r="I1000" s="395" t="s">
        <v>205</v>
      </c>
      <c r="J1000" s="438">
        <v>4171590.2100000004</v>
      </c>
      <c r="K1000" s="439" t="s">
        <v>847</v>
      </c>
      <c r="M1000" s="395"/>
      <c r="N1000" s="395"/>
      <c r="O1000" s="395"/>
    </row>
    <row r="1001" spans="3:15" ht="15.6" x14ac:dyDescent="0.3">
      <c r="C1001" s="398" t="s">
        <v>689</v>
      </c>
      <c r="D1001" s="398" t="s">
        <v>408</v>
      </c>
      <c r="E1001" s="483" t="s">
        <v>777</v>
      </c>
      <c r="F1001" s="398" t="s">
        <v>61</v>
      </c>
      <c r="G1001" s="433" t="s">
        <v>61</v>
      </c>
      <c r="H1001" s="398" t="s">
        <v>901</v>
      </c>
      <c r="I1001" s="398" t="s">
        <v>205</v>
      </c>
      <c r="J1001" s="440">
        <v>3359020.76</v>
      </c>
      <c r="K1001" s="435" t="s">
        <v>847</v>
      </c>
      <c r="M1001" s="398"/>
      <c r="N1001" s="398"/>
      <c r="O1001" s="398"/>
    </row>
    <row r="1002" spans="3:15" ht="15.6" x14ac:dyDescent="0.3">
      <c r="C1002" s="395" t="s">
        <v>689</v>
      </c>
      <c r="D1002" s="451" t="s">
        <v>2638</v>
      </c>
      <c r="E1002" s="485" t="s">
        <v>2634</v>
      </c>
      <c r="F1002" s="395" t="s">
        <v>61</v>
      </c>
      <c r="G1002" s="437" t="s">
        <v>61</v>
      </c>
      <c r="H1002" s="395" t="s">
        <v>901</v>
      </c>
      <c r="I1002" s="395" t="s">
        <v>205</v>
      </c>
      <c r="J1002" s="438">
        <v>1909734.85</v>
      </c>
      <c r="K1002" s="439" t="s">
        <v>847</v>
      </c>
      <c r="M1002" s="395"/>
      <c r="N1002" s="395"/>
      <c r="O1002" s="395"/>
    </row>
    <row r="1003" spans="3:15" ht="15.6" x14ac:dyDescent="0.3">
      <c r="C1003" s="398" t="s">
        <v>689</v>
      </c>
      <c r="D1003" s="486" t="s">
        <v>403</v>
      </c>
      <c r="E1003" s="483" t="s">
        <v>786</v>
      </c>
      <c r="F1003" s="398" t="s">
        <v>61</v>
      </c>
      <c r="G1003" s="433" t="s">
        <v>61</v>
      </c>
      <c r="H1003" s="398" t="s">
        <v>901</v>
      </c>
      <c r="I1003" s="398" t="s">
        <v>205</v>
      </c>
      <c r="J1003" s="440">
        <v>1528717.1360315906</v>
      </c>
      <c r="K1003" s="435" t="s">
        <v>847</v>
      </c>
      <c r="M1003" s="398"/>
      <c r="N1003" s="398"/>
      <c r="O1003" s="398"/>
    </row>
    <row r="1004" spans="3:15" ht="15.6" x14ac:dyDescent="0.3">
      <c r="C1004" s="395" t="s">
        <v>689</v>
      </c>
      <c r="D1004" s="487" t="s">
        <v>403</v>
      </c>
      <c r="E1004" s="488" t="s">
        <v>775</v>
      </c>
      <c r="F1004" s="395" t="s">
        <v>61</v>
      </c>
      <c r="G1004" s="437" t="s">
        <v>61</v>
      </c>
      <c r="H1004" s="395" t="s">
        <v>901</v>
      </c>
      <c r="I1004" s="395" t="s">
        <v>205</v>
      </c>
      <c r="J1004" s="438">
        <v>1394231.7489028133</v>
      </c>
      <c r="K1004" s="439" t="s">
        <v>847</v>
      </c>
      <c r="M1004" s="395"/>
      <c r="N1004" s="395"/>
      <c r="O1004" s="395"/>
    </row>
    <row r="1005" spans="3:15" ht="15.6" x14ac:dyDescent="0.3">
      <c r="C1005" s="398" t="s">
        <v>689</v>
      </c>
      <c r="D1005" s="486" t="s">
        <v>403</v>
      </c>
      <c r="E1005" s="452" t="s">
        <v>2626</v>
      </c>
      <c r="F1005" s="398" t="s">
        <v>61</v>
      </c>
      <c r="G1005" s="433" t="s">
        <v>61</v>
      </c>
      <c r="H1005" s="398" t="s">
        <v>901</v>
      </c>
      <c r="I1005" s="398" t="s">
        <v>205</v>
      </c>
      <c r="J1005" s="440">
        <v>643542</v>
      </c>
      <c r="K1005" s="435" t="s">
        <v>847</v>
      </c>
      <c r="M1005" s="398"/>
      <c r="N1005" s="398"/>
      <c r="O1005" s="398"/>
    </row>
    <row r="1006" spans="3:15" ht="15.6" x14ac:dyDescent="0.3">
      <c r="C1006" s="395" t="s">
        <v>689</v>
      </c>
      <c r="D1006" s="451" t="s">
        <v>2639</v>
      </c>
      <c r="E1006" s="485" t="s">
        <v>2635</v>
      </c>
      <c r="F1006" s="395" t="s">
        <v>61</v>
      </c>
      <c r="G1006" s="437" t="s">
        <v>61</v>
      </c>
      <c r="H1006" s="395" t="s">
        <v>901</v>
      </c>
      <c r="I1006" s="395" t="s">
        <v>205</v>
      </c>
      <c r="J1006" s="438">
        <v>252827.19625220285</v>
      </c>
      <c r="K1006" s="439" t="s">
        <v>847</v>
      </c>
      <c r="M1006" s="395"/>
      <c r="N1006" s="395"/>
      <c r="O1006" s="395"/>
    </row>
    <row r="1007" spans="3:15" ht="15.6" x14ac:dyDescent="0.3">
      <c r="C1007" s="398" t="s">
        <v>689</v>
      </c>
      <c r="D1007" s="486" t="s">
        <v>403</v>
      </c>
      <c r="E1007" s="483" t="s">
        <v>784</v>
      </c>
      <c r="F1007" s="398" t="s">
        <v>61</v>
      </c>
      <c r="G1007" s="433" t="s">
        <v>61</v>
      </c>
      <c r="H1007" s="398" t="s">
        <v>901</v>
      </c>
      <c r="I1007" s="398" t="s">
        <v>205</v>
      </c>
      <c r="J1007" s="440">
        <v>85945</v>
      </c>
      <c r="K1007" s="435" t="s">
        <v>847</v>
      </c>
      <c r="M1007" s="398"/>
      <c r="N1007" s="398"/>
      <c r="O1007" s="398"/>
    </row>
    <row r="1008" spans="3:15" ht="15.6" x14ac:dyDescent="0.3">
      <c r="C1008" s="395" t="s">
        <v>583</v>
      </c>
      <c r="D1008" s="487" t="s">
        <v>406</v>
      </c>
      <c r="E1008" s="494" t="s">
        <v>790</v>
      </c>
      <c r="F1008" s="395" t="s">
        <v>936</v>
      </c>
      <c r="G1008" s="437" t="s">
        <v>936</v>
      </c>
      <c r="H1008" s="395" t="s">
        <v>583</v>
      </c>
      <c r="I1008" s="395" t="s">
        <v>205</v>
      </c>
      <c r="J1008" s="448">
        <v>31747.782872200263</v>
      </c>
      <c r="K1008" s="435" t="s">
        <v>847</v>
      </c>
      <c r="M1008" s="435" t="s">
        <v>847</v>
      </c>
      <c r="N1008" s="395"/>
      <c r="O1008" s="395"/>
    </row>
    <row r="1009" spans="3:15" ht="15.6" x14ac:dyDescent="0.3">
      <c r="C1009" s="398" t="s">
        <v>584</v>
      </c>
      <c r="D1009" s="486" t="s">
        <v>406</v>
      </c>
      <c r="E1009" s="435" t="s">
        <v>939</v>
      </c>
      <c r="F1009" s="398" t="s">
        <v>936</v>
      </c>
      <c r="G1009" s="433" t="s">
        <v>936</v>
      </c>
      <c r="H1009" s="398" t="s">
        <v>584</v>
      </c>
      <c r="I1009" s="398" t="s">
        <v>205</v>
      </c>
      <c r="J1009" s="446">
        <v>15230.501317523056</v>
      </c>
      <c r="K1009" s="435" t="s">
        <v>847</v>
      </c>
      <c r="M1009" s="435" t="s">
        <v>847</v>
      </c>
      <c r="N1009" s="398"/>
      <c r="O1009" s="398"/>
    </row>
    <row r="1010" spans="3:15" ht="15.6" x14ac:dyDescent="0.3">
      <c r="C1010" s="395" t="s">
        <v>584</v>
      </c>
      <c r="D1010" s="487" t="s">
        <v>406</v>
      </c>
      <c r="E1010" s="494" t="s">
        <v>790</v>
      </c>
      <c r="F1010" s="395" t="s">
        <v>936</v>
      </c>
      <c r="G1010" s="437" t="s">
        <v>936</v>
      </c>
      <c r="H1010" s="395" t="s">
        <v>584</v>
      </c>
      <c r="I1010" s="395" t="s">
        <v>205</v>
      </c>
      <c r="J1010" s="448">
        <v>11157.632279314888</v>
      </c>
      <c r="K1010" s="435" t="s">
        <v>847</v>
      </c>
      <c r="M1010" s="435" t="s">
        <v>847</v>
      </c>
      <c r="N1010" s="395"/>
      <c r="O1010" s="395"/>
    </row>
    <row r="1011" spans="3:15" ht="15.6" x14ac:dyDescent="0.3">
      <c r="C1011" s="398" t="s">
        <v>584</v>
      </c>
      <c r="D1011" s="486" t="s">
        <v>406</v>
      </c>
      <c r="E1011" s="495" t="s">
        <v>804</v>
      </c>
      <c r="F1011" s="398" t="s">
        <v>936</v>
      </c>
      <c r="G1011" s="433" t="s">
        <v>936</v>
      </c>
      <c r="H1011" s="398" t="s">
        <v>584</v>
      </c>
      <c r="I1011" s="398" t="s">
        <v>205</v>
      </c>
      <c r="J1011" s="446">
        <v>1054.0184453227932</v>
      </c>
      <c r="K1011" s="435" t="s">
        <v>847</v>
      </c>
      <c r="M1011" s="435" t="s">
        <v>847</v>
      </c>
      <c r="N1011" s="398"/>
      <c r="O1011" s="398"/>
    </row>
    <row r="1012" spans="3:15" ht="15.6" x14ac:dyDescent="0.3">
      <c r="C1012" s="398" t="s">
        <v>584</v>
      </c>
      <c r="D1012" s="487" t="s">
        <v>406</v>
      </c>
      <c r="E1012" s="496" t="s">
        <v>808</v>
      </c>
      <c r="F1012" s="395" t="s">
        <v>936</v>
      </c>
      <c r="G1012" s="437" t="s">
        <v>936</v>
      </c>
      <c r="H1012" s="395" t="s">
        <v>584</v>
      </c>
      <c r="I1012" s="395" t="s">
        <v>205</v>
      </c>
      <c r="J1012" s="446">
        <v>26.350461133069828</v>
      </c>
      <c r="K1012" s="435" t="s">
        <v>847</v>
      </c>
      <c r="M1012" s="435" t="s">
        <v>847</v>
      </c>
      <c r="N1012" s="395"/>
      <c r="O1012" s="395"/>
    </row>
    <row r="1013" spans="3:15" ht="15.6" x14ac:dyDescent="0.3">
      <c r="C1013" s="398" t="s">
        <v>584</v>
      </c>
      <c r="D1013" s="486" t="s">
        <v>406</v>
      </c>
      <c r="E1013" s="495" t="s">
        <v>805</v>
      </c>
      <c r="F1013" s="398" t="s">
        <v>936</v>
      </c>
      <c r="G1013" s="433" t="s">
        <v>936</v>
      </c>
      <c r="H1013" s="398" t="s">
        <v>584</v>
      </c>
      <c r="I1013" s="398" t="s">
        <v>205</v>
      </c>
      <c r="J1013" s="446">
        <v>26.350461133069828</v>
      </c>
      <c r="K1013" s="435" t="s">
        <v>847</v>
      </c>
      <c r="M1013" s="435" t="s">
        <v>847</v>
      </c>
      <c r="N1013" s="398"/>
      <c r="O1013" s="398"/>
    </row>
    <row r="1014" spans="3:15" ht="15.6" x14ac:dyDescent="0.3">
      <c r="C1014" s="398" t="s">
        <v>586</v>
      </c>
      <c r="D1014" s="487" t="s">
        <v>406</v>
      </c>
      <c r="E1014" s="494" t="s">
        <v>790</v>
      </c>
      <c r="F1014" s="395" t="s">
        <v>936</v>
      </c>
      <c r="G1014" s="437" t="s">
        <v>936</v>
      </c>
      <c r="H1014" s="395" t="s">
        <v>586</v>
      </c>
      <c r="I1014" s="395" t="s">
        <v>205</v>
      </c>
      <c r="J1014" s="446">
        <v>29429.335836627139</v>
      </c>
      <c r="K1014" s="435" t="s">
        <v>847</v>
      </c>
      <c r="M1014" s="435" t="s">
        <v>847</v>
      </c>
      <c r="N1014" s="395"/>
      <c r="O1014" s="395"/>
    </row>
    <row r="1015" spans="3:15" ht="15.6" x14ac:dyDescent="0.3">
      <c r="C1015" s="398" t="s">
        <v>586</v>
      </c>
      <c r="D1015" s="486" t="s">
        <v>406</v>
      </c>
      <c r="E1015" s="435" t="s">
        <v>939</v>
      </c>
      <c r="F1015" s="398" t="s">
        <v>936</v>
      </c>
      <c r="G1015" s="433" t="s">
        <v>936</v>
      </c>
      <c r="H1015" s="398" t="s">
        <v>586</v>
      </c>
      <c r="I1015" s="398" t="s">
        <v>205</v>
      </c>
      <c r="J1015" s="446">
        <v>79.051383399209485</v>
      </c>
      <c r="K1015" s="435" t="s">
        <v>847</v>
      </c>
      <c r="M1015" s="435" t="s">
        <v>847</v>
      </c>
      <c r="N1015" s="398"/>
      <c r="O1015" s="398"/>
    </row>
    <row r="1016" spans="3:15" ht="15.6" x14ac:dyDescent="0.3">
      <c r="C1016" s="398" t="s">
        <v>587</v>
      </c>
      <c r="D1016" s="487" t="s">
        <v>403</v>
      </c>
      <c r="E1016" s="488" t="s">
        <v>775</v>
      </c>
      <c r="F1016" s="395" t="s">
        <v>936</v>
      </c>
      <c r="G1016" s="437" t="s">
        <v>936</v>
      </c>
      <c r="H1016" s="395" t="s">
        <v>587</v>
      </c>
      <c r="I1016" s="395" t="s">
        <v>205</v>
      </c>
      <c r="J1016" s="446">
        <v>180145.05957839263</v>
      </c>
      <c r="K1016" s="435" t="s">
        <v>847</v>
      </c>
      <c r="M1016" s="435" t="s">
        <v>847</v>
      </c>
      <c r="N1016" s="395"/>
      <c r="O1016" s="395"/>
    </row>
    <row r="1017" spans="3:15" ht="15.6" x14ac:dyDescent="0.3">
      <c r="C1017" s="398" t="s">
        <v>587</v>
      </c>
      <c r="D1017" s="486" t="s">
        <v>406</v>
      </c>
      <c r="E1017" s="497" t="s">
        <v>790</v>
      </c>
      <c r="F1017" s="398" t="s">
        <v>936</v>
      </c>
      <c r="G1017" s="433" t="s">
        <v>936</v>
      </c>
      <c r="H1017" s="398" t="s">
        <v>587</v>
      </c>
      <c r="I1017" s="398" t="s">
        <v>205</v>
      </c>
      <c r="J1017" s="446">
        <v>11678.250355731225</v>
      </c>
      <c r="K1017" s="435" t="s">
        <v>847</v>
      </c>
      <c r="M1017" s="435" t="s">
        <v>847</v>
      </c>
      <c r="N1017" s="398"/>
      <c r="O1017" s="398"/>
    </row>
    <row r="1018" spans="3:15" ht="15.6" x14ac:dyDescent="0.3">
      <c r="C1018" s="395" t="s">
        <v>587</v>
      </c>
      <c r="D1018" s="487" t="s">
        <v>407</v>
      </c>
      <c r="E1018" s="494" t="s">
        <v>791</v>
      </c>
      <c r="F1018" s="395" t="s">
        <v>936</v>
      </c>
      <c r="G1018" s="437" t="s">
        <v>936</v>
      </c>
      <c r="H1018" s="395" t="s">
        <v>587</v>
      </c>
      <c r="I1018" s="395" t="s">
        <v>205</v>
      </c>
      <c r="J1018" s="448">
        <v>1976.2845849802372</v>
      </c>
      <c r="K1018" s="435" t="s">
        <v>847</v>
      </c>
      <c r="M1018" s="435" t="s">
        <v>847</v>
      </c>
      <c r="N1018" s="395"/>
      <c r="O1018" s="395"/>
    </row>
    <row r="1019" spans="3:15" ht="31.2" x14ac:dyDescent="0.3">
      <c r="C1019" s="398" t="s">
        <v>587</v>
      </c>
      <c r="D1019" s="486" t="s">
        <v>407</v>
      </c>
      <c r="E1019" s="498" t="s">
        <v>793</v>
      </c>
      <c r="F1019" s="398" t="s">
        <v>936</v>
      </c>
      <c r="G1019" s="433" t="s">
        <v>936</v>
      </c>
      <c r="H1019" s="398" t="s">
        <v>587</v>
      </c>
      <c r="I1019" s="398" t="s">
        <v>205</v>
      </c>
      <c r="J1019" s="446">
        <v>1317.5230566534915</v>
      </c>
      <c r="K1019" s="435" t="s">
        <v>847</v>
      </c>
      <c r="M1019" s="435" t="s">
        <v>847</v>
      </c>
      <c r="N1019" s="398"/>
      <c r="O1019" s="398"/>
    </row>
    <row r="1020" spans="3:15" ht="15.6" x14ac:dyDescent="0.3">
      <c r="C1020" s="398" t="s">
        <v>587</v>
      </c>
      <c r="D1020" s="487" t="s">
        <v>407</v>
      </c>
      <c r="E1020" s="499" t="s">
        <v>798</v>
      </c>
      <c r="F1020" s="395" t="s">
        <v>936</v>
      </c>
      <c r="G1020" s="437" t="s">
        <v>936</v>
      </c>
      <c r="H1020" s="395" t="s">
        <v>587</v>
      </c>
      <c r="I1020" s="395" t="s">
        <v>205</v>
      </c>
      <c r="J1020" s="446">
        <v>527.00922266139662</v>
      </c>
      <c r="K1020" s="435" t="s">
        <v>847</v>
      </c>
      <c r="M1020" s="435" t="s">
        <v>847</v>
      </c>
      <c r="N1020" s="395"/>
      <c r="O1020" s="395"/>
    </row>
    <row r="1021" spans="3:15" ht="15.6" x14ac:dyDescent="0.3">
      <c r="C1021" s="398" t="s">
        <v>587</v>
      </c>
      <c r="D1021" s="486" t="s">
        <v>406</v>
      </c>
      <c r="E1021" s="495" t="s">
        <v>808</v>
      </c>
      <c r="F1021" s="398" t="s">
        <v>936</v>
      </c>
      <c r="G1021" s="433" t="s">
        <v>936</v>
      </c>
      <c r="H1021" s="398" t="s">
        <v>587</v>
      </c>
      <c r="I1021" s="398" t="s">
        <v>205</v>
      </c>
      <c r="J1021" s="446">
        <v>527.00922266139662</v>
      </c>
      <c r="K1021" s="435" t="s">
        <v>847</v>
      </c>
      <c r="M1021" s="435" t="s">
        <v>847</v>
      </c>
      <c r="N1021" s="398"/>
      <c r="O1021" s="398"/>
    </row>
    <row r="1022" spans="3:15" ht="15.6" x14ac:dyDescent="0.3">
      <c r="C1022" s="395" t="s">
        <v>587</v>
      </c>
      <c r="D1022" s="487" t="s">
        <v>406</v>
      </c>
      <c r="E1022" s="496" t="s">
        <v>804</v>
      </c>
      <c r="F1022" s="395" t="s">
        <v>936</v>
      </c>
      <c r="G1022" s="437" t="s">
        <v>936</v>
      </c>
      <c r="H1022" s="395" t="s">
        <v>587</v>
      </c>
      <c r="I1022" s="395" t="s">
        <v>205</v>
      </c>
      <c r="J1022" s="448">
        <v>105.40184453227931</v>
      </c>
      <c r="K1022" s="435" t="s">
        <v>847</v>
      </c>
      <c r="M1022" s="435" t="s">
        <v>847</v>
      </c>
      <c r="N1022" s="395"/>
      <c r="O1022" s="395"/>
    </row>
    <row r="1023" spans="3:15" ht="15.6" x14ac:dyDescent="0.3">
      <c r="C1023" s="398" t="s">
        <v>587</v>
      </c>
      <c r="D1023" s="486" t="s">
        <v>406</v>
      </c>
      <c r="E1023" s="435" t="s">
        <v>939</v>
      </c>
      <c r="F1023" s="398" t="s">
        <v>936</v>
      </c>
      <c r="G1023" s="433" t="s">
        <v>936</v>
      </c>
      <c r="H1023" s="398" t="s">
        <v>587</v>
      </c>
      <c r="I1023" s="398" t="s">
        <v>205</v>
      </c>
      <c r="J1023" s="446">
        <v>26.350461133069828</v>
      </c>
      <c r="K1023" s="435" t="s">
        <v>847</v>
      </c>
      <c r="M1023" s="435" t="s">
        <v>847</v>
      </c>
      <c r="N1023" s="398"/>
      <c r="O1023" s="398"/>
    </row>
    <row r="1024" spans="3:15" ht="15.6" x14ac:dyDescent="0.3">
      <c r="C1024" s="398" t="s">
        <v>589</v>
      </c>
      <c r="D1024" s="487" t="s">
        <v>406</v>
      </c>
      <c r="E1024" s="494" t="s">
        <v>790</v>
      </c>
      <c r="F1024" s="395" t="s">
        <v>936</v>
      </c>
      <c r="G1024" s="437" t="s">
        <v>936</v>
      </c>
      <c r="H1024" s="395" t="s">
        <v>589</v>
      </c>
      <c r="I1024" s="395" t="s">
        <v>205</v>
      </c>
      <c r="J1024" s="446">
        <v>16379.446640316206</v>
      </c>
      <c r="K1024" s="435" t="s">
        <v>847</v>
      </c>
      <c r="M1024" s="435" t="s">
        <v>847</v>
      </c>
      <c r="N1024" s="395"/>
      <c r="O1024" s="395"/>
    </row>
    <row r="1025" spans="3:15" ht="15.6" x14ac:dyDescent="0.3">
      <c r="C1025" s="398" t="s">
        <v>591</v>
      </c>
      <c r="D1025" s="486" t="s">
        <v>406</v>
      </c>
      <c r="E1025" s="497" t="s">
        <v>790</v>
      </c>
      <c r="F1025" s="398" t="s">
        <v>936</v>
      </c>
      <c r="G1025" s="433" t="s">
        <v>936</v>
      </c>
      <c r="H1025" s="398" t="s">
        <v>591</v>
      </c>
      <c r="I1025" s="398" t="s">
        <v>205</v>
      </c>
      <c r="J1025" s="446">
        <v>24030.915125164687</v>
      </c>
      <c r="K1025" s="435" t="s">
        <v>847</v>
      </c>
      <c r="M1025" s="435" t="s">
        <v>847</v>
      </c>
      <c r="N1025" s="398"/>
      <c r="O1025" s="398"/>
    </row>
    <row r="1026" spans="3:15" ht="15.6" x14ac:dyDescent="0.3">
      <c r="C1026" s="395" t="s">
        <v>591</v>
      </c>
      <c r="D1026" s="487" t="s">
        <v>407</v>
      </c>
      <c r="E1026" s="494" t="s">
        <v>791</v>
      </c>
      <c r="F1026" s="395" t="s">
        <v>936</v>
      </c>
      <c r="G1026" s="437" t="s">
        <v>936</v>
      </c>
      <c r="H1026" s="395" t="s">
        <v>591</v>
      </c>
      <c r="I1026" s="395" t="s">
        <v>205</v>
      </c>
      <c r="J1026" s="448">
        <v>10013.175230566534</v>
      </c>
      <c r="K1026" s="435" t="s">
        <v>847</v>
      </c>
      <c r="M1026" s="435" t="s">
        <v>847</v>
      </c>
      <c r="N1026" s="395"/>
      <c r="O1026" s="395"/>
    </row>
    <row r="1027" spans="3:15" ht="15.6" x14ac:dyDescent="0.3">
      <c r="C1027" s="398" t="s">
        <v>591</v>
      </c>
      <c r="D1027" s="486" t="s">
        <v>407</v>
      </c>
      <c r="E1027" s="483" t="s">
        <v>798</v>
      </c>
      <c r="F1027" s="398" t="s">
        <v>936</v>
      </c>
      <c r="G1027" s="433" t="s">
        <v>936</v>
      </c>
      <c r="H1027" s="398" t="s">
        <v>591</v>
      </c>
      <c r="I1027" s="398" t="s">
        <v>205</v>
      </c>
      <c r="J1027" s="446">
        <v>2898.550724637681</v>
      </c>
      <c r="K1027" s="435" t="s">
        <v>847</v>
      </c>
      <c r="M1027" s="435" t="s">
        <v>847</v>
      </c>
      <c r="N1027" s="398"/>
      <c r="O1027" s="398"/>
    </row>
    <row r="1028" spans="3:15" ht="31.2" x14ac:dyDescent="0.3">
      <c r="C1028" s="398" t="s">
        <v>591</v>
      </c>
      <c r="D1028" s="487" t="s">
        <v>407</v>
      </c>
      <c r="E1028" s="499" t="s">
        <v>792</v>
      </c>
      <c r="F1028" s="395" t="s">
        <v>936</v>
      </c>
      <c r="G1028" s="437" t="s">
        <v>936</v>
      </c>
      <c r="H1028" s="395" t="s">
        <v>591</v>
      </c>
      <c r="I1028" s="395" t="s">
        <v>205</v>
      </c>
      <c r="J1028" s="446">
        <v>790.51383399209487</v>
      </c>
      <c r="K1028" s="435" t="s">
        <v>847</v>
      </c>
      <c r="M1028" s="435" t="s">
        <v>847</v>
      </c>
      <c r="N1028" s="395"/>
      <c r="O1028" s="395"/>
    </row>
    <row r="1029" spans="3:15" ht="15.6" x14ac:dyDescent="0.3">
      <c r="C1029" s="398" t="s">
        <v>591</v>
      </c>
      <c r="D1029" s="486" t="s">
        <v>406</v>
      </c>
      <c r="E1029" s="495" t="s">
        <v>808</v>
      </c>
      <c r="F1029" s="398" t="s">
        <v>936</v>
      </c>
      <c r="G1029" s="433" t="s">
        <v>936</v>
      </c>
      <c r="H1029" s="398" t="s">
        <v>591</v>
      </c>
      <c r="I1029" s="398" t="s">
        <v>205</v>
      </c>
      <c r="J1029" s="446">
        <v>711.46245059288538</v>
      </c>
      <c r="K1029" s="435" t="s">
        <v>847</v>
      </c>
      <c r="M1029" s="435" t="s">
        <v>847</v>
      </c>
      <c r="N1029" s="398"/>
      <c r="O1029" s="398"/>
    </row>
    <row r="1030" spans="3:15" ht="15.6" x14ac:dyDescent="0.3">
      <c r="C1030" s="395" t="s">
        <v>591</v>
      </c>
      <c r="D1030" s="487" t="s">
        <v>406</v>
      </c>
      <c r="E1030" s="439" t="s">
        <v>939</v>
      </c>
      <c r="F1030" s="395" t="s">
        <v>936</v>
      </c>
      <c r="G1030" s="437" t="s">
        <v>936</v>
      </c>
      <c r="H1030" s="395" t="s">
        <v>591</v>
      </c>
      <c r="I1030" s="395" t="s">
        <v>205</v>
      </c>
      <c r="J1030" s="448">
        <v>79.051383399209485</v>
      </c>
      <c r="K1030" s="435" t="s">
        <v>847</v>
      </c>
      <c r="M1030" s="435" t="s">
        <v>847</v>
      </c>
      <c r="N1030" s="395"/>
      <c r="O1030" s="395"/>
    </row>
    <row r="1031" spans="3:15" ht="15.6" x14ac:dyDescent="0.3">
      <c r="C1031" s="398" t="s">
        <v>591</v>
      </c>
      <c r="D1031" s="486" t="s">
        <v>406</v>
      </c>
      <c r="E1031" s="495" t="s">
        <v>804</v>
      </c>
      <c r="F1031" s="398" t="s">
        <v>936</v>
      </c>
      <c r="G1031" s="433" t="s">
        <v>936</v>
      </c>
      <c r="H1031" s="398" t="s">
        <v>591</v>
      </c>
      <c r="I1031" s="398" t="s">
        <v>205</v>
      </c>
      <c r="J1031" s="446">
        <v>52.700922266139656</v>
      </c>
      <c r="K1031" s="435" t="s">
        <v>847</v>
      </c>
      <c r="M1031" s="435" t="s">
        <v>847</v>
      </c>
      <c r="N1031" s="398"/>
      <c r="O1031" s="398"/>
    </row>
    <row r="1032" spans="3:15" ht="15.6" x14ac:dyDescent="0.3">
      <c r="C1032" s="398" t="s">
        <v>594</v>
      </c>
      <c r="D1032" s="487" t="s">
        <v>406</v>
      </c>
      <c r="E1032" s="494" t="s">
        <v>790</v>
      </c>
      <c r="F1032" s="395" t="s">
        <v>936</v>
      </c>
      <c r="G1032" s="437" t="s">
        <v>936</v>
      </c>
      <c r="H1032" s="395" t="s">
        <v>594</v>
      </c>
      <c r="I1032" s="395" t="s">
        <v>205</v>
      </c>
      <c r="J1032" s="446">
        <v>18160.216890645588</v>
      </c>
      <c r="K1032" s="435" t="s">
        <v>847</v>
      </c>
      <c r="M1032" s="435" t="s">
        <v>847</v>
      </c>
      <c r="N1032" s="395"/>
      <c r="O1032" s="395"/>
    </row>
    <row r="1033" spans="3:15" ht="15.6" x14ac:dyDescent="0.3">
      <c r="C1033" s="398" t="s">
        <v>594</v>
      </c>
      <c r="D1033" s="486" t="s">
        <v>407</v>
      </c>
      <c r="E1033" s="497" t="s">
        <v>791</v>
      </c>
      <c r="F1033" s="398" t="s">
        <v>936</v>
      </c>
      <c r="G1033" s="433" t="s">
        <v>936</v>
      </c>
      <c r="H1033" s="398" t="s">
        <v>594</v>
      </c>
      <c r="I1033" s="398" t="s">
        <v>205</v>
      </c>
      <c r="J1033" s="446">
        <v>2108.0368906455865</v>
      </c>
      <c r="K1033" s="435" t="s">
        <v>847</v>
      </c>
      <c r="M1033" s="435" t="s">
        <v>847</v>
      </c>
      <c r="N1033" s="398"/>
      <c r="O1033" s="398"/>
    </row>
    <row r="1034" spans="3:15" ht="15.6" x14ac:dyDescent="0.3">
      <c r="C1034" s="395" t="s">
        <v>594</v>
      </c>
      <c r="D1034" s="487" t="s">
        <v>406</v>
      </c>
      <c r="E1034" s="496" t="s">
        <v>804</v>
      </c>
      <c r="F1034" s="395" t="s">
        <v>936</v>
      </c>
      <c r="G1034" s="437" t="s">
        <v>936</v>
      </c>
      <c r="H1034" s="395" t="s">
        <v>594</v>
      </c>
      <c r="I1034" s="395" t="s">
        <v>205</v>
      </c>
      <c r="J1034" s="448">
        <v>52.700922266139656</v>
      </c>
      <c r="K1034" s="435" t="s">
        <v>847</v>
      </c>
      <c r="M1034" s="435" t="s">
        <v>847</v>
      </c>
      <c r="N1034" s="395"/>
      <c r="O1034" s="395"/>
    </row>
    <row r="1035" spans="3:15" ht="15.6" x14ac:dyDescent="0.3">
      <c r="C1035" s="398" t="s">
        <v>594</v>
      </c>
      <c r="D1035" s="486" t="s">
        <v>406</v>
      </c>
      <c r="E1035" s="435" t="s">
        <v>939</v>
      </c>
      <c r="F1035" s="398" t="s">
        <v>936</v>
      </c>
      <c r="G1035" s="433" t="s">
        <v>936</v>
      </c>
      <c r="H1035" s="398" t="s">
        <v>594</v>
      </c>
      <c r="I1035" s="398" t="s">
        <v>205</v>
      </c>
      <c r="J1035" s="446">
        <v>26.350461133069828</v>
      </c>
      <c r="K1035" s="435" t="s">
        <v>847</v>
      </c>
      <c r="M1035" s="435" t="s">
        <v>847</v>
      </c>
      <c r="N1035" s="398"/>
      <c r="O1035" s="398"/>
    </row>
    <row r="1036" spans="3:15" ht="15.6" x14ac:dyDescent="0.3">
      <c r="C1036" s="395" t="s">
        <v>596</v>
      </c>
      <c r="D1036" s="487" t="s">
        <v>406</v>
      </c>
      <c r="E1036" s="494" t="s">
        <v>790</v>
      </c>
      <c r="F1036" s="395" t="s">
        <v>936</v>
      </c>
      <c r="G1036" s="437" t="s">
        <v>936</v>
      </c>
      <c r="H1036" s="395" t="s">
        <v>596</v>
      </c>
      <c r="I1036" s="395" t="s">
        <v>205</v>
      </c>
      <c r="J1036" s="448">
        <v>20873.715415019764</v>
      </c>
      <c r="K1036" s="435" t="s">
        <v>847</v>
      </c>
      <c r="M1036" s="435" t="s">
        <v>847</v>
      </c>
      <c r="N1036" s="395"/>
      <c r="O1036" s="395"/>
    </row>
    <row r="1037" spans="3:15" ht="15.6" x14ac:dyDescent="0.3">
      <c r="C1037" s="398" t="s">
        <v>596</v>
      </c>
      <c r="D1037" s="486" t="s">
        <v>403</v>
      </c>
      <c r="E1037" s="483" t="s">
        <v>775</v>
      </c>
      <c r="F1037" s="398" t="s">
        <v>936</v>
      </c>
      <c r="G1037" s="433" t="s">
        <v>936</v>
      </c>
      <c r="H1037" s="398" t="s">
        <v>596</v>
      </c>
      <c r="I1037" s="398" t="s">
        <v>205</v>
      </c>
      <c r="J1037" s="446">
        <v>11605.876152832674</v>
      </c>
      <c r="K1037" s="435" t="s">
        <v>847</v>
      </c>
      <c r="M1037" s="435" t="s">
        <v>847</v>
      </c>
      <c r="N1037" s="398"/>
      <c r="O1037" s="398"/>
    </row>
    <row r="1038" spans="3:15" ht="15.6" x14ac:dyDescent="0.3">
      <c r="C1038" s="398" t="s">
        <v>596</v>
      </c>
      <c r="D1038" s="487" t="s">
        <v>406</v>
      </c>
      <c r="E1038" s="496" t="s">
        <v>808</v>
      </c>
      <c r="F1038" s="395" t="s">
        <v>936</v>
      </c>
      <c r="G1038" s="437" t="s">
        <v>936</v>
      </c>
      <c r="H1038" s="395" t="s">
        <v>596</v>
      </c>
      <c r="I1038" s="395" t="s">
        <v>205</v>
      </c>
      <c r="J1038" s="446">
        <v>263.50461133069831</v>
      </c>
      <c r="K1038" s="435" t="s">
        <v>847</v>
      </c>
      <c r="M1038" s="435" t="s">
        <v>847</v>
      </c>
      <c r="N1038" s="395"/>
      <c r="O1038" s="395"/>
    </row>
    <row r="1039" spans="3:15" ht="31.2" x14ac:dyDescent="0.3">
      <c r="C1039" s="398" t="s">
        <v>596</v>
      </c>
      <c r="D1039" s="486" t="s">
        <v>407</v>
      </c>
      <c r="E1039" s="498" t="s">
        <v>793</v>
      </c>
      <c r="F1039" s="398" t="s">
        <v>936</v>
      </c>
      <c r="G1039" s="433" t="s">
        <v>936</v>
      </c>
      <c r="H1039" s="398" t="s">
        <v>596</v>
      </c>
      <c r="I1039" s="398" t="s">
        <v>205</v>
      </c>
      <c r="J1039" s="446">
        <v>263.50461133069831</v>
      </c>
      <c r="K1039" s="435" t="s">
        <v>847</v>
      </c>
      <c r="M1039" s="435" t="s">
        <v>847</v>
      </c>
      <c r="N1039" s="398"/>
      <c r="O1039" s="398"/>
    </row>
    <row r="1040" spans="3:15" ht="15.6" x14ac:dyDescent="0.3">
      <c r="C1040" s="398" t="s">
        <v>596</v>
      </c>
      <c r="D1040" s="487" t="s">
        <v>406</v>
      </c>
      <c r="E1040" s="496" t="s">
        <v>804</v>
      </c>
      <c r="F1040" s="395" t="s">
        <v>936</v>
      </c>
      <c r="G1040" s="437" t="s">
        <v>936</v>
      </c>
      <c r="H1040" s="395" t="s">
        <v>596</v>
      </c>
      <c r="I1040" s="395" t="s">
        <v>205</v>
      </c>
      <c r="J1040" s="446">
        <v>52.700922266139656</v>
      </c>
      <c r="K1040" s="435" t="s">
        <v>847</v>
      </c>
      <c r="M1040" s="435" t="s">
        <v>847</v>
      </c>
      <c r="N1040" s="395"/>
      <c r="O1040" s="395"/>
    </row>
    <row r="1041" spans="3:15" ht="15.6" x14ac:dyDescent="0.3">
      <c r="C1041" s="398" t="s">
        <v>596</v>
      </c>
      <c r="D1041" s="486" t="s">
        <v>406</v>
      </c>
      <c r="E1041" s="500" t="s">
        <v>807</v>
      </c>
      <c r="F1041" s="398" t="s">
        <v>936</v>
      </c>
      <c r="G1041" s="433" t="s">
        <v>936</v>
      </c>
      <c r="H1041" s="398" t="s">
        <v>596</v>
      </c>
      <c r="I1041" s="398" t="s">
        <v>205</v>
      </c>
      <c r="J1041" s="446">
        <v>52.700922266139656</v>
      </c>
      <c r="K1041" s="435" t="s">
        <v>847</v>
      </c>
      <c r="M1041" s="435" t="s">
        <v>847</v>
      </c>
      <c r="N1041" s="398"/>
      <c r="O1041" s="398"/>
    </row>
    <row r="1042" spans="3:15" ht="15.6" x14ac:dyDescent="0.3">
      <c r="C1042" s="398" t="s">
        <v>598</v>
      </c>
      <c r="D1042" s="487" t="s">
        <v>403</v>
      </c>
      <c r="E1042" s="485" t="s">
        <v>2633</v>
      </c>
      <c r="F1042" s="395" t="s">
        <v>936</v>
      </c>
      <c r="G1042" s="437" t="s">
        <v>936</v>
      </c>
      <c r="H1042" s="395" t="s">
        <v>598</v>
      </c>
      <c r="I1042" s="395" t="s">
        <v>205</v>
      </c>
      <c r="J1042" s="446">
        <v>26582.310935441372</v>
      </c>
      <c r="K1042" s="435" t="s">
        <v>847</v>
      </c>
      <c r="M1042" s="435" t="s">
        <v>847</v>
      </c>
      <c r="N1042" s="395"/>
      <c r="O1042" s="395"/>
    </row>
    <row r="1043" spans="3:15" ht="15.6" x14ac:dyDescent="0.3">
      <c r="C1043" s="398" t="s">
        <v>598</v>
      </c>
      <c r="D1043" s="486" t="s">
        <v>406</v>
      </c>
      <c r="E1043" s="497" t="s">
        <v>790</v>
      </c>
      <c r="F1043" s="398" t="s">
        <v>936</v>
      </c>
      <c r="G1043" s="433" t="s">
        <v>936</v>
      </c>
      <c r="H1043" s="398" t="s">
        <v>598</v>
      </c>
      <c r="I1043" s="398" t="s">
        <v>205</v>
      </c>
      <c r="J1043" s="446">
        <v>19590.801054018444</v>
      </c>
      <c r="K1043" s="435" t="s">
        <v>847</v>
      </c>
      <c r="M1043" s="435" t="s">
        <v>847</v>
      </c>
      <c r="N1043" s="398"/>
      <c r="O1043" s="398"/>
    </row>
    <row r="1044" spans="3:15" ht="15.6" x14ac:dyDescent="0.3">
      <c r="C1044" s="398" t="s">
        <v>598</v>
      </c>
      <c r="D1044" s="487" t="s">
        <v>407</v>
      </c>
      <c r="E1044" s="494" t="s">
        <v>791</v>
      </c>
      <c r="F1044" s="395" t="s">
        <v>936</v>
      </c>
      <c r="G1044" s="437" t="s">
        <v>936</v>
      </c>
      <c r="H1044" s="395" t="s">
        <v>598</v>
      </c>
      <c r="I1044" s="395" t="s">
        <v>205</v>
      </c>
      <c r="J1044" s="446">
        <v>1581.0276679841897</v>
      </c>
      <c r="K1044" s="435" t="s">
        <v>847</v>
      </c>
      <c r="M1044" s="435" t="s">
        <v>847</v>
      </c>
      <c r="N1044" s="395"/>
      <c r="O1044" s="395"/>
    </row>
    <row r="1045" spans="3:15" ht="15.6" x14ac:dyDescent="0.3">
      <c r="C1045" s="398" t="s">
        <v>598</v>
      </c>
      <c r="D1045" s="486" t="s">
        <v>407</v>
      </c>
      <c r="E1045" s="483" t="s">
        <v>798</v>
      </c>
      <c r="F1045" s="398" t="s">
        <v>936</v>
      </c>
      <c r="G1045" s="433" t="s">
        <v>936</v>
      </c>
      <c r="H1045" s="398" t="s">
        <v>598</v>
      </c>
      <c r="I1045" s="398" t="s">
        <v>205</v>
      </c>
      <c r="J1045" s="446">
        <v>527.00922266139662</v>
      </c>
      <c r="K1045" s="435" t="s">
        <v>847</v>
      </c>
      <c r="M1045" s="435" t="s">
        <v>847</v>
      </c>
      <c r="N1045" s="398"/>
      <c r="O1045" s="398"/>
    </row>
    <row r="1046" spans="3:15" ht="15.6" x14ac:dyDescent="0.3">
      <c r="C1046" s="395" t="s">
        <v>598</v>
      </c>
      <c r="D1046" s="487" t="s">
        <v>406</v>
      </c>
      <c r="E1046" s="496" t="s">
        <v>808</v>
      </c>
      <c r="F1046" s="395" t="s">
        <v>936</v>
      </c>
      <c r="G1046" s="437" t="s">
        <v>936</v>
      </c>
      <c r="H1046" s="395" t="s">
        <v>598</v>
      </c>
      <c r="I1046" s="395" t="s">
        <v>205</v>
      </c>
      <c r="J1046" s="448">
        <v>447.95783926218706</v>
      </c>
      <c r="K1046" s="435" t="s">
        <v>847</v>
      </c>
      <c r="M1046" s="435" t="s">
        <v>847</v>
      </c>
      <c r="N1046" s="395"/>
      <c r="O1046" s="395"/>
    </row>
    <row r="1047" spans="3:15" ht="15.6" x14ac:dyDescent="0.3">
      <c r="C1047" s="398" t="s">
        <v>598</v>
      </c>
      <c r="D1047" s="486" t="s">
        <v>406</v>
      </c>
      <c r="E1047" s="435" t="s">
        <v>939</v>
      </c>
      <c r="F1047" s="398" t="s">
        <v>936</v>
      </c>
      <c r="G1047" s="433" t="s">
        <v>936</v>
      </c>
      <c r="H1047" s="398" t="s">
        <v>598</v>
      </c>
      <c r="I1047" s="398" t="s">
        <v>205</v>
      </c>
      <c r="J1047" s="446">
        <v>26.350461133069828</v>
      </c>
      <c r="K1047" s="435" t="s">
        <v>847</v>
      </c>
      <c r="M1047" s="435" t="s">
        <v>847</v>
      </c>
      <c r="N1047" s="398"/>
      <c r="O1047" s="398"/>
    </row>
    <row r="1048" spans="3:15" ht="15.6" x14ac:dyDescent="0.3">
      <c r="C1048" s="395" t="s">
        <v>690</v>
      </c>
      <c r="D1048" s="395" t="s">
        <v>408</v>
      </c>
      <c r="E1048" s="488" t="s">
        <v>2625</v>
      </c>
      <c r="F1048" s="395" t="s">
        <v>61</v>
      </c>
      <c r="G1048" s="437" t="s">
        <v>61</v>
      </c>
      <c r="H1048" s="395" t="s">
        <v>902</v>
      </c>
      <c r="I1048" s="395" t="s">
        <v>205</v>
      </c>
      <c r="J1048" s="438">
        <v>5387000</v>
      </c>
      <c r="K1048" s="439" t="s">
        <v>847</v>
      </c>
      <c r="M1048" s="395"/>
      <c r="N1048" s="395"/>
      <c r="O1048" s="395"/>
    </row>
    <row r="1049" spans="3:15" ht="15.6" x14ac:dyDescent="0.3">
      <c r="C1049" s="398" t="s">
        <v>690</v>
      </c>
      <c r="D1049" s="452" t="s">
        <v>2638</v>
      </c>
      <c r="E1049" s="491" t="s">
        <v>2634</v>
      </c>
      <c r="F1049" s="398" t="s">
        <v>61</v>
      </c>
      <c r="G1049" s="433" t="s">
        <v>61</v>
      </c>
      <c r="H1049" s="398" t="s">
        <v>902</v>
      </c>
      <c r="I1049" s="398" t="s">
        <v>205</v>
      </c>
      <c r="J1049" s="440">
        <v>4450543.9693995174</v>
      </c>
      <c r="K1049" s="435" t="s">
        <v>847</v>
      </c>
      <c r="M1049" s="398"/>
      <c r="N1049" s="398"/>
      <c r="O1049" s="398"/>
    </row>
    <row r="1050" spans="3:15" ht="15.6" x14ac:dyDescent="0.3">
      <c r="C1050" s="395" t="s">
        <v>690</v>
      </c>
      <c r="D1050" s="395" t="s">
        <v>408</v>
      </c>
      <c r="E1050" s="488" t="s">
        <v>782</v>
      </c>
      <c r="F1050" s="395" t="s">
        <v>61</v>
      </c>
      <c r="G1050" s="437" t="s">
        <v>61</v>
      </c>
      <c r="H1050" s="395" t="s">
        <v>902</v>
      </c>
      <c r="I1050" s="395" t="s">
        <v>205</v>
      </c>
      <c r="J1050" s="438">
        <v>3730000</v>
      </c>
      <c r="K1050" s="439" t="s">
        <v>847</v>
      </c>
      <c r="M1050" s="395"/>
      <c r="N1050" s="395"/>
      <c r="O1050" s="395"/>
    </row>
    <row r="1051" spans="3:15" ht="15.6" x14ac:dyDescent="0.3">
      <c r="C1051" s="398" t="s">
        <v>690</v>
      </c>
      <c r="D1051" s="486" t="s">
        <v>403</v>
      </c>
      <c r="E1051" s="483" t="s">
        <v>784</v>
      </c>
      <c r="F1051" s="398" t="s">
        <v>61</v>
      </c>
      <c r="G1051" s="433" t="s">
        <v>61</v>
      </c>
      <c r="H1051" s="398" t="s">
        <v>902</v>
      </c>
      <c r="I1051" s="398" t="s">
        <v>205</v>
      </c>
      <c r="J1051" s="440">
        <v>3379832.81</v>
      </c>
      <c r="K1051" s="435" t="s">
        <v>847</v>
      </c>
      <c r="M1051" s="398"/>
      <c r="N1051" s="398"/>
      <c r="O1051" s="398"/>
    </row>
    <row r="1052" spans="3:15" ht="15.6" x14ac:dyDescent="0.3">
      <c r="C1052" s="395" t="s">
        <v>690</v>
      </c>
      <c r="D1052" s="451" t="s">
        <v>2639</v>
      </c>
      <c r="E1052" s="485" t="s">
        <v>2635</v>
      </c>
      <c r="F1052" s="395" t="s">
        <v>61</v>
      </c>
      <c r="G1052" s="437" t="s">
        <v>61</v>
      </c>
      <c r="H1052" s="395" t="s">
        <v>902</v>
      </c>
      <c r="I1052" s="395" t="s">
        <v>205</v>
      </c>
      <c r="J1052" s="438">
        <v>2925520.2229596633</v>
      </c>
      <c r="K1052" s="439" t="s">
        <v>847</v>
      </c>
      <c r="M1052" s="395"/>
      <c r="N1052" s="395"/>
      <c r="O1052" s="395"/>
    </row>
    <row r="1053" spans="3:15" ht="15.6" x14ac:dyDescent="0.3">
      <c r="C1053" s="398" t="s">
        <v>690</v>
      </c>
      <c r="D1053" s="398" t="s">
        <v>408</v>
      </c>
      <c r="E1053" s="483" t="s">
        <v>778</v>
      </c>
      <c r="F1053" s="398" t="s">
        <v>61</v>
      </c>
      <c r="G1053" s="433" t="s">
        <v>61</v>
      </c>
      <c r="H1053" s="398" t="s">
        <v>902</v>
      </c>
      <c r="I1053" s="398" t="s">
        <v>205</v>
      </c>
      <c r="J1053" s="440">
        <v>64035.22</v>
      </c>
      <c r="K1053" s="435" t="s">
        <v>847</v>
      </c>
      <c r="M1053" s="398"/>
      <c r="N1053" s="398"/>
      <c r="O1053" s="398"/>
    </row>
    <row r="1054" spans="3:15" ht="15.6" x14ac:dyDescent="0.3">
      <c r="C1054" s="398" t="s">
        <v>600</v>
      </c>
      <c r="D1054" s="487" t="s">
        <v>407</v>
      </c>
      <c r="E1054" s="494" t="s">
        <v>791</v>
      </c>
      <c r="F1054" s="395" t="s">
        <v>936</v>
      </c>
      <c r="G1054" s="437" t="s">
        <v>936</v>
      </c>
      <c r="H1054" s="395" t="s">
        <v>600</v>
      </c>
      <c r="I1054" s="395" t="s">
        <v>205</v>
      </c>
      <c r="J1054" s="446">
        <v>155576.7743083004</v>
      </c>
      <c r="K1054" s="435" t="s">
        <v>847</v>
      </c>
      <c r="M1054" s="435" t="s">
        <v>847</v>
      </c>
      <c r="N1054" s="395"/>
      <c r="O1054" s="395"/>
    </row>
    <row r="1055" spans="3:15" ht="15.6" x14ac:dyDescent="0.3">
      <c r="C1055" s="398" t="s">
        <v>600</v>
      </c>
      <c r="D1055" s="486" t="s">
        <v>406</v>
      </c>
      <c r="E1055" s="495" t="s">
        <v>808</v>
      </c>
      <c r="F1055" s="398" t="s">
        <v>936</v>
      </c>
      <c r="G1055" s="433" t="s">
        <v>936</v>
      </c>
      <c r="H1055" s="398" t="s">
        <v>600</v>
      </c>
      <c r="I1055" s="398" t="s">
        <v>205</v>
      </c>
      <c r="J1055" s="446">
        <v>75223.910408432144</v>
      </c>
      <c r="K1055" s="435" t="s">
        <v>847</v>
      </c>
      <c r="M1055" s="435" t="s">
        <v>847</v>
      </c>
      <c r="N1055" s="398"/>
      <c r="O1055" s="398"/>
    </row>
    <row r="1056" spans="3:15" ht="15.6" x14ac:dyDescent="0.3">
      <c r="C1056" s="395" t="s">
        <v>600</v>
      </c>
      <c r="D1056" s="487" t="s">
        <v>407</v>
      </c>
      <c r="E1056" s="488" t="s">
        <v>798</v>
      </c>
      <c r="F1056" s="395" t="s">
        <v>936</v>
      </c>
      <c r="G1056" s="437" t="s">
        <v>936</v>
      </c>
      <c r="H1056" s="395" t="s">
        <v>600</v>
      </c>
      <c r="I1056" s="395" t="s">
        <v>205</v>
      </c>
      <c r="J1056" s="448">
        <v>1054.0184453227932</v>
      </c>
      <c r="K1056" s="435" t="s">
        <v>847</v>
      </c>
      <c r="M1056" s="435" t="s">
        <v>847</v>
      </c>
      <c r="N1056" s="395"/>
      <c r="O1056" s="395"/>
    </row>
    <row r="1057" spans="3:15" ht="15.6" x14ac:dyDescent="0.3">
      <c r="C1057" s="398" t="s">
        <v>600</v>
      </c>
      <c r="D1057" s="486" t="s">
        <v>406</v>
      </c>
      <c r="E1057" s="435" t="s">
        <v>939</v>
      </c>
      <c r="F1057" s="398" t="s">
        <v>936</v>
      </c>
      <c r="G1057" s="433" t="s">
        <v>936</v>
      </c>
      <c r="H1057" s="398" t="s">
        <v>600</v>
      </c>
      <c r="I1057" s="398" t="s">
        <v>205</v>
      </c>
      <c r="J1057" s="446">
        <v>527.00922266139662</v>
      </c>
      <c r="K1057" s="435" t="s">
        <v>847</v>
      </c>
      <c r="M1057" s="435" t="s">
        <v>847</v>
      </c>
      <c r="N1057" s="398"/>
      <c r="O1057" s="398"/>
    </row>
    <row r="1058" spans="3:15" ht="15.6" x14ac:dyDescent="0.3">
      <c r="C1058" s="398" t="s">
        <v>600</v>
      </c>
      <c r="D1058" s="487" t="s">
        <v>406</v>
      </c>
      <c r="E1058" s="496" t="s">
        <v>804</v>
      </c>
      <c r="F1058" s="395" t="s">
        <v>936</v>
      </c>
      <c r="G1058" s="437" t="s">
        <v>936</v>
      </c>
      <c r="H1058" s="395" t="s">
        <v>600</v>
      </c>
      <c r="I1058" s="395" t="s">
        <v>205</v>
      </c>
      <c r="J1058" s="446">
        <v>210.80368906455863</v>
      </c>
      <c r="K1058" s="435" t="s">
        <v>847</v>
      </c>
      <c r="M1058" s="435" t="s">
        <v>847</v>
      </c>
      <c r="N1058" s="395"/>
      <c r="O1058" s="395"/>
    </row>
    <row r="1059" spans="3:15" ht="15.6" x14ac:dyDescent="0.3">
      <c r="C1059" s="398" t="s">
        <v>600</v>
      </c>
      <c r="D1059" s="486" t="s">
        <v>406</v>
      </c>
      <c r="E1059" s="497" t="s">
        <v>790</v>
      </c>
      <c r="F1059" s="398" t="s">
        <v>936</v>
      </c>
      <c r="G1059" s="433" t="s">
        <v>936</v>
      </c>
      <c r="H1059" s="398" t="s">
        <v>600</v>
      </c>
      <c r="I1059" s="398" t="s">
        <v>205</v>
      </c>
      <c r="J1059" s="446">
        <v>131.75230566534916</v>
      </c>
      <c r="K1059" s="435" t="s">
        <v>847</v>
      </c>
      <c r="M1059" s="435" t="s">
        <v>847</v>
      </c>
      <c r="N1059" s="398"/>
      <c r="O1059" s="398"/>
    </row>
    <row r="1060" spans="3:15" ht="15.6" x14ac:dyDescent="0.3">
      <c r="C1060" s="395" t="s">
        <v>692</v>
      </c>
      <c r="D1060" s="451" t="s">
        <v>2639</v>
      </c>
      <c r="E1060" s="485" t="s">
        <v>2635</v>
      </c>
      <c r="F1060" s="395" t="s">
        <v>61</v>
      </c>
      <c r="G1060" s="437" t="s">
        <v>61</v>
      </c>
      <c r="H1060" s="395" t="s">
        <v>903</v>
      </c>
      <c r="I1060" s="395" t="s">
        <v>205</v>
      </c>
      <c r="J1060" s="438">
        <v>4533095.5770674236</v>
      </c>
      <c r="K1060" s="439" t="s">
        <v>847</v>
      </c>
      <c r="M1060" s="395"/>
      <c r="N1060" s="395"/>
      <c r="O1060" s="395"/>
    </row>
    <row r="1061" spans="3:15" ht="15.6" x14ac:dyDescent="0.3">
      <c r="C1061" s="398" t="s">
        <v>692</v>
      </c>
      <c r="D1061" s="398" t="s">
        <v>408</v>
      </c>
      <c r="E1061" s="483" t="s">
        <v>2625</v>
      </c>
      <c r="F1061" s="398" t="s">
        <v>61</v>
      </c>
      <c r="G1061" s="433" t="s">
        <v>61</v>
      </c>
      <c r="H1061" s="398" t="s">
        <v>903</v>
      </c>
      <c r="I1061" s="398" t="s">
        <v>205</v>
      </c>
      <c r="J1061" s="440">
        <v>2272000</v>
      </c>
      <c r="K1061" s="435" t="s">
        <v>847</v>
      </c>
      <c r="M1061" s="398"/>
      <c r="N1061" s="398"/>
      <c r="O1061" s="398"/>
    </row>
    <row r="1062" spans="3:15" ht="15.6" x14ac:dyDescent="0.3">
      <c r="C1062" s="395" t="s">
        <v>692</v>
      </c>
      <c r="D1062" s="395" t="s">
        <v>408</v>
      </c>
      <c r="E1062" s="488" t="s">
        <v>778</v>
      </c>
      <c r="F1062" s="395" t="s">
        <v>61</v>
      </c>
      <c r="G1062" s="437" t="s">
        <v>61</v>
      </c>
      <c r="H1062" s="395" t="s">
        <v>903</v>
      </c>
      <c r="I1062" s="395" t="s">
        <v>205</v>
      </c>
      <c r="J1062" s="438">
        <v>30000</v>
      </c>
      <c r="K1062" s="439" t="s">
        <v>847</v>
      </c>
      <c r="M1062" s="395"/>
      <c r="N1062" s="395"/>
      <c r="O1062" s="395"/>
    </row>
    <row r="1063" spans="3:15" ht="14.4" x14ac:dyDescent="0.3">
      <c r="C1063" s="398" t="s">
        <v>693</v>
      </c>
      <c r="D1063" s="398" t="s">
        <v>733</v>
      </c>
      <c r="E1063" s="501" t="s">
        <v>854</v>
      </c>
      <c r="F1063" s="398" t="s">
        <v>61</v>
      </c>
      <c r="G1063" s="433" t="s">
        <v>61</v>
      </c>
      <c r="H1063" s="398" t="s">
        <v>905</v>
      </c>
      <c r="I1063" s="398" t="s">
        <v>205</v>
      </c>
      <c r="J1063" s="440">
        <v>421639662.38067687</v>
      </c>
      <c r="K1063" s="435" t="s">
        <v>847</v>
      </c>
      <c r="M1063" s="398"/>
      <c r="N1063" s="398"/>
      <c r="O1063" s="398"/>
    </row>
    <row r="1064" spans="3:15" ht="15.6" x14ac:dyDescent="0.3">
      <c r="C1064" s="395" t="s">
        <v>693</v>
      </c>
      <c r="D1064" s="395" t="s">
        <v>408</v>
      </c>
      <c r="E1064" s="488" t="s">
        <v>777</v>
      </c>
      <c r="F1064" s="395" t="s">
        <v>61</v>
      </c>
      <c r="G1064" s="437" t="s">
        <v>61</v>
      </c>
      <c r="H1064" s="395" t="s">
        <v>905</v>
      </c>
      <c r="I1064" s="395" t="s">
        <v>205</v>
      </c>
      <c r="J1064" s="438">
        <v>357127000</v>
      </c>
      <c r="K1064" s="439" t="s">
        <v>847</v>
      </c>
      <c r="M1064" s="395"/>
      <c r="N1064" s="395"/>
      <c r="O1064" s="395"/>
    </row>
    <row r="1065" spans="3:15" ht="15.6" x14ac:dyDescent="0.3">
      <c r="C1065" s="398" t="s">
        <v>693</v>
      </c>
      <c r="D1065" s="486" t="s">
        <v>403</v>
      </c>
      <c r="E1065" s="432" t="s">
        <v>771</v>
      </c>
      <c r="F1065" s="398" t="s">
        <v>61</v>
      </c>
      <c r="G1065" s="433" t="s">
        <v>61</v>
      </c>
      <c r="H1065" s="398" t="s">
        <v>905</v>
      </c>
      <c r="I1065" s="398" t="s">
        <v>205</v>
      </c>
      <c r="J1065" s="440">
        <v>247795393</v>
      </c>
      <c r="K1065" s="435" t="s">
        <v>847</v>
      </c>
      <c r="M1065" s="398"/>
      <c r="N1065" s="398"/>
      <c r="O1065" s="398"/>
    </row>
    <row r="1066" spans="3:15" ht="15.6" x14ac:dyDescent="0.3">
      <c r="C1066" s="395" t="s">
        <v>693</v>
      </c>
      <c r="D1066" s="487" t="s">
        <v>403</v>
      </c>
      <c r="E1066" s="451" t="s">
        <v>2626</v>
      </c>
      <c r="F1066" s="395" t="s">
        <v>61</v>
      </c>
      <c r="G1066" s="437" t="s">
        <v>61</v>
      </c>
      <c r="H1066" s="395" t="s">
        <v>905</v>
      </c>
      <c r="I1066" s="395" t="s">
        <v>205</v>
      </c>
      <c r="J1066" s="438">
        <v>126916887.98</v>
      </c>
      <c r="K1066" s="439" t="s">
        <v>847</v>
      </c>
      <c r="M1066" s="395"/>
      <c r="N1066" s="395"/>
      <c r="O1066" s="395"/>
    </row>
    <row r="1067" spans="3:15" ht="15.6" x14ac:dyDescent="0.3">
      <c r="C1067" s="398" t="s">
        <v>693</v>
      </c>
      <c r="D1067" s="486" t="s">
        <v>403</v>
      </c>
      <c r="E1067" s="483" t="s">
        <v>775</v>
      </c>
      <c r="F1067" s="398" t="s">
        <v>61</v>
      </c>
      <c r="G1067" s="433" t="s">
        <v>61</v>
      </c>
      <c r="H1067" s="398" t="s">
        <v>905</v>
      </c>
      <c r="I1067" s="398" t="s">
        <v>205</v>
      </c>
      <c r="J1067" s="440">
        <v>78281678.496167019</v>
      </c>
      <c r="K1067" s="435" t="s">
        <v>847</v>
      </c>
      <c r="M1067" s="398"/>
      <c r="N1067" s="398"/>
      <c r="O1067" s="398"/>
    </row>
    <row r="1068" spans="3:15" ht="15.6" x14ac:dyDescent="0.3">
      <c r="C1068" s="395" t="s">
        <v>693</v>
      </c>
      <c r="D1068" s="487" t="s">
        <v>403</v>
      </c>
      <c r="E1068" s="488" t="s">
        <v>786</v>
      </c>
      <c r="F1068" s="395" t="s">
        <v>61</v>
      </c>
      <c r="G1068" s="437" t="s">
        <v>61</v>
      </c>
      <c r="H1068" s="395" t="s">
        <v>905</v>
      </c>
      <c r="I1068" s="395" t="s">
        <v>205</v>
      </c>
      <c r="J1068" s="438">
        <v>76832055.267428041</v>
      </c>
      <c r="K1068" s="439" t="s">
        <v>847</v>
      </c>
      <c r="M1068" s="395"/>
      <c r="N1068" s="395"/>
      <c r="O1068" s="395"/>
    </row>
    <row r="1069" spans="3:15" ht="15.6" x14ac:dyDescent="0.3">
      <c r="C1069" s="398" t="s">
        <v>693</v>
      </c>
      <c r="D1069" s="452" t="s">
        <v>2638</v>
      </c>
      <c r="E1069" s="491" t="s">
        <v>2634</v>
      </c>
      <c r="F1069" s="398" t="s">
        <v>61</v>
      </c>
      <c r="G1069" s="433" t="s">
        <v>61</v>
      </c>
      <c r="H1069" s="398" t="s">
        <v>905</v>
      </c>
      <c r="I1069" s="398" t="s">
        <v>205</v>
      </c>
      <c r="J1069" s="440">
        <v>64890152.293823503</v>
      </c>
      <c r="K1069" s="435" t="s">
        <v>847</v>
      </c>
      <c r="M1069" s="398"/>
      <c r="N1069" s="398"/>
      <c r="O1069" s="398"/>
    </row>
    <row r="1070" spans="3:15" ht="15.6" x14ac:dyDescent="0.3">
      <c r="C1070" s="395" t="s">
        <v>693</v>
      </c>
      <c r="D1070" s="395" t="s">
        <v>408</v>
      </c>
      <c r="E1070" s="488" t="s">
        <v>780</v>
      </c>
      <c r="F1070" s="395" t="s">
        <v>61</v>
      </c>
      <c r="G1070" s="437" t="s">
        <v>61</v>
      </c>
      <c r="H1070" s="395" t="s">
        <v>905</v>
      </c>
      <c r="I1070" s="395" t="s">
        <v>205</v>
      </c>
      <c r="J1070" s="438">
        <v>21087000</v>
      </c>
      <c r="K1070" s="439" t="s">
        <v>847</v>
      </c>
      <c r="M1070" s="395"/>
      <c r="N1070" s="395"/>
      <c r="O1070" s="395"/>
    </row>
    <row r="1071" spans="3:15" ht="15.6" x14ac:dyDescent="0.3">
      <c r="C1071" s="398" t="s">
        <v>693</v>
      </c>
      <c r="D1071" s="486" t="s">
        <v>403</v>
      </c>
      <c r="E1071" s="483" t="s">
        <v>784</v>
      </c>
      <c r="F1071" s="398" t="s">
        <v>61</v>
      </c>
      <c r="G1071" s="433" t="s">
        <v>61</v>
      </c>
      <c r="H1071" s="398" t="s">
        <v>905</v>
      </c>
      <c r="I1071" s="398" t="s">
        <v>205</v>
      </c>
      <c r="J1071" s="440">
        <v>20088533.260000002</v>
      </c>
      <c r="K1071" s="435" t="s">
        <v>847</v>
      </c>
      <c r="M1071" s="398"/>
      <c r="N1071" s="398"/>
      <c r="O1071" s="398"/>
    </row>
    <row r="1072" spans="3:15" ht="15.6" x14ac:dyDescent="0.3">
      <c r="C1072" s="395" t="s">
        <v>693</v>
      </c>
      <c r="D1072" s="395" t="s">
        <v>408</v>
      </c>
      <c r="E1072" s="488" t="s">
        <v>2625</v>
      </c>
      <c r="F1072" s="395" t="s">
        <v>61</v>
      </c>
      <c r="G1072" s="437" t="s">
        <v>61</v>
      </c>
      <c r="H1072" s="395" t="s">
        <v>905</v>
      </c>
      <c r="I1072" s="395" t="s">
        <v>205</v>
      </c>
      <c r="J1072" s="438">
        <v>18048304</v>
      </c>
      <c r="K1072" s="439" t="s">
        <v>847</v>
      </c>
      <c r="M1072" s="395"/>
      <c r="N1072" s="395"/>
      <c r="O1072" s="395"/>
    </row>
    <row r="1073" spans="3:15" ht="15.6" x14ac:dyDescent="0.3">
      <c r="C1073" s="398" t="s">
        <v>693</v>
      </c>
      <c r="D1073" s="452" t="s">
        <v>2639</v>
      </c>
      <c r="E1073" s="491" t="s">
        <v>2635</v>
      </c>
      <c r="F1073" s="398" t="s">
        <v>61</v>
      </c>
      <c r="G1073" s="433" t="s">
        <v>61</v>
      </c>
      <c r="H1073" s="398" t="s">
        <v>905</v>
      </c>
      <c r="I1073" s="398" t="s">
        <v>205</v>
      </c>
      <c r="J1073" s="440">
        <v>14219484.623341165</v>
      </c>
      <c r="K1073" s="435" t="s">
        <v>847</v>
      </c>
      <c r="M1073" s="398"/>
      <c r="N1073" s="398"/>
      <c r="O1073" s="398"/>
    </row>
    <row r="1074" spans="3:15" ht="15.6" x14ac:dyDescent="0.3">
      <c r="C1074" s="395" t="s">
        <v>693</v>
      </c>
      <c r="D1074" s="395" t="s">
        <v>408</v>
      </c>
      <c r="E1074" s="488" t="s">
        <v>778</v>
      </c>
      <c r="F1074" s="395" t="s">
        <v>61</v>
      </c>
      <c r="G1074" s="437" t="s">
        <v>61</v>
      </c>
      <c r="H1074" s="395" t="s">
        <v>905</v>
      </c>
      <c r="I1074" s="395" t="s">
        <v>205</v>
      </c>
      <c r="J1074" s="438">
        <v>239175</v>
      </c>
      <c r="K1074" s="439" t="s">
        <v>847</v>
      </c>
      <c r="M1074" s="395"/>
      <c r="N1074" s="395"/>
      <c r="O1074" s="395"/>
    </row>
    <row r="1075" spans="3:15" ht="15.6" x14ac:dyDescent="0.3">
      <c r="C1075" s="398" t="s">
        <v>694</v>
      </c>
      <c r="D1075" s="486" t="s">
        <v>403</v>
      </c>
      <c r="E1075" s="483" t="s">
        <v>775</v>
      </c>
      <c r="F1075" s="398" t="s">
        <v>61</v>
      </c>
      <c r="G1075" s="433" t="s">
        <v>61</v>
      </c>
      <c r="H1075" s="398" t="s">
        <v>906</v>
      </c>
      <c r="I1075" s="398" t="s">
        <v>205</v>
      </c>
      <c r="J1075" s="440">
        <v>662956.65897316078</v>
      </c>
      <c r="K1075" s="435" t="s">
        <v>847</v>
      </c>
      <c r="M1075" s="398"/>
      <c r="N1075" s="398"/>
      <c r="O1075" s="398"/>
    </row>
    <row r="1076" spans="3:15" ht="15.6" x14ac:dyDescent="0.3">
      <c r="C1076" s="395" t="s">
        <v>694</v>
      </c>
      <c r="D1076" s="395" t="s">
        <v>408</v>
      </c>
      <c r="E1076" s="488" t="s">
        <v>778</v>
      </c>
      <c r="F1076" s="395" t="s">
        <v>61</v>
      </c>
      <c r="G1076" s="437" t="s">
        <v>61</v>
      </c>
      <c r="H1076" s="395" t="s">
        <v>906</v>
      </c>
      <c r="I1076" s="395" t="s">
        <v>205</v>
      </c>
      <c r="J1076" s="438">
        <v>82125</v>
      </c>
      <c r="K1076" s="439" t="s">
        <v>847</v>
      </c>
      <c r="M1076" s="395"/>
      <c r="N1076" s="395"/>
      <c r="O1076" s="395"/>
    </row>
    <row r="1077" spans="3:15" ht="15.6" x14ac:dyDescent="0.3">
      <c r="C1077" s="398" t="s">
        <v>694</v>
      </c>
      <c r="D1077" s="486" t="s">
        <v>403</v>
      </c>
      <c r="E1077" s="483" t="s">
        <v>786</v>
      </c>
      <c r="F1077" s="398" t="s">
        <v>61</v>
      </c>
      <c r="G1077" s="433" t="s">
        <v>61</v>
      </c>
      <c r="H1077" s="398" t="s">
        <v>906</v>
      </c>
      <c r="I1077" s="398" t="s">
        <v>205</v>
      </c>
      <c r="J1077" s="440">
        <v>10821.777723386202</v>
      </c>
      <c r="K1077" s="435" t="s">
        <v>847</v>
      </c>
      <c r="M1077" s="398"/>
      <c r="N1077" s="398"/>
      <c r="O1077" s="398"/>
    </row>
    <row r="1078" spans="3:15" ht="15.6" x14ac:dyDescent="0.3">
      <c r="C1078" s="395" t="s">
        <v>603</v>
      </c>
      <c r="D1078" s="487" t="s">
        <v>406</v>
      </c>
      <c r="E1078" s="494" t="s">
        <v>790</v>
      </c>
      <c r="F1078" s="395" t="s">
        <v>936</v>
      </c>
      <c r="G1078" s="437" t="s">
        <v>936</v>
      </c>
      <c r="H1078" s="395" t="s">
        <v>603</v>
      </c>
      <c r="I1078" s="395" t="s">
        <v>205</v>
      </c>
      <c r="J1078" s="448">
        <v>15810.276679841898</v>
      </c>
      <c r="K1078" s="435" t="s">
        <v>847</v>
      </c>
      <c r="M1078" s="435" t="s">
        <v>847</v>
      </c>
      <c r="N1078" s="395"/>
      <c r="O1078" s="395"/>
    </row>
    <row r="1079" spans="3:15" ht="31.2" x14ac:dyDescent="0.3">
      <c r="C1079" s="398" t="s">
        <v>603</v>
      </c>
      <c r="D1079" s="486" t="s">
        <v>406</v>
      </c>
      <c r="E1079" s="502" t="s">
        <v>802</v>
      </c>
      <c r="F1079" s="398" t="s">
        <v>936</v>
      </c>
      <c r="G1079" s="433" t="s">
        <v>936</v>
      </c>
      <c r="H1079" s="398" t="s">
        <v>603</v>
      </c>
      <c r="I1079" s="398" t="s">
        <v>205</v>
      </c>
      <c r="J1079" s="446">
        <v>26.350461133069828</v>
      </c>
      <c r="K1079" s="435" t="s">
        <v>847</v>
      </c>
      <c r="M1079" s="435" t="s">
        <v>847</v>
      </c>
      <c r="N1079" s="398"/>
      <c r="O1079" s="398"/>
    </row>
    <row r="1080" spans="3:15" ht="15.6" x14ac:dyDescent="0.3">
      <c r="C1080" s="395" t="s">
        <v>606</v>
      </c>
      <c r="D1080" s="487" t="s">
        <v>406</v>
      </c>
      <c r="E1080" s="494" t="s">
        <v>790</v>
      </c>
      <c r="F1080" s="395" t="s">
        <v>936</v>
      </c>
      <c r="G1080" s="437" t="s">
        <v>936</v>
      </c>
      <c r="H1080" s="395" t="s">
        <v>606</v>
      </c>
      <c r="I1080" s="395" t="s">
        <v>205</v>
      </c>
      <c r="J1080" s="448">
        <v>19992.63768115942</v>
      </c>
      <c r="K1080" s="435" t="s">
        <v>847</v>
      </c>
      <c r="M1080" s="435" t="s">
        <v>847</v>
      </c>
      <c r="N1080" s="395"/>
      <c r="O1080" s="395"/>
    </row>
    <row r="1081" spans="3:15" ht="15.6" x14ac:dyDescent="0.3">
      <c r="C1081" s="398" t="s">
        <v>606</v>
      </c>
      <c r="D1081" s="486" t="s">
        <v>406</v>
      </c>
      <c r="E1081" s="495" t="s">
        <v>808</v>
      </c>
      <c r="F1081" s="398" t="s">
        <v>936</v>
      </c>
      <c r="G1081" s="433" t="s">
        <v>936</v>
      </c>
      <c r="H1081" s="398" t="s">
        <v>606</v>
      </c>
      <c r="I1081" s="398" t="s">
        <v>205</v>
      </c>
      <c r="J1081" s="446">
        <v>395.25691699604744</v>
      </c>
      <c r="K1081" s="435" t="s">
        <v>847</v>
      </c>
      <c r="M1081" s="435" t="s">
        <v>847</v>
      </c>
      <c r="N1081" s="398"/>
      <c r="O1081" s="398"/>
    </row>
    <row r="1082" spans="3:15" ht="15.6" x14ac:dyDescent="0.3">
      <c r="C1082" s="395" t="s">
        <v>606</v>
      </c>
      <c r="D1082" s="487" t="s">
        <v>406</v>
      </c>
      <c r="E1082" s="439" t="s">
        <v>939</v>
      </c>
      <c r="F1082" s="395" t="s">
        <v>936</v>
      </c>
      <c r="G1082" s="437" t="s">
        <v>936</v>
      </c>
      <c r="H1082" s="395" t="s">
        <v>606</v>
      </c>
      <c r="I1082" s="395" t="s">
        <v>205</v>
      </c>
      <c r="J1082" s="448">
        <v>263.50461133069831</v>
      </c>
      <c r="K1082" s="435" t="s">
        <v>847</v>
      </c>
      <c r="M1082" s="435" t="s">
        <v>847</v>
      </c>
      <c r="N1082" s="395"/>
      <c r="O1082" s="395"/>
    </row>
    <row r="1083" spans="3:15" ht="15.6" x14ac:dyDescent="0.3">
      <c r="C1083" s="398" t="s">
        <v>606</v>
      </c>
      <c r="D1083" s="486" t="s">
        <v>406</v>
      </c>
      <c r="E1083" s="495" t="s">
        <v>804</v>
      </c>
      <c r="F1083" s="398" t="s">
        <v>936</v>
      </c>
      <c r="G1083" s="433" t="s">
        <v>936</v>
      </c>
      <c r="H1083" s="398" t="s">
        <v>606</v>
      </c>
      <c r="I1083" s="398" t="s">
        <v>205</v>
      </c>
      <c r="J1083" s="446">
        <v>26.350461133069828</v>
      </c>
      <c r="K1083" s="435" t="s">
        <v>847</v>
      </c>
      <c r="M1083" s="435" t="s">
        <v>847</v>
      </c>
      <c r="N1083" s="398"/>
      <c r="O1083" s="398"/>
    </row>
    <row r="1084" spans="3:15" ht="15.6" x14ac:dyDescent="0.3">
      <c r="C1084" s="395" t="s">
        <v>607</v>
      </c>
      <c r="D1084" s="487" t="s">
        <v>406</v>
      </c>
      <c r="E1084" s="494" t="s">
        <v>790</v>
      </c>
      <c r="F1084" s="395" t="s">
        <v>936</v>
      </c>
      <c r="G1084" s="437" t="s">
        <v>936</v>
      </c>
      <c r="H1084" s="395" t="s">
        <v>607</v>
      </c>
      <c r="I1084" s="395" t="s">
        <v>205</v>
      </c>
      <c r="J1084" s="448">
        <v>8497.9296179183129</v>
      </c>
      <c r="K1084" s="435" t="s">
        <v>847</v>
      </c>
      <c r="M1084" s="435" t="s">
        <v>847</v>
      </c>
      <c r="N1084" s="395"/>
      <c r="O1084" s="395"/>
    </row>
    <row r="1085" spans="3:15" ht="31.2" x14ac:dyDescent="0.3">
      <c r="C1085" s="398" t="s">
        <v>607</v>
      </c>
      <c r="D1085" s="486" t="s">
        <v>407</v>
      </c>
      <c r="E1085" s="498" t="s">
        <v>793</v>
      </c>
      <c r="F1085" s="398" t="s">
        <v>936</v>
      </c>
      <c r="G1085" s="433" t="s">
        <v>936</v>
      </c>
      <c r="H1085" s="398" t="s">
        <v>607</v>
      </c>
      <c r="I1085" s="398" t="s">
        <v>205</v>
      </c>
      <c r="J1085" s="446">
        <v>447.95783926218706</v>
      </c>
      <c r="K1085" s="435" t="s">
        <v>847</v>
      </c>
      <c r="M1085" s="435" t="s">
        <v>847</v>
      </c>
      <c r="N1085" s="398"/>
      <c r="O1085" s="398"/>
    </row>
    <row r="1086" spans="3:15" ht="15.6" x14ac:dyDescent="0.3">
      <c r="C1086" s="398" t="s">
        <v>607</v>
      </c>
      <c r="D1086" s="487" t="s">
        <v>406</v>
      </c>
      <c r="E1086" s="496" t="s">
        <v>808</v>
      </c>
      <c r="F1086" s="395" t="s">
        <v>936</v>
      </c>
      <c r="G1086" s="437" t="s">
        <v>936</v>
      </c>
      <c r="H1086" s="395" t="s">
        <v>607</v>
      </c>
      <c r="I1086" s="395" t="s">
        <v>205</v>
      </c>
      <c r="J1086" s="446">
        <v>447.95783926218706</v>
      </c>
      <c r="K1086" s="435" t="s">
        <v>847</v>
      </c>
      <c r="M1086" s="435" t="s">
        <v>847</v>
      </c>
      <c r="N1086" s="395"/>
      <c r="O1086" s="395"/>
    </row>
    <row r="1087" spans="3:15" ht="15.6" x14ac:dyDescent="0.3">
      <c r="C1087" s="398" t="s">
        <v>607</v>
      </c>
      <c r="D1087" s="486" t="s">
        <v>406</v>
      </c>
      <c r="E1087" s="495" t="s">
        <v>804</v>
      </c>
      <c r="F1087" s="398" t="s">
        <v>936</v>
      </c>
      <c r="G1087" s="433" t="s">
        <v>936</v>
      </c>
      <c r="H1087" s="398" t="s">
        <v>607</v>
      </c>
      <c r="I1087" s="398" t="s">
        <v>205</v>
      </c>
      <c r="J1087" s="446">
        <v>26.350461133069828</v>
      </c>
      <c r="K1087" s="435" t="s">
        <v>847</v>
      </c>
      <c r="M1087" s="435" t="s">
        <v>847</v>
      </c>
      <c r="N1087" s="398"/>
      <c r="O1087" s="398"/>
    </row>
    <row r="1088" spans="3:15" ht="15.6" x14ac:dyDescent="0.3">
      <c r="C1088" s="395" t="s">
        <v>607</v>
      </c>
      <c r="D1088" s="487" t="s">
        <v>406</v>
      </c>
      <c r="E1088" s="439" t="s">
        <v>939</v>
      </c>
      <c r="F1088" s="395" t="s">
        <v>936</v>
      </c>
      <c r="G1088" s="437" t="s">
        <v>936</v>
      </c>
      <c r="H1088" s="395" t="s">
        <v>607</v>
      </c>
      <c r="I1088" s="395" t="s">
        <v>205</v>
      </c>
      <c r="J1088" s="448">
        <v>26.350461133069828</v>
      </c>
      <c r="K1088" s="435" t="s">
        <v>847</v>
      </c>
      <c r="M1088" s="435" t="s">
        <v>847</v>
      </c>
      <c r="N1088" s="395"/>
      <c r="O1088" s="395"/>
    </row>
    <row r="1089" spans="3:15" ht="15.6" x14ac:dyDescent="0.3">
      <c r="C1089" s="398" t="s">
        <v>609</v>
      </c>
      <c r="D1089" s="486" t="s">
        <v>403</v>
      </c>
      <c r="E1089" s="483" t="s">
        <v>775</v>
      </c>
      <c r="F1089" s="398" t="s">
        <v>936</v>
      </c>
      <c r="G1089" s="433" t="s">
        <v>936</v>
      </c>
      <c r="H1089" s="398" t="s">
        <v>609</v>
      </c>
      <c r="I1089" s="398" t="s">
        <v>205</v>
      </c>
      <c r="J1089" s="446">
        <v>12157.549644268775</v>
      </c>
      <c r="K1089" s="435" t="s">
        <v>847</v>
      </c>
      <c r="M1089" s="435" t="s">
        <v>847</v>
      </c>
      <c r="N1089" s="398"/>
      <c r="O1089" s="398"/>
    </row>
    <row r="1090" spans="3:15" ht="15.6" x14ac:dyDescent="0.3">
      <c r="C1090" s="398" t="s">
        <v>609</v>
      </c>
      <c r="D1090" s="487" t="s">
        <v>406</v>
      </c>
      <c r="E1090" s="494" t="s">
        <v>790</v>
      </c>
      <c r="F1090" s="395" t="s">
        <v>936</v>
      </c>
      <c r="G1090" s="437" t="s">
        <v>936</v>
      </c>
      <c r="H1090" s="395" t="s">
        <v>609</v>
      </c>
      <c r="I1090" s="395" t="s">
        <v>205</v>
      </c>
      <c r="J1090" s="446">
        <v>8938.076416337286</v>
      </c>
      <c r="K1090" s="435" t="s">
        <v>847</v>
      </c>
      <c r="M1090" s="435" t="s">
        <v>847</v>
      </c>
      <c r="N1090" s="395"/>
      <c r="O1090" s="395"/>
    </row>
    <row r="1091" spans="3:15" ht="15.6" x14ac:dyDescent="0.3">
      <c r="C1091" s="398" t="s">
        <v>609</v>
      </c>
      <c r="D1091" s="486" t="s">
        <v>406</v>
      </c>
      <c r="E1091" s="495" t="s">
        <v>808</v>
      </c>
      <c r="F1091" s="398" t="s">
        <v>936</v>
      </c>
      <c r="G1091" s="433" t="s">
        <v>936</v>
      </c>
      <c r="H1091" s="398" t="s">
        <v>609</v>
      </c>
      <c r="I1091" s="398" t="s">
        <v>205</v>
      </c>
      <c r="J1091" s="446">
        <v>447.95783926218706</v>
      </c>
      <c r="K1091" s="435" t="s">
        <v>847</v>
      </c>
      <c r="M1091" s="435" t="s">
        <v>847</v>
      </c>
      <c r="N1091" s="398"/>
      <c r="O1091" s="398"/>
    </row>
    <row r="1092" spans="3:15" ht="15.6" x14ac:dyDescent="0.3">
      <c r="C1092" s="395" t="s">
        <v>609</v>
      </c>
      <c r="D1092" s="487" t="s">
        <v>406</v>
      </c>
      <c r="E1092" s="496" t="s">
        <v>808</v>
      </c>
      <c r="F1092" s="395" t="s">
        <v>936</v>
      </c>
      <c r="G1092" s="437" t="s">
        <v>936</v>
      </c>
      <c r="H1092" s="395" t="s">
        <v>609</v>
      </c>
      <c r="I1092" s="395" t="s">
        <v>205</v>
      </c>
      <c r="J1092" s="448">
        <v>447.95783926218706</v>
      </c>
      <c r="K1092" s="435" t="s">
        <v>847</v>
      </c>
      <c r="M1092" s="435" t="s">
        <v>847</v>
      </c>
      <c r="N1092" s="395"/>
      <c r="O1092" s="395"/>
    </row>
    <row r="1093" spans="3:15" ht="15.6" x14ac:dyDescent="0.3">
      <c r="C1093" s="398" t="s">
        <v>609</v>
      </c>
      <c r="D1093" s="486" t="s">
        <v>406</v>
      </c>
      <c r="E1093" s="495" t="s">
        <v>804</v>
      </c>
      <c r="F1093" s="398" t="s">
        <v>936</v>
      </c>
      <c r="G1093" s="433" t="s">
        <v>936</v>
      </c>
      <c r="H1093" s="398" t="s">
        <v>609</v>
      </c>
      <c r="I1093" s="398" t="s">
        <v>205</v>
      </c>
      <c r="J1093" s="446">
        <v>52.700922266139656</v>
      </c>
      <c r="K1093" s="435" t="s">
        <v>847</v>
      </c>
      <c r="M1093" s="435" t="s">
        <v>847</v>
      </c>
      <c r="N1093" s="398"/>
      <c r="O1093" s="398"/>
    </row>
    <row r="1094" spans="3:15" ht="15.6" x14ac:dyDescent="0.3">
      <c r="C1094" s="395" t="s">
        <v>611</v>
      </c>
      <c r="D1094" s="487" t="s">
        <v>406</v>
      </c>
      <c r="E1094" s="494" t="s">
        <v>790</v>
      </c>
      <c r="F1094" s="395" t="s">
        <v>936</v>
      </c>
      <c r="G1094" s="437" t="s">
        <v>936</v>
      </c>
      <c r="H1094" s="395" t="s">
        <v>611</v>
      </c>
      <c r="I1094" s="395" t="s">
        <v>205</v>
      </c>
      <c r="J1094" s="448">
        <v>14864.483346508563</v>
      </c>
      <c r="K1094" s="435" t="s">
        <v>847</v>
      </c>
      <c r="M1094" s="435" t="s">
        <v>847</v>
      </c>
      <c r="N1094" s="395"/>
      <c r="O1094" s="395"/>
    </row>
    <row r="1095" spans="3:15" ht="15.6" x14ac:dyDescent="0.3">
      <c r="C1095" s="398" t="s">
        <v>611</v>
      </c>
      <c r="D1095" s="486" t="s">
        <v>407</v>
      </c>
      <c r="E1095" s="497" t="s">
        <v>791</v>
      </c>
      <c r="F1095" s="398" t="s">
        <v>936</v>
      </c>
      <c r="G1095" s="433" t="s">
        <v>936</v>
      </c>
      <c r="H1095" s="398" t="s">
        <v>611</v>
      </c>
      <c r="I1095" s="398" t="s">
        <v>205</v>
      </c>
      <c r="J1095" s="446">
        <v>1054.0184453227932</v>
      </c>
      <c r="K1095" s="435" t="s">
        <v>847</v>
      </c>
      <c r="M1095" s="435" t="s">
        <v>847</v>
      </c>
      <c r="N1095" s="398"/>
      <c r="O1095" s="398"/>
    </row>
    <row r="1096" spans="3:15" ht="15.6" x14ac:dyDescent="0.3">
      <c r="C1096" s="398" t="s">
        <v>611</v>
      </c>
      <c r="D1096" s="487" t="s">
        <v>406</v>
      </c>
      <c r="E1096" s="496" t="s">
        <v>804</v>
      </c>
      <c r="F1096" s="395" t="s">
        <v>936</v>
      </c>
      <c r="G1096" s="437" t="s">
        <v>936</v>
      </c>
      <c r="H1096" s="395" t="s">
        <v>611</v>
      </c>
      <c r="I1096" s="395" t="s">
        <v>205</v>
      </c>
      <c r="J1096" s="446">
        <v>26.350461133069828</v>
      </c>
      <c r="K1096" s="435" t="s">
        <v>847</v>
      </c>
      <c r="M1096" s="435" t="s">
        <v>847</v>
      </c>
      <c r="N1096" s="395"/>
      <c r="O1096" s="395"/>
    </row>
    <row r="1097" spans="3:15" ht="15.6" x14ac:dyDescent="0.3">
      <c r="C1097" s="398" t="s">
        <v>613</v>
      </c>
      <c r="D1097" s="486" t="s">
        <v>406</v>
      </c>
      <c r="E1097" s="497" t="s">
        <v>790</v>
      </c>
      <c r="F1097" s="398" t="s">
        <v>936</v>
      </c>
      <c r="G1097" s="433" t="s">
        <v>936</v>
      </c>
      <c r="H1097" s="398" t="s">
        <v>613</v>
      </c>
      <c r="I1097" s="398" t="s">
        <v>205</v>
      </c>
      <c r="J1097" s="446">
        <v>9247.918313570488</v>
      </c>
      <c r="K1097" s="435" t="s">
        <v>847</v>
      </c>
      <c r="M1097" s="435" t="s">
        <v>847</v>
      </c>
      <c r="N1097" s="398"/>
      <c r="O1097" s="398"/>
    </row>
    <row r="1098" spans="3:15" ht="15.6" x14ac:dyDescent="0.3">
      <c r="C1098" s="398" t="s">
        <v>613</v>
      </c>
      <c r="D1098" s="487" t="s">
        <v>407</v>
      </c>
      <c r="E1098" s="488" t="s">
        <v>798</v>
      </c>
      <c r="F1098" s="395" t="s">
        <v>936</v>
      </c>
      <c r="G1098" s="437" t="s">
        <v>936</v>
      </c>
      <c r="H1098" s="395" t="s">
        <v>613</v>
      </c>
      <c r="I1098" s="395" t="s">
        <v>205</v>
      </c>
      <c r="J1098" s="446">
        <v>263.50461133069831</v>
      </c>
      <c r="K1098" s="435" t="s">
        <v>847</v>
      </c>
      <c r="M1098" s="435" t="s">
        <v>847</v>
      </c>
      <c r="N1098" s="395"/>
      <c r="O1098" s="395"/>
    </row>
    <row r="1099" spans="3:15" ht="15.6" x14ac:dyDescent="0.3">
      <c r="C1099" s="398" t="s">
        <v>613</v>
      </c>
      <c r="D1099" s="486" t="s">
        <v>406</v>
      </c>
      <c r="E1099" s="495" t="s">
        <v>808</v>
      </c>
      <c r="F1099" s="398" t="s">
        <v>936</v>
      </c>
      <c r="G1099" s="433" t="s">
        <v>936</v>
      </c>
      <c r="H1099" s="398" t="s">
        <v>613</v>
      </c>
      <c r="I1099" s="398" t="s">
        <v>205</v>
      </c>
      <c r="J1099" s="446">
        <v>131.75230566534916</v>
      </c>
      <c r="K1099" s="435" t="s">
        <v>847</v>
      </c>
      <c r="M1099" s="435" t="s">
        <v>847</v>
      </c>
      <c r="N1099" s="398"/>
      <c r="O1099" s="398"/>
    </row>
    <row r="1100" spans="3:15" ht="15.6" x14ac:dyDescent="0.3">
      <c r="C1100" s="398" t="s">
        <v>613</v>
      </c>
      <c r="D1100" s="487" t="s">
        <v>406</v>
      </c>
      <c r="E1100" s="496" t="s">
        <v>808</v>
      </c>
      <c r="F1100" s="395" t="s">
        <v>936</v>
      </c>
      <c r="G1100" s="437" t="s">
        <v>936</v>
      </c>
      <c r="H1100" s="395" t="s">
        <v>613</v>
      </c>
      <c r="I1100" s="395" t="s">
        <v>205</v>
      </c>
      <c r="J1100" s="446">
        <v>131.75230566534916</v>
      </c>
      <c r="K1100" s="435" t="s">
        <v>847</v>
      </c>
      <c r="M1100" s="435" t="s">
        <v>847</v>
      </c>
      <c r="N1100" s="395"/>
      <c r="O1100" s="395"/>
    </row>
    <row r="1101" spans="3:15" ht="15.6" x14ac:dyDescent="0.3">
      <c r="C1101" s="398" t="s">
        <v>613</v>
      </c>
      <c r="D1101" s="486" t="s">
        <v>406</v>
      </c>
      <c r="E1101" s="495" t="s">
        <v>805</v>
      </c>
      <c r="F1101" s="398" t="s">
        <v>936</v>
      </c>
      <c r="G1101" s="433" t="s">
        <v>936</v>
      </c>
      <c r="H1101" s="398" t="s">
        <v>613</v>
      </c>
      <c r="I1101" s="398" t="s">
        <v>205</v>
      </c>
      <c r="J1101" s="446">
        <v>52.700922266139656</v>
      </c>
      <c r="K1101" s="435" t="s">
        <v>847</v>
      </c>
      <c r="M1101" s="435" t="s">
        <v>847</v>
      </c>
      <c r="N1101" s="398"/>
      <c r="O1101" s="398"/>
    </row>
    <row r="1102" spans="3:15" ht="15.6" x14ac:dyDescent="0.3">
      <c r="C1102" s="395" t="s">
        <v>613</v>
      </c>
      <c r="D1102" s="487" t="s">
        <v>406</v>
      </c>
      <c r="E1102" s="439" t="s">
        <v>939</v>
      </c>
      <c r="F1102" s="395" t="s">
        <v>936</v>
      </c>
      <c r="G1102" s="437" t="s">
        <v>936</v>
      </c>
      <c r="H1102" s="395" t="s">
        <v>613</v>
      </c>
      <c r="I1102" s="395" t="s">
        <v>205</v>
      </c>
      <c r="J1102" s="448">
        <v>52.700922266139656</v>
      </c>
      <c r="K1102" s="435" t="s">
        <v>847</v>
      </c>
      <c r="M1102" s="435" t="s">
        <v>847</v>
      </c>
      <c r="N1102" s="395"/>
      <c r="O1102" s="395"/>
    </row>
    <row r="1103" spans="3:15" ht="15.6" x14ac:dyDescent="0.3">
      <c r="C1103" s="398" t="s">
        <v>613</v>
      </c>
      <c r="D1103" s="486" t="s">
        <v>406</v>
      </c>
      <c r="E1103" s="495" t="s">
        <v>804</v>
      </c>
      <c r="F1103" s="398" t="s">
        <v>936</v>
      </c>
      <c r="G1103" s="433" t="s">
        <v>936</v>
      </c>
      <c r="H1103" s="398" t="s">
        <v>613</v>
      </c>
      <c r="I1103" s="398" t="s">
        <v>205</v>
      </c>
      <c r="J1103" s="446">
        <v>26.350461133069828</v>
      </c>
      <c r="K1103" s="435" t="s">
        <v>847</v>
      </c>
      <c r="M1103" s="435" t="s">
        <v>847</v>
      </c>
      <c r="N1103" s="398"/>
      <c r="O1103" s="398"/>
    </row>
    <row r="1104" spans="3:15" ht="18" x14ac:dyDescent="0.3">
      <c r="C1104" s="479" t="s">
        <v>695</v>
      </c>
      <c r="D1104" s="487" t="s">
        <v>403</v>
      </c>
      <c r="E1104" s="488" t="s">
        <v>784</v>
      </c>
      <c r="F1104" s="395" t="s">
        <v>61</v>
      </c>
      <c r="G1104" s="437" t="s">
        <v>61</v>
      </c>
      <c r="H1104" s="395" t="s">
        <v>908</v>
      </c>
      <c r="I1104" s="395" t="s">
        <v>205</v>
      </c>
      <c r="J1104" s="438">
        <v>2922603</v>
      </c>
      <c r="K1104" s="439" t="s">
        <v>847</v>
      </c>
      <c r="M1104" s="395"/>
      <c r="N1104" s="395"/>
      <c r="O1104" s="395"/>
    </row>
    <row r="1105" spans="3:15" ht="18" x14ac:dyDescent="0.3">
      <c r="C1105" s="478" t="s">
        <v>695</v>
      </c>
      <c r="D1105" s="486" t="s">
        <v>403</v>
      </c>
      <c r="E1105" s="483" t="s">
        <v>786</v>
      </c>
      <c r="F1105" s="398" t="s">
        <v>61</v>
      </c>
      <c r="G1105" s="433" t="s">
        <v>61</v>
      </c>
      <c r="H1105" s="398" t="s">
        <v>908</v>
      </c>
      <c r="I1105" s="398" t="s">
        <v>205</v>
      </c>
      <c r="J1105" s="440">
        <v>869210.18834965082</v>
      </c>
      <c r="K1105" s="435" t="s">
        <v>847</v>
      </c>
      <c r="M1105" s="398"/>
      <c r="N1105" s="398"/>
      <c r="O1105" s="398"/>
    </row>
    <row r="1106" spans="3:15" ht="18" x14ac:dyDescent="0.3">
      <c r="C1106" s="479" t="s">
        <v>695</v>
      </c>
      <c r="D1106" s="487" t="s">
        <v>403</v>
      </c>
      <c r="E1106" s="488" t="s">
        <v>775</v>
      </c>
      <c r="F1106" s="395" t="s">
        <v>61</v>
      </c>
      <c r="G1106" s="437" t="s">
        <v>61</v>
      </c>
      <c r="H1106" s="395" t="s">
        <v>908</v>
      </c>
      <c r="I1106" s="395" t="s">
        <v>205</v>
      </c>
      <c r="J1106" s="438">
        <v>478472.36275438947</v>
      </c>
      <c r="K1106" s="439" t="s">
        <v>847</v>
      </c>
      <c r="M1106" s="395"/>
      <c r="N1106" s="395"/>
      <c r="O1106" s="395"/>
    </row>
    <row r="1107" spans="3:15" ht="18" x14ac:dyDescent="0.3">
      <c r="C1107" s="478" t="s">
        <v>695</v>
      </c>
      <c r="D1107" s="398" t="s">
        <v>408</v>
      </c>
      <c r="E1107" s="483" t="s">
        <v>778</v>
      </c>
      <c r="F1107" s="398" t="s">
        <v>61</v>
      </c>
      <c r="G1107" s="433" t="s">
        <v>61</v>
      </c>
      <c r="H1107" s="398" t="s">
        <v>908</v>
      </c>
      <c r="I1107" s="398" t="s">
        <v>205</v>
      </c>
      <c r="J1107" s="440">
        <v>25900</v>
      </c>
      <c r="K1107" s="435" t="s">
        <v>847</v>
      </c>
      <c r="M1107" s="398"/>
      <c r="N1107" s="398"/>
      <c r="O1107" s="398"/>
    </row>
    <row r="1108" spans="3:15" ht="15.6" x14ac:dyDescent="0.3">
      <c r="C1108" s="395" t="s">
        <v>696</v>
      </c>
      <c r="D1108" s="451" t="s">
        <v>2639</v>
      </c>
      <c r="E1108" s="485" t="s">
        <v>2635</v>
      </c>
      <c r="F1108" s="395" t="s">
        <v>61</v>
      </c>
      <c r="G1108" s="437" t="s">
        <v>61</v>
      </c>
      <c r="H1108" s="395" t="s">
        <v>909</v>
      </c>
      <c r="I1108" s="395" t="s">
        <v>205</v>
      </c>
      <c r="J1108" s="438">
        <v>4141659.2512864689</v>
      </c>
      <c r="K1108" s="439" t="s">
        <v>847</v>
      </c>
      <c r="M1108" s="395"/>
      <c r="N1108" s="395"/>
      <c r="O1108" s="395"/>
    </row>
    <row r="1109" spans="3:15" ht="15.6" x14ac:dyDescent="0.3">
      <c r="C1109" s="398" t="s">
        <v>696</v>
      </c>
      <c r="D1109" s="398" t="s">
        <v>408</v>
      </c>
      <c r="E1109" s="483" t="s">
        <v>778</v>
      </c>
      <c r="F1109" s="398" t="s">
        <v>61</v>
      </c>
      <c r="G1109" s="433" t="s">
        <v>61</v>
      </c>
      <c r="H1109" s="398" t="s">
        <v>909</v>
      </c>
      <c r="I1109" s="398" t="s">
        <v>205</v>
      </c>
      <c r="J1109" s="440">
        <v>41000</v>
      </c>
      <c r="K1109" s="435" t="s">
        <v>847</v>
      </c>
      <c r="M1109" s="398"/>
      <c r="N1109" s="398"/>
      <c r="O1109" s="398"/>
    </row>
    <row r="1110" spans="3:15" ht="15.6" x14ac:dyDescent="0.3">
      <c r="C1110" s="395" t="s">
        <v>697</v>
      </c>
      <c r="D1110" s="487" t="s">
        <v>403</v>
      </c>
      <c r="E1110" s="488" t="s">
        <v>775</v>
      </c>
      <c r="F1110" s="395" t="s">
        <v>61</v>
      </c>
      <c r="G1110" s="437" t="s">
        <v>61</v>
      </c>
      <c r="H1110" s="395" t="s">
        <v>883</v>
      </c>
      <c r="I1110" s="395" t="s">
        <v>205</v>
      </c>
      <c r="J1110" s="438">
        <v>127700.85425233337</v>
      </c>
      <c r="K1110" s="439" t="s">
        <v>847</v>
      </c>
      <c r="M1110" s="395"/>
      <c r="N1110" s="395"/>
      <c r="O1110" s="395"/>
    </row>
    <row r="1111" spans="3:15" ht="15.6" x14ac:dyDescent="0.3">
      <c r="C1111" s="398" t="s">
        <v>697</v>
      </c>
      <c r="D1111" s="486" t="s">
        <v>403</v>
      </c>
      <c r="E1111" s="483" t="s">
        <v>786</v>
      </c>
      <c r="F1111" s="398" t="s">
        <v>61</v>
      </c>
      <c r="G1111" s="433" t="s">
        <v>61</v>
      </c>
      <c r="H1111" s="398" t="s">
        <v>883</v>
      </c>
      <c r="I1111" s="398" t="s">
        <v>205</v>
      </c>
      <c r="J1111" s="440">
        <v>96034.344233405121</v>
      </c>
      <c r="K1111" s="435" t="s">
        <v>847</v>
      </c>
      <c r="M1111" s="398"/>
      <c r="N1111" s="398"/>
      <c r="O1111" s="398"/>
    </row>
    <row r="1112" spans="3:15" ht="15.6" x14ac:dyDescent="0.3">
      <c r="C1112" s="395" t="s">
        <v>697</v>
      </c>
      <c r="D1112" s="395" t="s">
        <v>408</v>
      </c>
      <c r="E1112" s="488" t="s">
        <v>2625</v>
      </c>
      <c r="F1112" s="395" t="s">
        <v>61</v>
      </c>
      <c r="G1112" s="437" t="s">
        <v>61</v>
      </c>
      <c r="H1112" s="395" t="s">
        <v>883</v>
      </c>
      <c r="I1112" s="395" t="s">
        <v>205</v>
      </c>
      <c r="J1112" s="438">
        <v>18000</v>
      </c>
      <c r="K1112" s="439" t="s">
        <v>847</v>
      </c>
      <c r="M1112" s="395"/>
      <c r="N1112" s="395"/>
      <c r="O1112" s="395"/>
    </row>
    <row r="1113" spans="3:15" ht="15.6" x14ac:dyDescent="0.3">
      <c r="C1113" s="398" t="s">
        <v>697</v>
      </c>
      <c r="D1113" s="398" t="s">
        <v>408</v>
      </c>
      <c r="E1113" s="483" t="s">
        <v>778</v>
      </c>
      <c r="F1113" s="398" t="s">
        <v>61</v>
      </c>
      <c r="G1113" s="433" t="s">
        <v>61</v>
      </c>
      <c r="H1113" s="398" t="s">
        <v>883</v>
      </c>
      <c r="I1113" s="398" t="s">
        <v>205</v>
      </c>
      <c r="J1113" s="440">
        <v>2000</v>
      </c>
      <c r="K1113" s="435" t="s">
        <v>847</v>
      </c>
      <c r="M1113" s="398"/>
      <c r="N1113" s="398"/>
      <c r="O1113" s="398"/>
    </row>
    <row r="1114" spans="3:15" ht="15.6" x14ac:dyDescent="0.3">
      <c r="C1114" s="484" t="s">
        <v>933</v>
      </c>
      <c r="D1114" s="395" t="s">
        <v>408</v>
      </c>
      <c r="E1114" s="488" t="s">
        <v>778</v>
      </c>
      <c r="F1114" s="395" t="s">
        <v>61</v>
      </c>
      <c r="G1114" s="395" t="s">
        <v>61</v>
      </c>
      <c r="H1114" s="395"/>
      <c r="I1114" s="395" t="s">
        <v>205</v>
      </c>
      <c r="J1114" s="438">
        <v>6000</v>
      </c>
      <c r="K1114" s="439" t="s">
        <v>847</v>
      </c>
      <c r="M1114" s="395"/>
      <c r="N1114" s="395"/>
      <c r="O1114" s="395"/>
    </row>
    <row r="1115" spans="3:15" ht="15.6" x14ac:dyDescent="0.3">
      <c r="C1115" s="398" t="s">
        <v>698</v>
      </c>
      <c r="D1115" s="486" t="s">
        <v>403</v>
      </c>
      <c r="E1115" s="483" t="s">
        <v>775</v>
      </c>
      <c r="F1115" s="398" t="s">
        <v>61</v>
      </c>
      <c r="G1115" s="433" t="s">
        <v>61</v>
      </c>
      <c r="H1115" s="398" t="s">
        <v>915</v>
      </c>
      <c r="I1115" s="398" t="s">
        <v>205</v>
      </c>
      <c r="J1115" s="440">
        <v>1268062.171235559</v>
      </c>
      <c r="K1115" s="435" t="s">
        <v>847</v>
      </c>
      <c r="M1115" s="398"/>
      <c r="N1115" s="398"/>
      <c r="O1115" s="398"/>
    </row>
    <row r="1116" spans="3:15" ht="15.6" x14ac:dyDescent="0.3">
      <c r="C1116" s="395" t="s">
        <v>698</v>
      </c>
      <c r="D1116" s="487" t="s">
        <v>403</v>
      </c>
      <c r="E1116" s="488" t="s">
        <v>786</v>
      </c>
      <c r="F1116" s="395" t="s">
        <v>61</v>
      </c>
      <c r="G1116" s="437" t="s">
        <v>61</v>
      </c>
      <c r="H1116" s="395" t="s">
        <v>915</v>
      </c>
      <c r="I1116" s="395" t="s">
        <v>205</v>
      </c>
      <c r="J1116" s="438">
        <v>1199543.9853795443</v>
      </c>
      <c r="K1116" s="439" t="s">
        <v>847</v>
      </c>
      <c r="M1116" s="395"/>
      <c r="N1116" s="395"/>
      <c r="O1116" s="395"/>
    </row>
    <row r="1117" spans="3:15" ht="15.6" x14ac:dyDescent="0.3">
      <c r="C1117" s="398" t="s">
        <v>698</v>
      </c>
      <c r="D1117" s="452" t="s">
        <v>2639</v>
      </c>
      <c r="E1117" s="491" t="s">
        <v>2635</v>
      </c>
      <c r="F1117" s="398" t="s">
        <v>61</v>
      </c>
      <c r="G1117" s="433" t="s">
        <v>61</v>
      </c>
      <c r="H1117" s="398" t="s">
        <v>915</v>
      </c>
      <c r="I1117" s="398" t="s">
        <v>205</v>
      </c>
      <c r="J1117" s="440">
        <v>909653.39873376407</v>
      </c>
      <c r="K1117" s="435" t="s">
        <v>847</v>
      </c>
      <c r="M1117" s="398"/>
      <c r="N1117" s="398"/>
      <c r="O1117" s="398"/>
    </row>
    <row r="1118" spans="3:15" ht="15.6" x14ac:dyDescent="0.3">
      <c r="C1118" s="395" t="s">
        <v>698</v>
      </c>
      <c r="D1118" s="395" t="s">
        <v>408</v>
      </c>
      <c r="E1118" s="488" t="s">
        <v>2625</v>
      </c>
      <c r="F1118" s="395" t="s">
        <v>61</v>
      </c>
      <c r="G1118" s="437" t="s">
        <v>61</v>
      </c>
      <c r="H1118" s="395" t="s">
        <v>915</v>
      </c>
      <c r="I1118" s="395" t="s">
        <v>205</v>
      </c>
      <c r="J1118" s="438">
        <v>154393</v>
      </c>
      <c r="K1118" s="439" t="s">
        <v>847</v>
      </c>
      <c r="M1118" s="395"/>
      <c r="N1118" s="395"/>
      <c r="O1118" s="395"/>
    </row>
    <row r="1119" spans="3:15" ht="15.6" x14ac:dyDescent="0.3">
      <c r="C1119" s="398" t="s">
        <v>698</v>
      </c>
      <c r="D1119" s="398" t="s">
        <v>408</v>
      </c>
      <c r="E1119" s="483" t="s">
        <v>778</v>
      </c>
      <c r="F1119" s="398" t="s">
        <v>61</v>
      </c>
      <c r="G1119" s="433" t="s">
        <v>61</v>
      </c>
      <c r="H1119" s="398" t="s">
        <v>915</v>
      </c>
      <c r="I1119" s="398" t="s">
        <v>205</v>
      </c>
      <c r="J1119" s="440">
        <v>18000</v>
      </c>
      <c r="K1119" s="435" t="s">
        <v>847</v>
      </c>
      <c r="M1119" s="398"/>
      <c r="N1119" s="398"/>
      <c r="O1119" s="398"/>
    </row>
    <row r="1120" spans="3:15" ht="15.6" x14ac:dyDescent="0.3">
      <c r="C1120" s="395" t="s">
        <v>699</v>
      </c>
      <c r="D1120" s="395" t="s">
        <v>408</v>
      </c>
      <c r="E1120" s="488" t="s">
        <v>777</v>
      </c>
      <c r="F1120" s="395" t="s">
        <v>61</v>
      </c>
      <c r="G1120" s="437" t="s">
        <v>61</v>
      </c>
      <c r="H1120" s="395" t="s">
        <v>911</v>
      </c>
      <c r="I1120" s="395" t="s">
        <v>205</v>
      </c>
      <c r="J1120" s="438">
        <v>468700</v>
      </c>
      <c r="K1120" s="439" t="s">
        <v>847</v>
      </c>
      <c r="M1120" s="395"/>
      <c r="N1120" s="395"/>
      <c r="O1120" s="395"/>
    </row>
    <row r="1121" spans="3:15" ht="15.6" x14ac:dyDescent="0.3">
      <c r="C1121" s="398" t="s">
        <v>699</v>
      </c>
      <c r="D1121" s="486" t="s">
        <v>403</v>
      </c>
      <c r="E1121" s="483" t="s">
        <v>786</v>
      </c>
      <c r="F1121" s="398" t="s">
        <v>61</v>
      </c>
      <c r="G1121" s="433" t="s">
        <v>61</v>
      </c>
      <c r="H1121" s="398" t="s">
        <v>914</v>
      </c>
      <c r="I1121" s="398" t="s">
        <v>205</v>
      </c>
      <c r="J1121" s="440">
        <v>371620.08606618363</v>
      </c>
      <c r="K1121" s="435" t="s">
        <v>847</v>
      </c>
      <c r="M1121" s="398"/>
      <c r="N1121" s="398"/>
      <c r="O1121" s="398"/>
    </row>
    <row r="1122" spans="3:15" ht="15.6" x14ac:dyDescent="0.3">
      <c r="C1122" s="395" t="s">
        <v>699</v>
      </c>
      <c r="D1122" s="487" t="s">
        <v>403</v>
      </c>
      <c r="E1122" s="488" t="s">
        <v>775</v>
      </c>
      <c r="F1122" s="395" t="s">
        <v>61</v>
      </c>
      <c r="G1122" s="437" t="s">
        <v>61</v>
      </c>
      <c r="H1122" s="395" t="s">
        <v>913</v>
      </c>
      <c r="I1122" s="395" t="s">
        <v>205</v>
      </c>
      <c r="J1122" s="438">
        <v>351447.33728999412</v>
      </c>
      <c r="K1122" s="439" t="s">
        <v>847</v>
      </c>
      <c r="M1122" s="395"/>
      <c r="N1122" s="395"/>
      <c r="O1122" s="395"/>
    </row>
    <row r="1123" spans="3:15" ht="15.6" x14ac:dyDescent="0.3">
      <c r="C1123" s="398" t="s">
        <v>699</v>
      </c>
      <c r="D1123" s="398" t="s">
        <v>408</v>
      </c>
      <c r="E1123" s="483" t="s">
        <v>778</v>
      </c>
      <c r="F1123" s="398" t="s">
        <v>61</v>
      </c>
      <c r="G1123" s="433" t="s">
        <v>61</v>
      </c>
      <c r="H1123" s="398" t="s">
        <v>912</v>
      </c>
      <c r="I1123" s="398" t="s">
        <v>205</v>
      </c>
      <c r="J1123" s="440">
        <v>194769</v>
      </c>
      <c r="K1123" s="435" t="s">
        <v>847</v>
      </c>
      <c r="M1123" s="398"/>
      <c r="N1123" s="398"/>
      <c r="O1123" s="398"/>
    </row>
    <row r="1124" spans="3:15" ht="18" x14ac:dyDescent="0.3">
      <c r="C1124" s="478" t="s">
        <v>700</v>
      </c>
      <c r="D1124" s="487" t="s">
        <v>403</v>
      </c>
      <c r="E1124" s="451" t="s">
        <v>2626</v>
      </c>
      <c r="F1124" s="395" t="s">
        <v>61</v>
      </c>
      <c r="G1124" s="437" t="s">
        <v>61</v>
      </c>
      <c r="H1124" s="395" t="s">
        <v>910</v>
      </c>
      <c r="I1124" s="395" t="s">
        <v>205</v>
      </c>
      <c r="J1124" s="438">
        <v>244930</v>
      </c>
      <c r="K1124" s="439" t="s">
        <v>847</v>
      </c>
      <c r="M1124" s="395"/>
      <c r="N1124" s="395"/>
      <c r="O1124" s="395"/>
    </row>
    <row r="1125" spans="3:15" ht="18" x14ac:dyDescent="0.3">
      <c r="C1125" s="478" t="s">
        <v>700</v>
      </c>
      <c r="D1125" s="486" t="s">
        <v>403</v>
      </c>
      <c r="E1125" s="432" t="s">
        <v>771</v>
      </c>
      <c r="F1125" s="398" t="s">
        <v>61</v>
      </c>
      <c r="G1125" s="433" t="s">
        <v>61</v>
      </c>
      <c r="H1125" s="398" t="s">
        <v>910</v>
      </c>
      <c r="I1125" s="398" t="s">
        <v>205</v>
      </c>
      <c r="J1125" s="440">
        <v>169214</v>
      </c>
      <c r="K1125" s="435" t="s">
        <v>847</v>
      </c>
      <c r="M1125" s="398"/>
      <c r="N1125" s="398"/>
      <c r="O1125" s="398"/>
    </row>
    <row r="1126" spans="3:15" ht="18" x14ac:dyDescent="0.3">
      <c r="C1126" s="478" t="s">
        <v>700</v>
      </c>
      <c r="D1126" s="487" t="s">
        <v>403</v>
      </c>
      <c r="E1126" s="488" t="s">
        <v>786</v>
      </c>
      <c r="F1126" s="395" t="s">
        <v>61</v>
      </c>
      <c r="G1126" s="437" t="s">
        <v>61</v>
      </c>
      <c r="H1126" s="395" t="s">
        <v>910</v>
      </c>
      <c r="I1126" s="395" t="s">
        <v>205</v>
      </c>
      <c r="J1126" s="438">
        <v>17500</v>
      </c>
      <c r="K1126" s="439" t="s">
        <v>847</v>
      </c>
      <c r="M1126" s="395"/>
      <c r="N1126" s="395"/>
      <c r="O1126" s="395"/>
    </row>
    <row r="1127" spans="3:15" ht="18" x14ac:dyDescent="0.3">
      <c r="C1127" s="478" t="s">
        <v>700</v>
      </c>
      <c r="D1127" s="486" t="s">
        <v>403</v>
      </c>
      <c r="E1127" s="483" t="s">
        <v>775</v>
      </c>
      <c r="F1127" s="398" t="s">
        <v>61</v>
      </c>
      <c r="G1127" s="433" t="s">
        <v>61</v>
      </c>
      <c r="H1127" s="398" t="s">
        <v>910</v>
      </c>
      <c r="I1127" s="398" t="s">
        <v>205</v>
      </c>
      <c r="J1127" s="440">
        <v>9350</v>
      </c>
      <c r="K1127" s="435" t="s">
        <v>847</v>
      </c>
      <c r="M1127" s="398"/>
      <c r="N1127" s="398"/>
      <c r="O1127" s="398"/>
    </row>
    <row r="1128" spans="3:15" ht="15.6" x14ac:dyDescent="0.3">
      <c r="C1128" s="398" t="s">
        <v>618</v>
      </c>
      <c r="D1128" s="487" t="s">
        <v>406</v>
      </c>
      <c r="E1128" s="494" t="s">
        <v>790</v>
      </c>
      <c r="F1128" s="395" t="s">
        <v>936</v>
      </c>
      <c r="G1128" s="437" t="s">
        <v>936</v>
      </c>
      <c r="H1128" s="395" t="s">
        <v>618</v>
      </c>
      <c r="I1128" s="395" t="s">
        <v>205</v>
      </c>
      <c r="J1128" s="446">
        <v>32015.81027667984</v>
      </c>
      <c r="K1128" s="435" t="s">
        <v>847</v>
      </c>
      <c r="M1128" s="435" t="s">
        <v>847</v>
      </c>
      <c r="N1128" s="395"/>
      <c r="O1128" s="395"/>
    </row>
    <row r="1129" spans="3:15" ht="15.6" x14ac:dyDescent="0.3">
      <c r="C1129" s="398" t="s">
        <v>618</v>
      </c>
      <c r="D1129" s="486" t="s">
        <v>403</v>
      </c>
      <c r="E1129" s="491" t="s">
        <v>2633</v>
      </c>
      <c r="F1129" s="398" t="s">
        <v>936</v>
      </c>
      <c r="G1129" s="433" t="s">
        <v>936</v>
      </c>
      <c r="H1129" s="398" t="s">
        <v>618</v>
      </c>
      <c r="I1129" s="398" t="s">
        <v>205</v>
      </c>
      <c r="J1129" s="446">
        <v>65.876152832674578</v>
      </c>
      <c r="K1129" s="435" t="s">
        <v>847</v>
      </c>
      <c r="M1129" s="435" t="s">
        <v>847</v>
      </c>
      <c r="N1129" s="398"/>
      <c r="O1129" s="398"/>
    </row>
    <row r="1130" spans="3:15" ht="31.2" x14ac:dyDescent="0.3">
      <c r="C1130" s="395" t="s">
        <v>618</v>
      </c>
      <c r="D1130" s="487" t="s">
        <v>406</v>
      </c>
      <c r="E1130" s="503" t="s">
        <v>802</v>
      </c>
      <c r="F1130" s="395" t="s">
        <v>936</v>
      </c>
      <c r="G1130" s="437" t="s">
        <v>936</v>
      </c>
      <c r="H1130" s="395" t="s">
        <v>618</v>
      </c>
      <c r="I1130" s="395" t="s">
        <v>205</v>
      </c>
      <c r="J1130" s="448">
        <v>26.350461133069828</v>
      </c>
      <c r="K1130" s="435" t="s">
        <v>847</v>
      </c>
      <c r="M1130" s="435" t="s">
        <v>847</v>
      </c>
      <c r="N1130" s="395"/>
      <c r="O1130" s="395"/>
    </row>
    <row r="1131" spans="3:15" ht="15.6" x14ac:dyDescent="0.3">
      <c r="C1131" s="398" t="s">
        <v>618</v>
      </c>
      <c r="D1131" s="486" t="s">
        <v>406</v>
      </c>
      <c r="E1131" s="435" t="s">
        <v>939</v>
      </c>
      <c r="F1131" s="398" t="s">
        <v>936</v>
      </c>
      <c r="G1131" s="433" t="s">
        <v>936</v>
      </c>
      <c r="H1131" s="398" t="s">
        <v>618</v>
      </c>
      <c r="I1131" s="398" t="s">
        <v>205</v>
      </c>
      <c r="J1131" s="446">
        <v>26.350461133069828</v>
      </c>
      <c r="K1131" s="435" t="s">
        <v>847</v>
      </c>
      <c r="M1131" s="435" t="s">
        <v>847</v>
      </c>
      <c r="N1131" s="398"/>
      <c r="O1131" s="398"/>
    </row>
    <row r="1132" spans="3:15" ht="15.6" x14ac:dyDescent="0.3">
      <c r="C1132" s="395" t="s">
        <v>701</v>
      </c>
      <c r="D1132" s="451" t="s">
        <v>2638</v>
      </c>
      <c r="E1132" s="485" t="s">
        <v>2634</v>
      </c>
      <c r="F1132" s="395" t="s">
        <v>61</v>
      </c>
      <c r="G1132" s="437" t="s">
        <v>61</v>
      </c>
      <c r="H1132" s="395" t="s">
        <v>877</v>
      </c>
      <c r="I1132" s="395" t="s">
        <v>205</v>
      </c>
      <c r="J1132" s="438">
        <v>373699.25477775605</v>
      </c>
      <c r="K1132" s="439" t="s">
        <v>847</v>
      </c>
      <c r="M1132" s="395"/>
      <c r="N1132" s="395"/>
      <c r="O1132" s="395"/>
    </row>
    <row r="1133" spans="3:15" ht="15.6" x14ac:dyDescent="0.3">
      <c r="C1133" s="398" t="s">
        <v>701</v>
      </c>
      <c r="D1133" s="486" t="s">
        <v>403</v>
      </c>
      <c r="E1133" s="483" t="s">
        <v>786</v>
      </c>
      <c r="F1133" s="398" t="s">
        <v>61</v>
      </c>
      <c r="G1133" s="433" t="s">
        <v>61</v>
      </c>
      <c r="H1133" s="398" t="s">
        <v>877</v>
      </c>
      <c r="I1133" s="398" t="s">
        <v>205</v>
      </c>
      <c r="J1133" s="440">
        <v>26934.16917955747</v>
      </c>
      <c r="K1133" s="435" t="s">
        <v>847</v>
      </c>
      <c r="M1133" s="398"/>
      <c r="N1133" s="398"/>
      <c r="O1133" s="398"/>
    </row>
    <row r="1134" spans="3:15" ht="15.6" x14ac:dyDescent="0.3">
      <c r="C1134" s="395" t="s">
        <v>701</v>
      </c>
      <c r="D1134" s="487" t="s">
        <v>403</v>
      </c>
      <c r="E1134" s="488" t="s">
        <v>775</v>
      </c>
      <c r="F1134" s="395" t="s">
        <v>61</v>
      </c>
      <c r="G1134" s="437" t="s">
        <v>61</v>
      </c>
      <c r="H1134" s="395" t="s">
        <v>877</v>
      </c>
      <c r="I1134" s="395" t="s">
        <v>205</v>
      </c>
      <c r="J1134" s="438">
        <v>26934.169049017688</v>
      </c>
      <c r="K1134" s="439" t="s">
        <v>847</v>
      </c>
      <c r="M1134" s="395"/>
      <c r="N1134" s="395"/>
      <c r="O1134" s="395"/>
    </row>
    <row r="1135" spans="3:15" ht="15.6" x14ac:dyDescent="0.3">
      <c r="C1135" s="398" t="s">
        <v>701</v>
      </c>
      <c r="D1135" s="452" t="s">
        <v>2639</v>
      </c>
      <c r="E1135" s="491" t="s">
        <v>2635</v>
      </c>
      <c r="F1135" s="398" t="s">
        <v>61</v>
      </c>
      <c r="G1135" s="433" t="s">
        <v>61</v>
      </c>
      <c r="H1135" s="398" t="s">
        <v>877</v>
      </c>
      <c r="I1135" s="398" t="s">
        <v>205</v>
      </c>
      <c r="J1135" s="440">
        <v>1836.5768552966515</v>
      </c>
      <c r="K1135" s="435" t="s">
        <v>847</v>
      </c>
      <c r="M1135" s="398"/>
      <c r="N1135" s="398"/>
      <c r="O1135" s="398"/>
    </row>
    <row r="1136" spans="3:15" ht="15.6" x14ac:dyDescent="0.3">
      <c r="C1136" s="395" t="s">
        <v>702</v>
      </c>
      <c r="D1136" s="451" t="s">
        <v>2639</v>
      </c>
      <c r="E1136" s="485" t="s">
        <v>2635</v>
      </c>
      <c r="F1136" s="395" t="s">
        <v>61</v>
      </c>
      <c r="G1136" s="437" t="s">
        <v>61</v>
      </c>
      <c r="H1136" s="395" t="s">
        <v>916</v>
      </c>
      <c r="I1136" s="395" t="s">
        <v>205</v>
      </c>
      <c r="J1136" s="438">
        <v>4377475.3073839825</v>
      </c>
      <c r="K1136" s="439" t="s">
        <v>847</v>
      </c>
      <c r="M1136" s="395"/>
      <c r="N1136" s="395"/>
      <c r="O1136" s="395"/>
    </row>
    <row r="1137" spans="3:15" ht="15.6" x14ac:dyDescent="0.3">
      <c r="C1137" s="398" t="s">
        <v>702</v>
      </c>
      <c r="D1137" s="398" t="s">
        <v>408</v>
      </c>
      <c r="E1137" s="483" t="s">
        <v>778</v>
      </c>
      <c r="F1137" s="398" t="s">
        <v>61</v>
      </c>
      <c r="G1137" s="433" t="s">
        <v>61</v>
      </c>
      <c r="H1137" s="398" t="s">
        <v>916</v>
      </c>
      <c r="I1137" s="398" t="s">
        <v>205</v>
      </c>
      <c r="J1137" s="440">
        <v>29340.6</v>
      </c>
      <c r="K1137" s="435" t="s">
        <v>847</v>
      </c>
      <c r="M1137" s="398"/>
      <c r="N1137" s="398"/>
      <c r="O1137" s="398"/>
    </row>
    <row r="1138" spans="3:15" ht="15.6" x14ac:dyDescent="0.3">
      <c r="C1138" s="504" t="s">
        <v>703</v>
      </c>
      <c r="D1138" s="487" t="s">
        <v>403</v>
      </c>
      <c r="E1138" s="488" t="s">
        <v>786</v>
      </c>
      <c r="F1138" s="395" t="s">
        <v>61</v>
      </c>
      <c r="G1138" s="437" t="s">
        <v>61</v>
      </c>
      <c r="H1138" s="395" t="s">
        <v>918</v>
      </c>
      <c r="I1138" s="395" t="s">
        <v>205</v>
      </c>
      <c r="J1138" s="438">
        <v>59069230.859304219</v>
      </c>
      <c r="K1138" s="439" t="s">
        <v>847</v>
      </c>
      <c r="M1138" s="395"/>
      <c r="N1138" s="395"/>
      <c r="O1138" s="395"/>
    </row>
    <row r="1139" spans="3:15" ht="15.6" x14ac:dyDescent="0.3">
      <c r="C1139" s="505" t="s">
        <v>703</v>
      </c>
      <c r="D1139" s="452" t="s">
        <v>2638</v>
      </c>
      <c r="E1139" s="491" t="s">
        <v>2634</v>
      </c>
      <c r="F1139" s="398" t="s">
        <v>61</v>
      </c>
      <c r="G1139" s="433" t="s">
        <v>61</v>
      </c>
      <c r="H1139" s="398" t="s">
        <v>918</v>
      </c>
      <c r="I1139" s="398" t="s">
        <v>205</v>
      </c>
      <c r="J1139" s="440">
        <v>58254348.992087983</v>
      </c>
      <c r="K1139" s="435" t="s">
        <v>847</v>
      </c>
      <c r="M1139" s="398"/>
      <c r="N1139" s="398"/>
      <c r="O1139" s="398"/>
    </row>
    <row r="1140" spans="3:15" ht="15.6" x14ac:dyDescent="0.3">
      <c r="C1140" s="504" t="s">
        <v>703</v>
      </c>
      <c r="D1140" s="487" t="s">
        <v>403</v>
      </c>
      <c r="E1140" s="488" t="s">
        <v>775</v>
      </c>
      <c r="F1140" s="395" t="s">
        <v>61</v>
      </c>
      <c r="G1140" s="437" t="s">
        <v>61</v>
      </c>
      <c r="H1140" s="395" t="s">
        <v>918</v>
      </c>
      <c r="I1140" s="395" t="s">
        <v>205</v>
      </c>
      <c r="J1140" s="438">
        <v>50281523.673469096</v>
      </c>
      <c r="K1140" s="439" t="s">
        <v>847</v>
      </c>
      <c r="M1140" s="395"/>
      <c r="N1140" s="395"/>
      <c r="O1140" s="395"/>
    </row>
    <row r="1141" spans="3:15" ht="15.6" x14ac:dyDescent="0.3">
      <c r="C1141" s="505" t="s">
        <v>703</v>
      </c>
      <c r="D1141" s="486" t="s">
        <v>403</v>
      </c>
      <c r="E1141" s="483" t="s">
        <v>784</v>
      </c>
      <c r="F1141" s="398" t="s">
        <v>61</v>
      </c>
      <c r="G1141" s="433" t="s">
        <v>61</v>
      </c>
      <c r="H1141" s="398" t="s">
        <v>918</v>
      </c>
      <c r="I1141" s="398" t="s">
        <v>205</v>
      </c>
      <c r="J1141" s="440">
        <v>22946409.979999997</v>
      </c>
      <c r="K1141" s="435" t="s">
        <v>847</v>
      </c>
      <c r="M1141" s="398"/>
      <c r="N1141" s="398"/>
      <c r="O1141" s="398"/>
    </row>
    <row r="1142" spans="3:15" ht="15.6" x14ac:dyDescent="0.3">
      <c r="C1142" s="504" t="s">
        <v>703</v>
      </c>
      <c r="D1142" s="395" t="s">
        <v>408</v>
      </c>
      <c r="E1142" s="488" t="s">
        <v>2625</v>
      </c>
      <c r="F1142" s="395" t="s">
        <v>61</v>
      </c>
      <c r="G1142" s="437" t="s">
        <v>61</v>
      </c>
      <c r="H1142" s="395" t="s">
        <v>918</v>
      </c>
      <c r="I1142" s="395" t="s">
        <v>205</v>
      </c>
      <c r="J1142" s="438">
        <v>11793364</v>
      </c>
      <c r="K1142" s="439" t="s">
        <v>847</v>
      </c>
      <c r="M1142" s="395"/>
      <c r="N1142" s="395"/>
      <c r="O1142" s="395"/>
    </row>
    <row r="1143" spans="3:15" ht="15.6" x14ac:dyDescent="0.3">
      <c r="C1143" s="505" t="s">
        <v>703</v>
      </c>
      <c r="D1143" s="452" t="s">
        <v>2639</v>
      </c>
      <c r="E1143" s="491" t="s">
        <v>2635</v>
      </c>
      <c r="F1143" s="398" t="s">
        <v>61</v>
      </c>
      <c r="G1143" s="433" t="s">
        <v>61</v>
      </c>
      <c r="H1143" s="398" t="s">
        <v>918</v>
      </c>
      <c r="I1143" s="398" t="s">
        <v>205</v>
      </c>
      <c r="J1143" s="440">
        <v>10312469.895849487</v>
      </c>
      <c r="K1143" s="435" t="s">
        <v>847</v>
      </c>
      <c r="M1143" s="398"/>
      <c r="N1143" s="398"/>
      <c r="O1143" s="398"/>
    </row>
    <row r="1144" spans="3:15" ht="15.6" x14ac:dyDescent="0.3">
      <c r="C1144" s="504" t="s">
        <v>703</v>
      </c>
      <c r="D1144" s="487" t="s">
        <v>403</v>
      </c>
      <c r="E1144" s="451" t="s">
        <v>2626</v>
      </c>
      <c r="F1144" s="395" t="s">
        <v>61</v>
      </c>
      <c r="G1144" s="437" t="s">
        <v>61</v>
      </c>
      <c r="H1144" s="395" t="s">
        <v>918</v>
      </c>
      <c r="I1144" s="395" t="s">
        <v>205</v>
      </c>
      <c r="J1144" s="438">
        <v>5349637</v>
      </c>
      <c r="K1144" s="439" t="s">
        <v>847</v>
      </c>
      <c r="M1144" s="395"/>
      <c r="N1144" s="395"/>
      <c r="O1144" s="395"/>
    </row>
    <row r="1145" spans="3:15" ht="15.6" x14ac:dyDescent="0.3">
      <c r="C1145" s="505" t="s">
        <v>703</v>
      </c>
      <c r="D1145" s="398" t="s">
        <v>408</v>
      </c>
      <c r="E1145" s="483" t="s">
        <v>780</v>
      </c>
      <c r="F1145" s="398" t="s">
        <v>61</v>
      </c>
      <c r="G1145" s="433" t="s">
        <v>61</v>
      </c>
      <c r="H1145" s="398" t="s">
        <v>918</v>
      </c>
      <c r="I1145" s="398" t="s">
        <v>205</v>
      </c>
      <c r="J1145" s="440">
        <v>1709418.14</v>
      </c>
      <c r="K1145" s="435" t="s">
        <v>847</v>
      </c>
      <c r="M1145" s="398"/>
      <c r="N1145" s="398"/>
      <c r="O1145" s="398"/>
    </row>
    <row r="1146" spans="3:15" ht="15.6" x14ac:dyDescent="0.3">
      <c r="C1146" s="398" t="s">
        <v>621</v>
      </c>
      <c r="D1146" s="487" t="s">
        <v>407</v>
      </c>
      <c r="E1146" s="488" t="s">
        <v>798</v>
      </c>
      <c r="F1146" s="395" t="s">
        <v>936</v>
      </c>
      <c r="G1146" s="437" t="s">
        <v>936</v>
      </c>
      <c r="H1146" s="395" t="s">
        <v>621</v>
      </c>
      <c r="I1146" s="395" t="s">
        <v>205</v>
      </c>
      <c r="J1146" s="446">
        <v>122482.09749670619</v>
      </c>
      <c r="K1146" s="435" t="s">
        <v>847</v>
      </c>
      <c r="M1146" s="435" t="s">
        <v>847</v>
      </c>
      <c r="N1146" s="395"/>
      <c r="O1146" s="395"/>
    </row>
    <row r="1147" spans="3:15" ht="31.2" x14ac:dyDescent="0.3">
      <c r="C1147" s="398" t="s">
        <v>621</v>
      </c>
      <c r="D1147" s="486" t="s">
        <v>407</v>
      </c>
      <c r="E1147" s="498" t="s">
        <v>793</v>
      </c>
      <c r="F1147" s="398" t="s">
        <v>936</v>
      </c>
      <c r="G1147" s="433" t="s">
        <v>936</v>
      </c>
      <c r="H1147" s="398" t="s">
        <v>621</v>
      </c>
      <c r="I1147" s="398" t="s">
        <v>205</v>
      </c>
      <c r="J1147" s="446">
        <v>1686.429512516469</v>
      </c>
      <c r="K1147" s="435" t="s">
        <v>847</v>
      </c>
      <c r="M1147" s="435" t="s">
        <v>847</v>
      </c>
      <c r="N1147" s="398"/>
      <c r="O1147" s="398"/>
    </row>
    <row r="1148" spans="3:15" ht="15.6" x14ac:dyDescent="0.3">
      <c r="C1148" s="398" t="s">
        <v>621</v>
      </c>
      <c r="D1148" s="487" t="s">
        <v>407</v>
      </c>
      <c r="E1148" s="435" t="s">
        <v>949</v>
      </c>
      <c r="F1148" s="395" t="s">
        <v>936</v>
      </c>
      <c r="G1148" s="437" t="s">
        <v>936</v>
      </c>
      <c r="H1148" s="395" t="s">
        <v>621</v>
      </c>
      <c r="I1148" s="395" t="s">
        <v>205</v>
      </c>
      <c r="J1148" s="446">
        <v>421.60737812911725</v>
      </c>
      <c r="K1148" s="435" t="s">
        <v>847</v>
      </c>
      <c r="M1148" s="435" t="s">
        <v>847</v>
      </c>
      <c r="N1148" s="395"/>
      <c r="O1148" s="395"/>
    </row>
    <row r="1149" spans="3:15" ht="15.6" x14ac:dyDescent="0.3">
      <c r="C1149" s="398" t="s">
        <v>621</v>
      </c>
      <c r="D1149" s="486" t="s">
        <v>407</v>
      </c>
      <c r="E1149" s="497" t="s">
        <v>791</v>
      </c>
      <c r="F1149" s="398" t="s">
        <v>936</v>
      </c>
      <c r="G1149" s="433" t="s">
        <v>936</v>
      </c>
      <c r="H1149" s="398" t="s">
        <v>621</v>
      </c>
      <c r="I1149" s="398" t="s">
        <v>205</v>
      </c>
      <c r="J1149" s="446">
        <v>184.45322793148881</v>
      </c>
      <c r="K1149" s="435" t="s">
        <v>847</v>
      </c>
      <c r="M1149" s="435" t="s">
        <v>847</v>
      </c>
      <c r="N1149" s="398"/>
      <c r="O1149" s="398"/>
    </row>
    <row r="1150" spans="3:15" ht="15.6" x14ac:dyDescent="0.3">
      <c r="C1150" s="395" t="s">
        <v>704</v>
      </c>
      <c r="D1150" s="395" t="s">
        <v>408</v>
      </c>
      <c r="E1150" s="488" t="s">
        <v>777</v>
      </c>
      <c r="F1150" s="395" t="s">
        <v>61</v>
      </c>
      <c r="G1150" s="437" t="s">
        <v>61</v>
      </c>
      <c r="H1150" s="395" t="s">
        <v>910</v>
      </c>
      <c r="I1150" s="395" t="s">
        <v>205</v>
      </c>
      <c r="J1150" s="438">
        <v>1521109.5500000003</v>
      </c>
      <c r="K1150" s="439" t="s">
        <v>847</v>
      </c>
      <c r="M1150" s="395"/>
      <c r="N1150" s="395"/>
      <c r="O1150" s="395"/>
    </row>
    <row r="1151" spans="3:15" ht="15.6" x14ac:dyDescent="0.3">
      <c r="C1151" s="398" t="s">
        <v>704</v>
      </c>
      <c r="D1151" s="398" t="s">
        <v>408</v>
      </c>
      <c r="E1151" s="483" t="s">
        <v>782</v>
      </c>
      <c r="F1151" s="398" t="s">
        <v>61</v>
      </c>
      <c r="G1151" s="433" t="s">
        <v>61</v>
      </c>
      <c r="H1151" s="398" t="s">
        <v>910</v>
      </c>
      <c r="I1151" s="398" t="s">
        <v>205</v>
      </c>
      <c r="J1151" s="440">
        <v>1000000</v>
      </c>
      <c r="K1151" s="435" t="s">
        <v>847</v>
      </c>
      <c r="M1151" s="398"/>
      <c r="N1151" s="398"/>
      <c r="O1151" s="398"/>
    </row>
    <row r="1152" spans="3:15" ht="15.6" x14ac:dyDescent="0.3">
      <c r="C1152" s="395" t="s">
        <v>704</v>
      </c>
      <c r="D1152" s="395" t="s">
        <v>408</v>
      </c>
      <c r="E1152" s="488" t="s">
        <v>2625</v>
      </c>
      <c r="F1152" s="395" t="s">
        <v>61</v>
      </c>
      <c r="G1152" s="437" t="s">
        <v>61</v>
      </c>
      <c r="H1152" s="395" t="s">
        <v>910</v>
      </c>
      <c r="I1152" s="395" t="s">
        <v>205</v>
      </c>
      <c r="J1152" s="438">
        <v>304834.34999999998</v>
      </c>
      <c r="K1152" s="439" t="s">
        <v>847</v>
      </c>
      <c r="M1152" s="395"/>
      <c r="N1152" s="395"/>
      <c r="O1152" s="395"/>
    </row>
    <row r="1153" spans="3:15" ht="15.6" x14ac:dyDescent="0.3">
      <c r="C1153" s="398" t="s">
        <v>704</v>
      </c>
      <c r="D1153" s="452" t="s">
        <v>2638</v>
      </c>
      <c r="E1153" s="491" t="s">
        <v>2634</v>
      </c>
      <c r="F1153" s="398" t="s">
        <v>61</v>
      </c>
      <c r="G1153" s="433" t="s">
        <v>61</v>
      </c>
      <c r="H1153" s="398" t="s">
        <v>910</v>
      </c>
      <c r="I1153" s="398" t="s">
        <v>205</v>
      </c>
      <c r="J1153" s="440">
        <v>197704.80203642059</v>
      </c>
      <c r="K1153" s="435" t="s">
        <v>847</v>
      </c>
      <c r="M1153" s="398"/>
      <c r="N1153" s="398"/>
      <c r="O1153" s="398"/>
    </row>
    <row r="1154" spans="3:15" ht="15.6" x14ac:dyDescent="0.3">
      <c r="C1154" s="395" t="s">
        <v>704</v>
      </c>
      <c r="D1154" s="487" t="s">
        <v>403</v>
      </c>
      <c r="E1154" s="488" t="s">
        <v>786</v>
      </c>
      <c r="F1154" s="395" t="s">
        <v>61</v>
      </c>
      <c r="G1154" s="437" t="s">
        <v>61</v>
      </c>
      <c r="H1154" s="395" t="s">
        <v>910</v>
      </c>
      <c r="I1154" s="395" t="s">
        <v>205</v>
      </c>
      <c r="J1154" s="438">
        <v>108651.10628940669</v>
      </c>
      <c r="K1154" s="439" t="s">
        <v>847</v>
      </c>
      <c r="M1154" s="395"/>
      <c r="N1154" s="395"/>
      <c r="O1154" s="395"/>
    </row>
    <row r="1155" spans="3:15" ht="15.6" x14ac:dyDescent="0.3">
      <c r="C1155" s="398" t="s">
        <v>704</v>
      </c>
      <c r="D1155" s="486" t="s">
        <v>403</v>
      </c>
      <c r="E1155" s="483" t="s">
        <v>775</v>
      </c>
      <c r="F1155" s="398" t="s">
        <v>61</v>
      </c>
      <c r="G1155" s="433" t="s">
        <v>61</v>
      </c>
      <c r="H1155" s="398" t="s">
        <v>910</v>
      </c>
      <c r="I1155" s="398" t="s">
        <v>205</v>
      </c>
      <c r="J1155" s="440">
        <v>96932.771469225248</v>
      </c>
      <c r="K1155" s="435" t="s">
        <v>847</v>
      </c>
      <c r="M1155" s="398"/>
      <c r="N1155" s="398"/>
      <c r="O1155" s="398"/>
    </row>
    <row r="1156" spans="3:15" ht="15.6" x14ac:dyDescent="0.3">
      <c r="C1156" s="395" t="s">
        <v>704</v>
      </c>
      <c r="D1156" s="451" t="s">
        <v>2639</v>
      </c>
      <c r="E1156" s="485" t="s">
        <v>2635</v>
      </c>
      <c r="F1156" s="395" t="s">
        <v>61</v>
      </c>
      <c r="G1156" s="437" t="s">
        <v>61</v>
      </c>
      <c r="H1156" s="395" t="s">
        <v>910</v>
      </c>
      <c r="I1156" s="395" t="s">
        <v>205</v>
      </c>
      <c r="J1156" s="438">
        <v>17043.538769662551</v>
      </c>
      <c r="K1156" s="439" t="s">
        <v>847</v>
      </c>
      <c r="M1156" s="395"/>
      <c r="N1156" s="395"/>
      <c r="O1156" s="395"/>
    </row>
    <row r="1157" spans="3:15" ht="15.6" x14ac:dyDescent="0.3">
      <c r="C1157" s="398" t="s">
        <v>624</v>
      </c>
      <c r="D1157" s="486" t="s">
        <v>403</v>
      </c>
      <c r="E1157" s="491" t="s">
        <v>2633</v>
      </c>
      <c r="F1157" s="398" t="s">
        <v>936</v>
      </c>
      <c r="G1157" s="433" t="s">
        <v>936</v>
      </c>
      <c r="H1157" s="398" t="s">
        <v>624</v>
      </c>
      <c r="I1157" s="398" t="s">
        <v>205</v>
      </c>
      <c r="J1157" s="446">
        <v>36277.997364953888</v>
      </c>
      <c r="K1157" s="435" t="s">
        <v>847</v>
      </c>
      <c r="M1157" s="435" t="s">
        <v>847</v>
      </c>
      <c r="N1157" s="398"/>
      <c r="O1157" s="398"/>
    </row>
    <row r="1158" spans="3:15" ht="15.6" x14ac:dyDescent="0.3">
      <c r="C1158" s="395" t="s">
        <v>624</v>
      </c>
      <c r="D1158" s="487" t="s">
        <v>406</v>
      </c>
      <c r="E1158" s="494" t="s">
        <v>790</v>
      </c>
      <c r="F1158" s="395" t="s">
        <v>936</v>
      </c>
      <c r="G1158" s="437" t="s">
        <v>936</v>
      </c>
      <c r="H1158" s="395" t="s">
        <v>624</v>
      </c>
      <c r="I1158" s="395" t="s">
        <v>205</v>
      </c>
      <c r="J1158" s="448">
        <v>19423.410382081685</v>
      </c>
      <c r="K1158" s="435" t="s">
        <v>847</v>
      </c>
      <c r="M1158" s="435" t="s">
        <v>847</v>
      </c>
      <c r="N1158" s="395"/>
      <c r="O1158" s="395"/>
    </row>
    <row r="1159" spans="3:15" ht="15.6" x14ac:dyDescent="0.3">
      <c r="C1159" s="398" t="s">
        <v>624</v>
      </c>
      <c r="D1159" s="486" t="s">
        <v>406</v>
      </c>
      <c r="E1159" s="495" t="s">
        <v>804</v>
      </c>
      <c r="F1159" s="398" t="s">
        <v>936</v>
      </c>
      <c r="G1159" s="433" t="s">
        <v>936</v>
      </c>
      <c r="H1159" s="398" t="s">
        <v>624</v>
      </c>
      <c r="I1159" s="398" t="s">
        <v>205</v>
      </c>
      <c r="J1159" s="446">
        <v>1581.0276679841897</v>
      </c>
      <c r="K1159" s="435" t="s">
        <v>847</v>
      </c>
      <c r="M1159" s="435" t="s">
        <v>847</v>
      </c>
      <c r="N1159" s="398"/>
      <c r="O1159" s="398"/>
    </row>
    <row r="1160" spans="3:15" ht="15.6" x14ac:dyDescent="0.3">
      <c r="C1160" s="398" t="s">
        <v>624</v>
      </c>
      <c r="D1160" s="487" t="s">
        <v>407</v>
      </c>
      <c r="E1160" s="494" t="s">
        <v>791</v>
      </c>
      <c r="F1160" s="395" t="s">
        <v>936</v>
      </c>
      <c r="G1160" s="437" t="s">
        <v>936</v>
      </c>
      <c r="H1160" s="395" t="s">
        <v>624</v>
      </c>
      <c r="I1160" s="395" t="s">
        <v>205</v>
      </c>
      <c r="J1160" s="446">
        <v>527.00922266139662</v>
      </c>
      <c r="K1160" s="435" t="s">
        <v>847</v>
      </c>
      <c r="M1160" s="435" t="s">
        <v>847</v>
      </c>
      <c r="N1160" s="395"/>
      <c r="O1160" s="395"/>
    </row>
    <row r="1161" spans="3:15" ht="15.6" x14ac:dyDescent="0.3">
      <c r="C1161" s="398" t="s">
        <v>624</v>
      </c>
      <c r="D1161" s="486" t="s">
        <v>407</v>
      </c>
      <c r="E1161" s="498" t="s">
        <v>798</v>
      </c>
      <c r="F1161" s="398" t="s">
        <v>936</v>
      </c>
      <c r="G1161" s="433" t="s">
        <v>936</v>
      </c>
      <c r="H1161" s="398" t="s">
        <v>624</v>
      </c>
      <c r="I1161" s="398" t="s">
        <v>205</v>
      </c>
      <c r="J1161" s="446">
        <v>527.00922266139662</v>
      </c>
      <c r="K1161" s="435" t="s">
        <v>847</v>
      </c>
      <c r="M1161" s="435" t="s">
        <v>847</v>
      </c>
      <c r="N1161" s="398"/>
      <c r="O1161" s="398"/>
    </row>
    <row r="1162" spans="3:15" ht="15.6" x14ac:dyDescent="0.3">
      <c r="C1162" s="398" t="s">
        <v>624</v>
      </c>
      <c r="D1162" s="487" t="s">
        <v>406</v>
      </c>
      <c r="E1162" s="496" t="s">
        <v>808</v>
      </c>
      <c r="F1162" s="395" t="s">
        <v>936</v>
      </c>
      <c r="G1162" s="437" t="s">
        <v>936</v>
      </c>
      <c r="H1162" s="395" t="s">
        <v>624</v>
      </c>
      <c r="I1162" s="395" t="s">
        <v>205</v>
      </c>
      <c r="J1162" s="446">
        <v>263.50461133069831</v>
      </c>
      <c r="K1162" s="435" t="s">
        <v>847</v>
      </c>
      <c r="M1162" s="435" t="s">
        <v>847</v>
      </c>
      <c r="N1162" s="395"/>
      <c r="O1162" s="395"/>
    </row>
    <row r="1163" spans="3:15" ht="15.6" x14ac:dyDescent="0.3">
      <c r="C1163" s="398" t="s">
        <v>624</v>
      </c>
      <c r="D1163" s="486" t="s">
        <v>406</v>
      </c>
      <c r="E1163" s="435" t="s">
        <v>939</v>
      </c>
      <c r="F1163" s="398" t="s">
        <v>936</v>
      </c>
      <c r="G1163" s="433" t="s">
        <v>936</v>
      </c>
      <c r="H1163" s="398" t="s">
        <v>624</v>
      </c>
      <c r="I1163" s="398" t="s">
        <v>205</v>
      </c>
      <c r="J1163" s="446">
        <v>105.40184453227931</v>
      </c>
      <c r="K1163" s="435" t="s">
        <v>847</v>
      </c>
      <c r="M1163" s="435" t="s">
        <v>847</v>
      </c>
      <c r="N1163" s="398"/>
      <c r="O1163" s="398"/>
    </row>
    <row r="1164" spans="3:15" ht="31.2" x14ac:dyDescent="0.3">
      <c r="C1164" s="398" t="s">
        <v>624</v>
      </c>
      <c r="D1164" s="487" t="s">
        <v>407</v>
      </c>
      <c r="E1164" s="499" t="s">
        <v>796</v>
      </c>
      <c r="F1164" s="395" t="s">
        <v>936</v>
      </c>
      <c r="G1164" s="437" t="s">
        <v>936</v>
      </c>
      <c r="H1164" s="395" t="s">
        <v>624</v>
      </c>
      <c r="I1164" s="395" t="s">
        <v>205</v>
      </c>
      <c r="J1164" s="446">
        <v>26.350461133069828</v>
      </c>
      <c r="K1164" s="435" t="s">
        <v>847</v>
      </c>
      <c r="M1164" s="435" t="s">
        <v>847</v>
      </c>
      <c r="N1164" s="395"/>
      <c r="O1164" s="395"/>
    </row>
    <row r="1165" spans="3:15" ht="15.6" x14ac:dyDescent="0.3">
      <c r="C1165" s="398" t="s">
        <v>705</v>
      </c>
      <c r="D1165" s="398" t="s">
        <v>408</v>
      </c>
      <c r="E1165" s="483" t="s">
        <v>777</v>
      </c>
      <c r="F1165" s="398" t="s">
        <v>61</v>
      </c>
      <c r="G1165" s="433" t="s">
        <v>61</v>
      </c>
      <c r="H1165" s="398" t="s">
        <v>912</v>
      </c>
      <c r="I1165" s="398" t="s">
        <v>205</v>
      </c>
      <c r="J1165" s="440">
        <v>3526162.11</v>
      </c>
      <c r="K1165" s="435" t="s">
        <v>847</v>
      </c>
      <c r="M1165" s="398"/>
      <c r="N1165" s="398"/>
      <c r="O1165" s="398"/>
    </row>
    <row r="1166" spans="3:15" ht="15.6" x14ac:dyDescent="0.3">
      <c r="C1166" s="395" t="s">
        <v>705</v>
      </c>
      <c r="D1166" s="487" t="s">
        <v>403</v>
      </c>
      <c r="E1166" s="436" t="s">
        <v>771</v>
      </c>
      <c r="F1166" s="395" t="s">
        <v>61</v>
      </c>
      <c r="G1166" s="437" t="s">
        <v>61</v>
      </c>
      <c r="H1166" s="395" t="s">
        <v>912</v>
      </c>
      <c r="I1166" s="395" t="s">
        <v>205</v>
      </c>
      <c r="J1166" s="438">
        <v>2081940</v>
      </c>
      <c r="K1166" s="439" t="s">
        <v>847</v>
      </c>
      <c r="M1166" s="395"/>
      <c r="N1166" s="395"/>
      <c r="O1166" s="395"/>
    </row>
    <row r="1167" spans="3:15" ht="15.6" x14ac:dyDescent="0.3">
      <c r="C1167" s="398" t="s">
        <v>705</v>
      </c>
      <c r="D1167" s="486" t="s">
        <v>403</v>
      </c>
      <c r="E1167" s="483" t="s">
        <v>775</v>
      </c>
      <c r="F1167" s="398" t="s">
        <v>61</v>
      </c>
      <c r="G1167" s="433" t="s">
        <v>61</v>
      </c>
      <c r="H1167" s="398" t="s">
        <v>912</v>
      </c>
      <c r="I1167" s="398" t="s">
        <v>205</v>
      </c>
      <c r="J1167" s="440">
        <v>1544387.5107093216</v>
      </c>
      <c r="K1167" s="435" t="s">
        <v>847</v>
      </c>
      <c r="M1167" s="398"/>
      <c r="N1167" s="398"/>
      <c r="O1167" s="398"/>
    </row>
    <row r="1168" spans="3:15" ht="15.6" x14ac:dyDescent="0.3">
      <c r="C1168" s="395" t="s">
        <v>705</v>
      </c>
      <c r="D1168" s="487" t="s">
        <v>403</v>
      </c>
      <c r="E1168" s="488" t="s">
        <v>786</v>
      </c>
      <c r="F1168" s="395" t="s">
        <v>61</v>
      </c>
      <c r="G1168" s="437" t="s">
        <v>61</v>
      </c>
      <c r="H1168" s="395" t="s">
        <v>912</v>
      </c>
      <c r="I1168" s="395" t="s">
        <v>205</v>
      </c>
      <c r="J1168" s="438">
        <v>107758.823571182</v>
      </c>
      <c r="K1168" s="439" t="s">
        <v>847</v>
      </c>
      <c r="M1168" s="395"/>
      <c r="N1168" s="395"/>
      <c r="O1168" s="395"/>
    </row>
    <row r="1169" spans="3:15" ht="15.6" x14ac:dyDescent="0.3">
      <c r="C1169" s="398" t="s">
        <v>705</v>
      </c>
      <c r="D1169" s="486" t="s">
        <v>403</v>
      </c>
      <c r="E1169" s="483" t="s">
        <v>784</v>
      </c>
      <c r="F1169" s="398" t="s">
        <v>61</v>
      </c>
      <c r="G1169" s="433" t="s">
        <v>61</v>
      </c>
      <c r="H1169" s="398" t="s">
        <v>912</v>
      </c>
      <c r="I1169" s="398" t="s">
        <v>205</v>
      </c>
      <c r="J1169" s="440">
        <v>22064</v>
      </c>
      <c r="K1169" s="435" t="s">
        <v>847</v>
      </c>
      <c r="M1169" s="398"/>
      <c r="N1169" s="398"/>
      <c r="O1169" s="398"/>
    </row>
    <row r="1170" spans="3:15" ht="15.6" x14ac:dyDescent="0.3">
      <c r="C1170" s="395" t="s">
        <v>626</v>
      </c>
      <c r="D1170" s="487" t="s">
        <v>406</v>
      </c>
      <c r="E1170" s="494" t="s">
        <v>790</v>
      </c>
      <c r="F1170" s="395" t="s">
        <v>936</v>
      </c>
      <c r="G1170" s="437" t="s">
        <v>936</v>
      </c>
      <c r="H1170" s="395" t="s">
        <v>626</v>
      </c>
      <c r="I1170" s="395" t="s">
        <v>205</v>
      </c>
      <c r="J1170" s="448">
        <v>9542.123003952569</v>
      </c>
      <c r="K1170" s="435" t="s">
        <v>847</v>
      </c>
      <c r="M1170" s="435" t="s">
        <v>847</v>
      </c>
      <c r="N1170" s="395"/>
      <c r="O1170" s="395"/>
    </row>
    <row r="1171" spans="3:15" ht="15.6" x14ac:dyDescent="0.3">
      <c r="C1171" s="398" t="s">
        <v>626</v>
      </c>
      <c r="D1171" s="486" t="s">
        <v>403</v>
      </c>
      <c r="E1171" s="483" t="s">
        <v>784</v>
      </c>
      <c r="F1171" s="398" t="s">
        <v>936</v>
      </c>
      <c r="G1171" s="433" t="s">
        <v>936</v>
      </c>
      <c r="H1171" s="398" t="s">
        <v>626</v>
      </c>
      <c r="I1171" s="398" t="s">
        <v>205</v>
      </c>
      <c r="J1171" s="446">
        <v>5998.8037681159412</v>
      </c>
      <c r="K1171" s="435" t="s">
        <v>847</v>
      </c>
      <c r="M1171" s="435" t="s">
        <v>847</v>
      </c>
      <c r="N1171" s="398"/>
      <c r="O1171" s="398"/>
    </row>
    <row r="1172" spans="3:15" ht="15.6" x14ac:dyDescent="0.3">
      <c r="C1172" s="398" t="s">
        <v>626</v>
      </c>
      <c r="D1172" s="487" t="s">
        <v>406</v>
      </c>
      <c r="E1172" s="496" t="s">
        <v>808</v>
      </c>
      <c r="F1172" s="395" t="s">
        <v>936</v>
      </c>
      <c r="G1172" s="437" t="s">
        <v>936</v>
      </c>
      <c r="H1172" s="395" t="s">
        <v>626</v>
      </c>
      <c r="I1172" s="395" t="s">
        <v>205</v>
      </c>
      <c r="J1172" s="446">
        <v>447.95783926218706</v>
      </c>
      <c r="K1172" s="435" t="s">
        <v>847</v>
      </c>
      <c r="M1172" s="435" t="s">
        <v>847</v>
      </c>
      <c r="N1172" s="395"/>
      <c r="O1172" s="395"/>
    </row>
    <row r="1173" spans="3:15" ht="15.6" x14ac:dyDescent="0.3">
      <c r="C1173" s="398" t="s">
        <v>626</v>
      </c>
      <c r="D1173" s="486" t="s">
        <v>406</v>
      </c>
      <c r="E1173" s="435" t="s">
        <v>939</v>
      </c>
      <c r="F1173" s="398" t="s">
        <v>936</v>
      </c>
      <c r="G1173" s="433" t="s">
        <v>936</v>
      </c>
      <c r="H1173" s="398" t="s">
        <v>626</v>
      </c>
      <c r="I1173" s="398" t="s">
        <v>205</v>
      </c>
      <c r="J1173" s="446">
        <v>52.700922266139656</v>
      </c>
      <c r="K1173" s="435" t="s">
        <v>847</v>
      </c>
      <c r="M1173" s="435" t="s">
        <v>847</v>
      </c>
      <c r="N1173" s="398"/>
      <c r="O1173" s="398"/>
    </row>
    <row r="1174" spans="3:15" ht="15.6" x14ac:dyDescent="0.3">
      <c r="C1174" s="398" t="s">
        <v>626</v>
      </c>
      <c r="D1174" s="487" t="s">
        <v>406</v>
      </c>
      <c r="E1174" s="496" t="s">
        <v>804</v>
      </c>
      <c r="F1174" s="395" t="s">
        <v>936</v>
      </c>
      <c r="G1174" s="437" t="s">
        <v>936</v>
      </c>
      <c r="H1174" s="395" t="s">
        <v>626</v>
      </c>
      <c r="I1174" s="395" t="s">
        <v>205</v>
      </c>
      <c r="J1174" s="446">
        <v>26.350461133069828</v>
      </c>
      <c r="K1174" s="435" t="s">
        <v>847</v>
      </c>
      <c r="M1174" s="435" t="s">
        <v>847</v>
      </c>
      <c r="N1174" s="395"/>
      <c r="O1174" s="395"/>
    </row>
    <row r="1175" spans="3:15" ht="15.6" x14ac:dyDescent="0.3">
      <c r="C1175" s="398" t="s">
        <v>628</v>
      </c>
      <c r="D1175" s="486" t="s">
        <v>406</v>
      </c>
      <c r="E1175" s="497" t="s">
        <v>790</v>
      </c>
      <c r="F1175" s="398" t="s">
        <v>936</v>
      </c>
      <c r="G1175" s="433" t="s">
        <v>936</v>
      </c>
      <c r="H1175" s="398" t="s">
        <v>628</v>
      </c>
      <c r="I1175" s="398" t="s">
        <v>205</v>
      </c>
      <c r="J1175" s="446">
        <v>75665.571146245056</v>
      </c>
      <c r="K1175" s="435" t="s">
        <v>847</v>
      </c>
      <c r="M1175" s="435" t="s">
        <v>847</v>
      </c>
      <c r="N1175" s="398"/>
      <c r="O1175" s="398"/>
    </row>
    <row r="1176" spans="3:15" ht="15.6" x14ac:dyDescent="0.3">
      <c r="C1176" s="395" t="s">
        <v>628</v>
      </c>
      <c r="D1176" s="487" t="s">
        <v>403</v>
      </c>
      <c r="E1176" s="485" t="s">
        <v>2633</v>
      </c>
      <c r="F1176" s="395" t="s">
        <v>936</v>
      </c>
      <c r="G1176" s="437" t="s">
        <v>936</v>
      </c>
      <c r="H1176" s="395" t="s">
        <v>628</v>
      </c>
      <c r="I1176" s="395" t="s">
        <v>205</v>
      </c>
      <c r="J1176" s="448">
        <v>24247.419420289854</v>
      </c>
      <c r="K1176" s="435" t="s">
        <v>847</v>
      </c>
      <c r="M1176" s="435" t="s">
        <v>847</v>
      </c>
      <c r="N1176" s="395"/>
      <c r="O1176" s="395"/>
    </row>
    <row r="1177" spans="3:15" ht="15.6" x14ac:dyDescent="0.3">
      <c r="C1177" s="398" t="s">
        <v>628</v>
      </c>
      <c r="D1177" s="486" t="s">
        <v>407</v>
      </c>
      <c r="E1177" s="497" t="s">
        <v>791</v>
      </c>
      <c r="F1177" s="398" t="s">
        <v>936</v>
      </c>
      <c r="G1177" s="433" t="s">
        <v>936</v>
      </c>
      <c r="H1177" s="398" t="s">
        <v>628</v>
      </c>
      <c r="I1177" s="398" t="s">
        <v>205</v>
      </c>
      <c r="J1177" s="446">
        <v>7378.129117259552</v>
      </c>
      <c r="K1177" s="435" t="s">
        <v>847</v>
      </c>
      <c r="M1177" s="435" t="s">
        <v>847</v>
      </c>
      <c r="N1177" s="398"/>
      <c r="O1177" s="398"/>
    </row>
    <row r="1178" spans="3:15" ht="15.6" x14ac:dyDescent="0.3">
      <c r="C1178" s="398" t="s">
        <v>628</v>
      </c>
      <c r="D1178" s="487" t="s">
        <v>407</v>
      </c>
      <c r="E1178" s="496" t="s">
        <v>808</v>
      </c>
      <c r="F1178" s="395" t="s">
        <v>936</v>
      </c>
      <c r="G1178" s="437" t="s">
        <v>936</v>
      </c>
      <c r="H1178" s="395" t="s">
        <v>628</v>
      </c>
      <c r="I1178" s="395" t="s">
        <v>205</v>
      </c>
      <c r="J1178" s="446">
        <v>1343.8735177865613</v>
      </c>
      <c r="K1178" s="435" t="s">
        <v>847</v>
      </c>
      <c r="M1178" s="435" t="s">
        <v>847</v>
      </c>
      <c r="N1178" s="395"/>
      <c r="O1178" s="395"/>
    </row>
    <row r="1179" spans="3:15" ht="15.6" x14ac:dyDescent="0.3">
      <c r="C1179" s="398" t="s">
        <v>628</v>
      </c>
      <c r="D1179" s="486" t="s">
        <v>407</v>
      </c>
      <c r="E1179" s="498" t="s">
        <v>798</v>
      </c>
      <c r="F1179" s="398" t="s">
        <v>936</v>
      </c>
      <c r="G1179" s="433" t="s">
        <v>936</v>
      </c>
      <c r="H1179" s="398" t="s">
        <v>628</v>
      </c>
      <c r="I1179" s="398" t="s">
        <v>205</v>
      </c>
      <c r="J1179" s="446">
        <v>1317.5230566534915</v>
      </c>
      <c r="K1179" s="435" t="s">
        <v>847</v>
      </c>
      <c r="M1179" s="435" t="s">
        <v>847</v>
      </c>
      <c r="N1179" s="398"/>
      <c r="O1179" s="398"/>
    </row>
    <row r="1180" spans="3:15" ht="31.2" x14ac:dyDescent="0.3">
      <c r="C1180" s="398" t="s">
        <v>628</v>
      </c>
      <c r="D1180" s="487" t="s">
        <v>407</v>
      </c>
      <c r="E1180" s="499" t="s">
        <v>795</v>
      </c>
      <c r="F1180" s="395" t="s">
        <v>936</v>
      </c>
      <c r="G1180" s="437" t="s">
        <v>936</v>
      </c>
      <c r="H1180" s="395" t="s">
        <v>628</v>
      </c>
      <c r="I1180" s="395" t="s">
        <v>205</v>
      </c>
      <c r="J1180" s="446">
        <v>158.10276679841897</v>
      </c>
      <c r="K1180" s="435" t="s">
        <v>847</v>
      </c>
      <c r="M1180" s="435" t="s">
        <v>847</v>
      </c>
      <c r="N1180" s="395"/>
      <c r="O1180" s="395"/>
    </row>
    <row r="1181" spans="3:15" ht="15.6" x14ac:dyDescent="0.3">
      <c r="C1181" s="398" t="s">
        <v>628</v>
      </c>
      <c r="D1181" s="486" t="s">
        <v>407</v>
      </c>
      <c r="E1181" s="435" t="s">
        <v>939</v>
      </c>
      <c r="F1181" s="398" t="s">
        <v>936</v>
      </c>
      <c r="G1181" s="433" t="s">
        <v>936</v>
      </c>
      <c r="H1181" s="398" t="s">
        <v>628</v>
      </c>
      <c r="I1181" s="398" t="s">
        <v>205</v>
      </c>
      <c r="J1181" s="446">
        <v>131.75230566534916</v>
      </c>
      <c r="K1181" s="435" t="s">
        <v>847</v>
      </c>
      <c r="M1181" s="435" t="s">
        <v>847</v>
      </c>
      <c r="N1181" s="398"/>
      <c r="O1181" s="398"/>
    </row>
    <row r="1182" spans="3:15" ht="15.6" x14ac:dyDescent="0.3">
      <c r="C1182" s="398" t="s">
        <v>628</v>
      </c>
      <c r="D1182" s="487" t="s">
        <v>407</v>
      </c>
      <c r="E1182" s="496" t="s">
        <v>804</v>
      </c>
      <c r="F1182" s="395" t="s">
        <v>936</v>
      </c>
      <c r="G1182" s="437" t="s">
        <v>936</v>
      </c>
      <c r="H1182" s="395" t="s">
        <v>628</v>
      </c>
      <c r="I1182" s="395" t="s">
        <v>205</v>
      </c>
      <c r="J1182" s="446">
        <v>26.350461133069828</v>
      </c>
      <c r="K1182" s="435" t="s">
        <v>847</v>
      </c>
      <c r="M1182" s="435" t="s">
        <v>847</v>
      </c>
      <c r="N1182" s="395"/>
      <c r="O1182" s="395"/>
    </row>
    <row r="1183" spans="3:15" ht="15.6" x14ac:dyDescent="0.3">
      <c r="C1183" s="398" t="s">
        <v>630</v>
      </c>
      <c r="D1183" s="486" t="s">
        <v>403</v>
      </c>
      <c r="E1183" s="491" t="s">
        <v>2633</v>
      </c>
      <c r="F1183" s="398" t="s">
        <v>936</v>
      </c>
      <c r="G1183" s="433" t="s">
        <v>936</v>
      </c>
      <c r="H1183" s="398" t="s">
        <v>630</v>
      </c>
      <c r="I1183" s="398" t="s">
        <v>205</v>
      </c>
      <c r="J1183" s="446">
        <v>16173.043003952569</v>
      </c>
      <c r="K1183" s="435" t="s">
        <v>847</v>
      </c>
      <c r="M1183" s="435" t="s">
        <v>847</v>
      </c>
      <c r="N1183" s="398"/>
      <c r="O1183" s="398"/>
    </row>
    <row r="1184" spans="3:15" ht="15.6" x14ac:dyDescent="0.3">
      <c r="C1184" s="395" t="s">
        <v>630</v>
      </c>
      <c r="D1184" s="487" t="s">
        <v>406</v>
      </c>
      <c r="E1184" s="494" t="s">
        <v>790</v>
      </c>
      <c r="F1184" s="395" t="s">
        <v>936</v>
      </c>
      <c r="G1184" s="437" t="s">
        <v>936</v>
      </c>
      <c r="H1184" s="395" t="s">
        <v>630</v>
      </c>
      <c r="I1184" s="395" t="s">
        <v>205</v>
      </c>
      <c r="J1184" s="448">
        <v>10412.265480895916</v>
      </c>
      <c r="K1184" s="435" t="s">
        <v>847</v>
      </c>
      <c r="M1184" s="435" t="s">
        <v>847</v>
      </c>
      <c r="N1184" s="395"/>
      <c r="O1184" s="395"/>
    </row>
    <row r="1185" spans="3:15" ht="15.6" x14ac:dyDescent="0.3">
      <c r="C1185" s="398" t="s">
        <v>630</v>
      </c>
      <c r="D1185" s="486" t="s">
        <v>406</v>
      </c>
      <c r="E1185" s="495" t="s">
        <v>800</v>
      </c>
      <c r="F1185" s="398" t="s">
        <v>936</v>
      </c>
      <c r="G1185" s="433" t="s">
        <v>936</v>
      </c>
      <c r="H1185" s="398" t="s">
        <v>630</v>
      </c>
      <c r="I1185" s="398" t="s">
        <v>205</v>
      </c>
      <c r="J1185" s="446">
        <v>395.25691699604744</v>
      </c>
      <c r="K1185" s="435" t="s">
        <v>847</v>
      </c>
      <c r="M1185" s="435" t="s">
        <v>847</v>
      </c>
      <c r="N1185" s="398"/>
      <c r="O1185" s="398"/>
    </row>
    <row r="1186" spans="3:15" ht="15.6" x14ac:dyDescent="0.3">
      <c r="C1186" s="398" t="s">
        <v>630</v>
      </c>
      <c r="D1186" s="487" t="s">
        <v>406</v>
      </c>
      <c r="E1186" s="503" t="s">
        <v>2637</v>
      </c>
      <c r="F1186" s="395" t="s">
        <v>936</v>
      </c>
      <c r="G1186" s="437" t="s">
        <v>936</v>
      </c>
      <c r="H1186" s="395" t="s">
        <v>630</v>
      </c>
      <c r="I1186" s="395" t="s">
        <v>205</v>
      </c>
      <c r="J1186" s="446">
        <v>105.40184453227931</v>
      </c>
      <c r="K1186" s="435" t="s">
        <v>847</v>
      </c>
      <c r="M1186" s="435" t="s">
        <v>847</v>
      </c>
      <c r="N1186" s="395"/>
      <c r="O1186" s="395"/>
    </row>
    <row r="1187" spans="3:15" ht="15.6" x14ac:dyDescent="0.3">
      <c r="C1187" s="398" t="s">
        <v>630</v>
      </c>
      <c r="D1187" s="486" t="s">
        <v>406</v>
      </c>
      <c r="E1187" s="435" t="s">
        <v>939</v>
      </c>
      <c r="F1187" s="398" t="s">
        <v>936</v>
      </c>
      <c r="G1187" s="433" t="s">
        <v>936</v>
      </c>
      <c r="H1187" s="398" t="s">
        <v>630</v>
      </c>
      <c r="I1187" s="398" t="s">
        <v>205</v>
      </c>
      <c r="J1187" s="446">
        <v>26.350461133069828</v>
      </c>
      <c r="K1187" s="435" t="s">
        <v>847</v>
      </c>
      <c r="M1187" s="435" t="s">
        <v>847</v>
      </c>
      <c r="N1187" s="398"/>
      <c r="O1187" s="398"/>
    </row>
    <row r="1188" spans="3:15" ht="15.6" x14ac:dyDescent="0.3">
      <c r="C1188" s="398" t="s">
        <v>631</v>
      </c>
      <c r="D1188" s="487" t="s">
        <v>406</v>
      </c>
      <c r="E1188" s="494" t="s">
        <v>790</v>
      </c>
      <c r="F1188" s="395" t="s">
        <v>936</v>
      </c>
      <c r="G1188" s="437" t="s">
        <v>936</v>
      </c>
      <c r="H1188" s="395" t="s">
        <v>631</v>
      </c>
      <c r="I1188" s="395" t="s">
        <v>205</v>
      </c>
      <c r="J1188" s="446">
        <v>11198.945981554678</v>
      </c>
      <c r="K1188" s="435" t="s">
        <v>847</v>
      </c>
      <c r="M1188" s="435" t="s">
        <v>847</v>
      </c>
      <c r="N1188" s="395"/>
      <c r="O1188" s="395"/>
    </row>
    <row r="1189" spans="3:15" ht="15.6" x14ac:dyDescent="0.3">
      <c r="C1189" s="398" t="s">
        <v>631</v>
      </c>
      <c r="D1189" s="486" t="s">
        <v>407</v>
      </c>
      <c r="E1189" s="497" t="s">
        <v>791</v>
      </c>
      <c r="F1189" s="398" t="s">
        <v>936</v>
      </c>
      <c r="G1189" s="433" t="s">
        <v>936</v>
      </c>
      <c r="H1189" s="398" t="s">
        <v>631</v>
      </c>
      <c r="I1189" s="398" t="s">
        <v>205</v>
      </c>
      <c r="J1189" s="446">
        <v>1581.0276679841897</v>
      </c>
      <c r="K1189" s="435" t="s">
        <v>847</v>
      </c>
      <c r="M1189" s="435" t="s">
        <v>847</v>
      </c>
      <c r="N1189" s="398"/>
      <c r="O1189" s="398"/>
    </row>
    <row r="1190" spans="3:15" ht="15.6" x14ac:dyDescent="0.3">
      <c r="C1190" s="398" t="s">
        <v>631</v>
      </c>
      <c r="D1190" s="487" t="s">
        <v>407</v>
      </c>
      <c r="E1190" s="488" t="s">
        <v>798</v>
      </c>
      <c r="F1190" s="395" t="s">
        <v>936</v>
      </c>
      <c r="G1190" s="437" t="s">
        <v>936</v>
      </c>
      <c r="H1190" s="395" t="s">
        <v>631</v>
      </c>
      <c r="I1190" s="395" t="s">
        <v>205</v>
      </c>
      <c r="J1190" s="446">
        <v>527.00922266139662</v>
      </c>
      <c r="K1190" s="435" t="s">
        <v>847</v>
      </c>
      <c r="M1190" s="435" t="s">
        <v>847</v>
      </c>
      <c r="N1190" s="395"/>
      <c r="O1190" s="395"/>
    </row>
    <row r="1191" spans="3:15" ht="15.6" x14ac:dyDescent="0.3">
      <c r="C1191" s="398" t="s">
        <v>631</v>
      </c>
      <c r="D1191" s="486" t="s">
        <v>406</v>
      </c>
      <c r="E1191" s="495" t="s">
        <v>808</v>
      </c>
      <c r="F1191" s="398" t="s">
        <v>936</v>
      </c>
      <c r="G1191" s="433" t="s">
        <v>936</v>
      </c>
      <c r="H1191" s="398" t="s">
        <v>631</v>
      </c>
      <c r="I1191" s="398" t="s">
        <v>205</v>
      </c>
      <c r="J1191" s="446">
        <v>447.95783926218706</v>
      </c>
      <c r="K1191" s="435" t="s">
        <v>847</v>
      </c>
      <c r="M1191" s="435" t="s">
        <v>847</v>
      </c>
      <c r="N1191" s="398"/>
      <c r="O1191" s="398"/>
    </row>
    <row r="1192" spans="3:15" ht="15.6" x14ac:dyDescent="0.3">
      <c r="C1192" s="395" t="s">
        <v>631</v>
      </c>
      <c r="D1192" s="487" t="s">
        <v>406</v>
      </c>
      <c r="E1192" s="496" t="s">
        <v>804</v>
      </c>
      <c r="F1192" s="395" t="s">
        <v>936</v>
      </c>
      <c r="G1192" s="437" t="s">
        <v>936</v>
      </c>
      <c r="H1192" s="395" t="s">
        <v>631</v>
      </c>
      <c r="I1192" s="395" t="s">
        <v>205</v>
      </c>
      <c r="J1192" s="448">
        <v>52.700922266139656</v>
      </c>
      <c r="K1192" s="435" t="s">
        <v>847</v>
      </c>
      <c r="M1192" s="435" t="s">
        <v>847</v>
      </c>
      <c r="N1192" s="395"/>
      <c r="O1192" s="395"/>
    </row>
    <row r="1193" spans="3:15" ht="15.6" x14ac:dyDescent="0.3">
      <c r="C1193" s="398" t="s">
        <v>631</v>
      </c>
      <c r="D1193" s="486" t="s">
        <v>406</v>
      </c>
      <c r="E1193" s="435" t="s">
        <v>939</v>
      </c>
      <c r="F1193" s="398" t="s">
        <v>936</v>
      </c>
      <c r="G1193" s="433" t="s">
        <v>936</v>
      </c>
      <c r="H1193" s="398" t="s">
        <v>631</v>
      </c>
      <c r="I1193" s="398" t="s">
        <v>205</v>
      </c>
      <c r="J1193" s="446">
        <v>26.350461133069828</v>
      </c>
      <c r="K1193" s="435" t="s">
        <v>847</v>
      </c>
      <c r="M1193" s="435" t="s">
        <v>847</v>
      </c>
      <c r="N1193" s="398"/>
      <c r="O1193" s="398"/>
    </row>
    <row r="1194" spans="3:15" ht="15.6" x14ac:dyDescent="0.3">
      <c r="C1194" s="395" t="s">
        <v>706</v>
      </c>
      <c r="D1194" s="487" t="s">
        <v>403</v>
      </c>
      <c r="E1194" s="488" t="s">
        <v>786</v>
      </c>
      <c r="F1194" s="395" t="s">
        <v>61</v>
      </c>
      <c r="G1194" s="437" t="s">
        <v>61</v>
      </c>
      <c r="H1194" s="395" t="s">
        <v>919</v>
      </c>
      <c r="I1194" s="395" t="s">
        <v>205</v>
      </c>
      <c r="J1194" s="438">
        <v>3238167.4305815548</v>
      </c>
      <c r="K1194" s="439" t="s">
        <v>847</v>
      </c>
      <c r="M1194" s="395"/>
      <c r="N1194" s="395"/>
      <c r="O1194" s="395"/>
    </row>
    <row r="1195" spans="3:15" ht="15.6" x14ac:dyDescent="0.3">
      <c r="C1195" s="398" t="s">
        <v>706</v>
      </c>
      <c r="D1195" s="486" t="s">
        <v>403</v>
      </c>
      <c r="E1195" s="483" t="s">
        <v>775</v>
      </c>
      <c r="F1195" s="398" t="s">
        <v>61</v>
      </c>
      <c r="G1195" s="433" t="s">
        <v>61</v>
      </c>
      <c r="H1195" s="398" t="s">
        <v>919</v>
      </c>
      <c r="I1195" s="398" t="s">
        <v>205</v>
      </c>
      <c r="J1195" s="440">
        <v>1231657.7505632793</v>
      </c>
      <c r="K1195" s="435" t="s">
        <v>847</v>
      </c>
      <c r="M1195" s="398"/>
      <c r="N1195" s="398"/>
      <c r="O1195" s="398"/>
    </row>
    <row r="1196" spans="3:15" ht="15.6" x14ac:dyDescent="0.3">
      <c r="C1196" s="395" t="s">
        <v>706</v>
      </c>
      <c r="D1196" s="395" t="s">
        <v>408</v>
      </c>
      <c r="E1196" s="488" t="s">
        <v>2625</v>
      </c>
      <c r="F1196" s="395" t="s">
        <v>61</v>
      </c>
      <c r="G1196" s="437" t="s">
        <v>61</v>
      </c>
      <c r="H1196" s="395" t="s">
        <v>919</v>
      </c>
      <c r="I1196" s="395" t="s">
        <v>205</v>
      </c>
      <c r="J1196" s="438">
        <v>982000</v>
      </c>
      <c r="K1196" s="439" t="s">
        <v>847</v>
      </c>
      <c r="M1196" s="395"/>
      <c r="N1196" s="395"/>
      <c r="O1196" s="395"/>
    </row>
    <row r="1197" spans="3:15" ht="15.6" x14ac:dyDescent="0.3">
      <c r="C1197" s="398" t="s">
        <v>706</v>
      </c>
      <c r="D1197" s="398" t="s">
        <v>408</v>
      </c>
      <c r="E1197" s="483" t="s">
        <v>782</v>
      </c>
      <c r="F1197" s="398" t="s">
        <v>61</v>
      </c>
      <c r="G1197" s="433" t="s">
        <v>61</v>
      </c>
      <c r="H1197" s="398" t="s">
        <v>919</v>
      </c>
      <c r="I1197" s="398" t="s">
        <v>205</v>
      </c>
      <c r="J1197" s="440">
        <v>500000</v>
      </c>
      <c r="K1197" s="435" t="s">
        <v>847</v>
      </c>
      <c r="M1197" s="398"/>
      <c r="N1197" s="398"/>
      <c r="O1197" s="398"/>
    </row>
    <row r="1198" spans="3:15" ht="15.6" x14ac:dyDescent="0.3">
      <c r="C1198" s="395" t="s">
        <v>706</v>
      </c>
      <c r="D1198" s="395" t="s">
        <v>408</v>
      </c>
      <c r="E1198" s="488" t="s">
        <v>778</v>
      </c>
      <c r="F1198" s="395" t="s">
        <v>61</v>
      </c>
      <c r="G1198" s="437" t="s">
        <v>61</v>
      </c>
      <c r="H1198" s="395" t="s">
        <v>919</v>
      </c>
      <c r="I1198" s="395" t="s">
        <v>205</v>
      </c>
      <c r="J1198" s="438">
        <v>12525</v>
      </c>
      <c r="K1198" s="439" t="s">
        <v>847</v>
      </c>
      <c r="M1198" s="395"/>
      <c r="N1198" s="395"/>
      <c r="O1198" s="395"/>
    </row>
    <row r="1199" spans="3:15" ht="15.6" x14ac:dyDescent="0.3">
      <c r="C1199" s="398" t="s">
        <v>706</v>
      </c>
      <c r="D1199" s="452" t="s">
        <v>2639</v>
      </c>
      <c r="E1199" s="491" t="s">
        <v>2635</v>
      </c>
      <c r="F1199" s="398" t="s">
        <v>61</v>
      </c>
      <c r="G1199" s="433" t="s">
        <v>61</v>
      </c>
      <c r="H1199" s="398" t="s">
        <v>919</v>
      </c>
      <c r="I1199" s="398" t="s">
        <v>205</v>
      </c>
      <c r="J1199" s="440">
        <v>11248.346583121205</v>
      </c>
      <c r="K1199" s="435" t="s">
        <v>847</v>
      </c>
      <c r="M1199" s="398"/>
      <c r="N1199" s="398"/>
      <c r="O1199" s="398"/>
    </row>
    <row r="1200" spans="3:15" ht="15.6" x14ac:dyDescent="0.3">
      <c r="C1200" s="398" t="s">
        <v>633</v>
      </c>
      <c r="D1200" s="487" t="s">
        <v>406</v>
      </c>
      <c r="E1200" s="494" t="s">
        <v>790</v>
      </c>
      <c r="F1200" s="395" t="s">
        <v>936</v>
      </c>
      <c r="G1200" s="437" t="s">
        <v>936</v>
      </c>
      <c r="H1200" s="395" t="s">
        <v>633</v>
      </c>
      <c r="I1200" s="395" t="s">
        <v>205</v>
      </c>
      <c r="J1200" s="446">
        <v>47903.24374176548</v>
      </c>
      <c r="K1200" s="435" t="s">
        <v>847</v>
      </c>
      <c r="M1200" s="435" t="s">
        <v>847</v>
      </c>
      <c r="N1200" s="395"/>
      <c r="O1200" s="395"/>
    </row>
    <row r="1201" spans="3:15" ht="15.6" x14ac:dyDescent="0.3">
      <c r="C1201" s="398" t="s">
        <v>633</v>
      </c>
      <c r="D1201" s="486" t="s">
        <v>403</v>
      </c>
      <c r="E1201" s="491" t="s">
        <v>2633</v>
      </c>
      <c r="F1201" s="398" t="s">
        <v>936</v>
      </c>
      <c r="G1201" s="433" t="s">
        <v>936</v>
      </c>
      <c r="H1201" s="398" t="s">
        <v>633</v>
      </c>
      <c r="I1201" s="398" t="s">
        <v>205</v>
      </c>
      <c r="J1201" s="446">
        <v>33337.35441370224</v>
      </c>
      <c r="K1201" s="435" t="s">
        <v>847</v>
      </c>
      <c r="M1201" s="435" t="s">
        <v>847</v>
      </c>
      <c r="N1201" s="398"/>
      <c r="O1201" s="398"/>
    </row>
    <row r="1202" spans="3:15" ht="15.6" x14ac:dyDescent="0.3">
      <c r="C1202" s="395" t="s">
        <v>633</v>
      </c>
      <c r="D1202" s="487" t="s">
        <v>406</v>
      </c>
      <c r="E1202" s="496" t="s">
        <v>808</v>
      </c>
      <c r="F1202" s="395" t="s">
        <v>936</v>
      </c>
      <c r="G1202" s="437" t="s">
        <v>936</v>
      </c>
      <c r="H1202" s="395" t="s">
        <v>633</v>
      </c>
      <c r="I1202" s="395" t="s">
        <v>205</v>
      </c>
      <c r="J1202" s="448">
        <v>447.95783926218706</v>
      </c>
      <c r="K1202" s="435" t="s">
        <v>847</v>
      </c>
      <c r="M1202" s="435" t="s">
        <v>847</v>
      </c>
      <c r="N1202" s="395"/>
      <c r="O1202" s="395"/>
    </row>
    <row r="1203" spans="3:15" ht="15.6" x14ac:dyDescent="0.3">
      <c r="C1203" s="398" t="s">
        <v>633</v>
      </c>
      <c r="D1203" s="486" t="s">
        <v>406</v>
      </c>
      <c r="E1203" s="435" t="s">
        <v>939</v>
      </c>
      <c r="F1203" s="398" t="s">
        <v>936</v>
      </c>
      <c r="G1203" s="433" t="s">
        <v>936</v>
      </c>
      <c r="H1203" s="398" t="s">
        <v>633</v>
      </c>
      <c r="I1203" s="398" t="s">
        <v>205</v>
      </c>
      <c r="J1203" s="446">
        <v>79.051383399209485</v>
      </c>
      <c r="K1203" s="435" t="s">
        <v>847</v>
      </c>
      <c r="M1203" s="435" t="s">
        <v>847</v>
      </c>
      <c r="N1203" s="398"/>
      <c r="O1203" s="398"/>
    </row>
    <row r="1204" spans="3:15" ht="15.6" x14ac:dyDescent="0.3">
      <c r="C1204" s="395" t="s">
        <v>633</v>
      </c>
      <c r="D1204" s="487" t="s">
        <v>406</v>
      </c>
      <c r="E1204" s="496" t="s">
        <v>804</v>
      </c>
      <c r="F1204" s="395" t="s">
        <v>936</v>
      </c>
      <c r="G1204" s="437" t="s">
        <v>936</v>
      </c>
      <c r="H1204" s="395" t="s">
        <v>633</v>
      </c>
      <c r="I1204" s="395" t="s">
        <v>205</v>
      </c>
      <c r="J1204" s="448">
        <v>26.350461133069828</v>
      </c>
      <c r="K1204" s="435" t="s">
        <v>847</v>
      </c>
      <c r="M1204" s="435" t="s">
        <v>847</v>
      </c>
      <c r="N1204" s="395"/>
      <c r="O1204" s="395"/>
    </row>
    <row r="1205" spans="3:15" ht="15.6" x14ac:dyDescent="0.3">
      <c r="C1205" s="398" t="s">
        <v>635</v>
      </c>
      <c r="D1205" s="486" t="s">
        <v>407</v>
      </c>
      <c r="E1205" s="497" t="s">
        <v>791</v>
      </c>
      <c r="F1205" s="398" t="s">
        <v>936</v>
      </c>
      <c r="G1205" s="433" t="s">
        <v>936</v>
      </c>
      <c r="H1205" s="398" t="s">
        <v>635</v>
      </c>
      <c r="I1205" s="398" t="s">
        <v>205</v>
      </c>
      <c r="J1205" s="446">
        <v>281454.96640316205</v>
      </c>
      <c r="K1205" s="435" t="s">
        <v>847</v>
      </c>
      <c r="M1205" s="435" t="s">
        <v>847</v>
      </c>
      <c r="N1205" s="398"/>
      <c r="O1205" s="398"/>
    </row>
    <row r="1206" spans="3:15" ht="15.6" x14ac:dyDescent="0.3">
      <c r="C1206" s="398" t="s">
        <v>635</v>
      </c>
      <c r="D1206" s="487" t="s">
        <v>406</v>
      </c>
      <c r="E1206" s="496" t="s">
        <v>805</v>
      </c>
      <c r="F1206" s="395" t="s">
        <v>936</v>
      </c>
      <c r="G1206" s="437" t="s">
        <v>936</v>
      </c>
      <c r="H1206" s="395" t="s">
        <v>635</v>
      </c>
      <c r="I1206" s="395" t="s">
        <v>205</v>
      </c>
      <c r="J1206" s="446">
        <v>447.95783926218706</v>
      </c>
      <c r="K1206" s="435" t="s">
        <v>847</v>
      </c>
      <c r="M1206" s="435" t="s">
        <v>847</v>
      </c>
      <c r="N1206" s="395"/>
      <c r="O1206" s="395"/>
    </row>
    <row r="1207" spans="3:15" ht="15.6" x14ac:dyDescent="0.3">
      <c r="C1207" s="398" t="s">
        <v>635</v>
      </c>
      <c r="D1207" s="486" t="s">
        <v>406</v>
      </c>
      <c r="E1207" s="495" t="s">
        <v>808</v>
      </c>
      <c r="F1207" s="398" t="s">
        <v>936</v>
      </c>
      <c r="G1207" s="433" t="s">
        <v>936</v>
      </c>
      <c r="H1207" s="398" t="s">
        <v>635</v>
      </c>
      <c r="I1207" s="398" t="s">
        <v>205</v>
      </c>
      <c r="J1207" s="446">
        <v>447.95783926218706</v>
      </c>
      <c r="K1207" s="435" t="s">
        <v>847</v>
      </c>
      <c r="M1207" s="435" t="s">
        <v>847</v>
      </c>
      <c r="N1207" s="398"/>
      <c r="O1207" s="398"/>
    </row>
    <row r="1208" spans="3:15" ht="15.6" x14ac:dyDescent="0.3">
      <c r="C1208" s="395" t="s">
        <v>635</v>
      </c>
      <c r="D1208" s="487" t="s">
        <v>406</v>
      </c>
      <c r="E1208" s="494" t="s">
        <v>790</v>
      </c>
      <c r="F1208" s="395" t="s">
        <v>936</v>
      </c>
      <c r="G1208" s="437" t="s">
        <v>936</v>
      </c>
      <c r="H1208" s="395" t="s">
        <v>635</v>
      </c>
      <c r="I1208" s="395" t="s">
        <v>205</v>
      </c>
      <c r="J1208" s="448">
        <v>105.40184453227931</v>
      </c>
      <c r="K1208" s="435" t="s">
        <v>847</v>
      </c>
      <c r="M1208" s="435" t="s">
        <v>847</v>
      </c>
      <c r="N1208" s="395"/>
      <c r="O1208" s="395"/>
    </row>
    <row r="1209" spans="3:15" ht="15.6" x14ac:dyDescent="0.3">
      <c r="C1209" s="398" t="s">
        <v>635</v>
      </c>
      <c r="D1209" s="486" t="s">
        <v>406</v>
      </c>
      <c r="E1209" s="435" t="s">
        <v>939</v>
      </c>
      <c r="F1209" s="398" t="s">
        <v>936</v>
      </c>
      <c r="G1209" s="433" t="s">
        <v>936</v>
      </c>
      <c r="H1209" s="398" t="s">
        <v>635</v>
      </c>
      <c r="I1209" s="398" t="s">
        <v>205</v>
      </c>
      <c r="J1209" s="446">
        <v>105.40184453227931</v>
      </c>
      <c r="K1209" s="435" t="s">
        <v>847</v>
      </c>
      <c r="M1209" s="435" t="s">
        <v>847</v>
      </c>
      <c r="N1209" s="398"/>
      <c r="O1209" s="398"/>
    </row>
    <row r="1210" spans="3:15" ht="15.6" x14ac:dyDescent="0.3">
      <c r="C1210" s="395" t="s">
        <v>637</v>
      </c>
      <c r="D1210" s="487" t="s">
        <v>406</v>
      </c>
      <c r="E1210" s="494" t="s">
        <v>790</v>
      </c>
      <c r="F1210" s="395" t="s">
        <v>936</v>
      </c>
      <c r="G1210" s="437" t="s">
        <v>936</v>
      </c>
      <c r="H1210" s="395" t="s">
        <v>637</v>
      </c>
      <c r="I1210" s="395" t="s">
        <v>205</v>
      </c>
      <c r="J1210" s="448">
        <v>41536.234532279312</v>
      </c>
      <c r="K1210" s="435" t="s">
        <v>847</v>
      </c>
      <c r="M1210" s="435" t="s">
        <v>847</v>
      </c>
      <c r="N1210" s="395"/>
      <c r="O1210" s="395"/>
    </row>
    <row r="1211" spans="3:15" ht="15.6" x14ac:dyDescent="0.3">
      <c r="C1211" s="398" t="s">
        <v>637</v>
      </c>
      <c r="D1211" s="486" t="s">
        <v>403</v>
      </c>
      <c r="E1211" s="491" t="s">
        <v>2633</v>
      </c>
      <c r="F1211" s="398" t="s">
        <v>936</v>
      </c>
      <c r="G1211" s="433" t="s">
        <v>936</v>
      </c>
      <c r="H1211" s="398" t="s">
        <v>637</v>
      </c>
      <c r="I1211" s="398" t="s">
        <v>205</v>
      </c>
      <c r="J1211" s="446">
        <v>25876.948616600792</v>
      </c>
      <c r="K1211" s="435" t="s">
        <v>847</v>
      </c>
      <c r="M1211" s="435" t="s">
        <v>847</v>
      </c>
      <c r="N1211" s="398"/>
      <c r="O1211" s="398"/>
    </row>
    <row r="1212" spans="3:15" ht="15.6" x14ac:dyDescent="0.3">
      <c r="C1212" s="398" t="s">
        <v>637</v>
      </c>
      <c r="D1212" s="487" t="s">
        <v>407</v>
      </c>
      <c r="E1212" s="494" t="s">
        <v>791</v>
      </c>
      <c r="F1212" s="395" t="s">
        <v>936</v>
      </c>
      <c r="G1212" s="437" t="s">
        <v>936</v>
      </c>
      <c r="H1212" s="395" t="s">
        <v>637</v>
      </c>
      <c r="I1212" s="395" t="s">
        <v>205</v>
      </c>
      <c r="J1212" s="446">
        <v>527.00922266139662</v>
      </c>
      <c r="K1212" s="435" t="s">
        <v>847</v>
      </c>
      <c r="M1212" s="435" t="s">
        <v>847</v>
      </c>
      <c r="N1212" s="395"/>
      <c r="O1212" s="395"/>
    </row>
    <row r="1213" spans="3:15" ht="15.6" x14ac:dyDescent="0.3">
      <c r="C1213" s="398" t="s">
        <v>637</v>
      </c>
      <c r="D1213" s="486" t="s">
        <v>406</v>
      </c>
      <c r="E1213" s="435" t="s">
        <v>939</v>
      </c>
      <c r="F1213" s="398" t="s">
        <v>936</v>
      </c>
      <c r="G1213" s="433" t="s">
        <v>936</v>
      </c>
      <c r="H1213" s="398" t="s">
        <v>637</v>
      </c>
      <c r="I1213" s="398" t="s">
        <v>205</v>
      </c>
      <c r="J1213" s="446">
        <v>105.40184453227931</v>
      </c>
      <c r="K1213" s="435" t="s">
        <v>847</v>
      </c>
      <c r="M1213" s="435" t="s">
        <v>847</v>
      </c>
      <c r="N1213" s="398"/>
      <c r="O1213" s="398"/>
    </row>
    <row r="1214" spans="3:15" ht="15.6" x14ac:dyDescent="0.3">
      <c r="C1214" s="398" t="s">
        <v>637</v>
      </c>
      <c r="D1214" s="487" t="s">
        <v>406</v>
      </c>
      <c r="E1214" s="496" t="s">
        <v>804</v>
      </c>
      <c r="F1214" s="395" t="s">
        <v>936</v>
      </c>
      <c r="G1214" s="437" t="s">
        <v>936</v>
      </c>
      <c r="H1214" s="395" t="s">
        <v>637</v>
      </c>
      <c r="I1214" s="395" t="s">
        <v>205</v>
      </c>
      <c r="J1214" s="446">
        <v>79.051383399209485</v>
      </c>
      <c r="K1214" s="435" t="s">
        <v>847</v>
      </c>
      <c r="M1214" s="435" t="s">
        <v>847</v>
      </c>
      <c r="N1214" s="395"/>
      <c r="O1214" s="395"/>
    </row>
    <row r="1215" spans="3:15" ht="15.6" x14ac:dyDescent="0.3">
      <c r="C1215" s="398" t="s">
        <v>637</v>
      </c>
      <c r="D1215" s="486" t="s">
        <v>406</v>
      </c>
      <c r="E1215" s="495" t="s">
        <v>805</v>
      </c>
      <c r="F1215" s="398" t="s">
        <v>936</v>
      </c>
      <c r="G1215" s="433" t="s">
        <v>936</v>
      </c>
      <c r="H1215" s="398" t="s">
        <v>637</v>
      </c>
      <c r="I1215" s="398" t="s">
        <v>205</v>
      </c>
      <c r="J1215" s="446">
        <v>52.700922266139656</v>
      </c>
      <c r="K1215" s="435" t="s">
        <v>847</v>
      </c>
      <c r="M1215" s="435" t="s">
        <v>847</v>
      </c>
      <c r="N1215" s="398"/>
      <c r="O1215" s="398"/>
    </row>
    <row r="1216" spans="3:15" ht="15.6" x14ac:dyDescent="0.3">
      <c r="C1216" s="395" t="s">
        <v>637</v>
      </c>
      <c r="D1216" s="487" t="s">
        <v>406</v>
      </c>
      <c r="E1216" s="496" t="s">
        <v>808</v>
      </c>
      <c r="F1216" s="395" t="s">
        <v>936</v>
      </c>
      <c r="G1216" s="437" t="s">
        <v>936</v>
      </c>
      <c r="H1216" s="395" t="s">
        <v>637</v>
      </c>
      <c r="I1216" s="395" t="s">
        <v>205</v>
      </c>
      <c r="J1216" s="448">
        <v>26.350461133069828</v>
      </c>
      <c r="K1216" s="435" t="s">
        <v>847</v>
      </c>
      <c r="M1216" s="435" t="s">
        <v>847</v>
      </c>
      <c r="N1216" s="395"/>
      <c r="O1216" s="395"/>
    </row>
  </sheetData>
  <protectedRanges>
    <protectedRange algorithmName="SHA-512" hashValue="19r0bVvPR7yZA0UiYij7Tv1CBk3noIABvFePbLhCJ4nk3L6A+Fy+RdPPS3STf+a52x4pG2PQK4FAkXK9epnlIA==" saltValue="gQC4yrLvnbJqxYZ0KSEoZA==" spinCount="100000" sqref="C385:D385 F385:G385 H390:H450 C390:D451 H452:H496 C499:D559 D903 D15 C627:D655 H499:H655 D17 D876 D871 D853:D855 D858 D888:D889 D891:D892 D22:D23 D912 D19 D40 D868:D869 D864 D29 D43:D44 D55 D915 D934:D935 D184 D200 D205:D206 D212 D221 D236 D333 D108 H657:H1216 D172 D249 D284 D324 D331 D73 D132 D137:D138 D158:D159 D179:D180 D192 D196 D228 D254 D264:D265 D269 D273:D274 D292 D223:D225 D146 D36 D38 D50 D52 D59 D62 D67:D68 D71 D77:D79 D85 D88:D89 D95:D96 D113 D115 D118 D121:D123 D125:D128 D148 D164 D186:D187 D202 D82 D110:D111 D174 D25:D26 D657 D661:D662 D664:D667 D669 D679 D681:D683 D676 D685:D686 D689 D694:D695 D698 D700 D703 D706 D709:D711 D713:D715 D717:D719 D727 D732:D734 D736 D743:D745 D747 D750 D755 D757 D760:D761 D763 D772 D780 D784:D785 D789 D765:D770 D774 D795 D797:D798 D801 D805:D807 D811:D812 D816:D817 D826 D829 D836 D839:D841 D845 D848 H15:H384 B15:C384 C657:C1216" name="Government revenues_1"/>
    <protectedRange algorithmName="SHA-512" hashValue="19r0bVvPR7yZA0UiYij7Tv1CBk3noIABvFePbLhCJ4nk3L6A+Fy+RdPPS3STf+a52x4pG2PQK4FAkXK9epnlIA==" saltValue="gQC4yrLvnbJqxYZ0KSEoZA==" spinCount="100000" sqref="I390:I496 I499:I655 I657:I1216 I15:I384" name="Government revenues_2"/>
    <protectedRange algorithmName="SHA-512" hashValue="19r0bVvPR7yZA0UiYij7Tv1CBk3noIABvFePbLhCJ4nk3L6A+Fy+RdPPS3STf+a52x4pG2PQK4FAkXK9epnlIA==" saltValue="gQC4yrLvnbJqxYZ0KSEoZA==" spinCount="100000" sqref="D452:D496 D560:D626" name="Government revenues_1_3"/>
    <protectedRange algorithmName="SHA-512" hashValue="19r0bVvPR7yZA0UiYij7Tv1CBk3noIABvFePbLhCJ4nk3L6A+Fy+RdPPS3STf+a52x4pG2PQK4FAkXK9epnlIA==" saltValue="gQC4yrLvnbJqxYZ0KSEoZA==" spinCount="100000" sqref="C386:D386 F386:H386" name="Government revenues_1_1"/>
    <protectedRange algorithmName="SHA-512" hashValue="19r0bVvPR7yZA0UiYij7Tv1CBk3noIABvFePbLhCJ4nk3L6A+Fy+RdPPS3STf+a52x4pG2PQK4FAkXK9epnlIA==" saltValue="gQC4yrLvnbJqxYZ0KSEoZA==" spinCount="100000" sqref="I386" name="Government revenues_2_1"/>
    <protectedRange algorithmName="SHA-512" hashValue="19r0bVvPR7yZA0UiYij7Tv1CBk3noIABvFePbLhCJ4nk3L6A+Fy+RdPPS3STf+a52x4pG2PQK4FAkXK9epnlIA==" saltValue="gQC4yrLvnbJqxYZ0KSEoZA==" spinCount="100000" sqref="D18" name="Government revenues_1_1_1"/>
  </protectedRanges>
  <mergeCells count="14">
    <mergeCell ref="C7:N7"/>
    <mergeCell ref="C2:N2"/>
    <mergeCell ref="C3:N3"/>
    <mergeCell ref="C4:N4"/>
    <mergeCell ref="C5:N5"/>
    <mergeCell ref="C6:N6"/>
    <mergeCell ref="C387:N387"/>
    <mergeCell ref="C388:N388"/>
    <mergeCell ref="C389:N389"/>
    <mergeCell ref="C8:N8"/>
    <mergeCell ref="C9:N9"/>
    <mergeCell ref="C10:N10"/>
    <mergeCell ref="C11:N11"/>
    <mergeCell ref="B13:N13"/>
  </mergeCells>
  <phoneticPr fontId="109" type="noConversion"/>
  <dataValidations xWindow="851" yWindow="585" count="16">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7 J400:J423 J425:J451 J508:J532 J534:J559 J627:J655 J657:J664 J667 J671 J677 J683 J688 J695 J700 J707 J718 J725 J730 J737:J738 J743 J748 J754 J762:J764 J766:J768 J774 J781 J786 J793 J799:J910 J912:J913 J915:J1216 J33:J384 J15:J18" xr:uid="{00000000-0002-0000-0600-000000000000}">
      <formula1>0.1</formula1>
      <formula2>0.2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332:E335 E337 E89 E80:E82 E162:E163 E231:E234 E202:E203 E236:E246 E284:E285 E175 E112:E115 E52:E56 E71:E77 E65:E66 E99:E103 E105 E117:E118 E144:E145 E160 E226:E227 E248:E263 E205:E224 E183:E185 E63 E178:E179 E265:E272 E287:E293 E349:E375 E229 E631:E632 E637 E639 E645 E647:E648 E654 E132:E136 E91 E84:E87 E124:E130 E68 E93 E313:E326 E295:E297 E17 E181 E344:E347 E328:E330 E383:E384 E58:E60 E107:E110 E169:E173 E165:E166 E377:E381 E669 E661:E667 E674:E676 E678:E686 E692:E698 E688:E689 E707:E717 E701:E705 E730 E721:E728 E741:E743 E733:E736 E738:E739 E745:E747 E749:E753 E755 E757 E759:E760 E790 E788 E780:E786 E762:E765 E768:E775 E777 E794:E798 E800:E807 E809:E820 E824:E825 E827:E830 E832:E836 E838:E840 E842:E844 E874:E876 E870 E880:E884 E866 E886:E888 E847:E852 E856:E863 E890 E892 E895:E902 E904:E911 E913:E915 E917:E920 E928:E929 E925:E926 E970:E982 E934 E936:E955 E958:E962 E967 E964:E965 E922:E923 E931:E932 E1000:E1001 E1007:E1016 E984:E991 E1004:E1005 E993:E998 E1193 E1057 E1195:E1208 E1177 E1210:E1212 E1084 E1116 E1119:E1132 E1162:E1169 E1073:E1074 E1112:E1114 E1076 E1092 E1039:E1041 E1145 E1158:E1160 E1179:E1191 E1061:E1071 E1214:E1216 E1059 E1089 E1053:E1055 E1147:E1156 E1078:E1082 E1086 E1095:E1110 E1141:E1143 E1171:E1174 E1135:E1139 E1043:E1051 E1018:E1019 E1022:E1034 E1036:E1037 E339:E342 E299:E311 E275:E282 E188:E200 E148:E158 E139:E141 E121:E122 E95:E97 E46:E50 E43:E44 E34:E41 E29:E32 E24:E27 E21:E22 E19" xr:uid="{00000000-0002-0000-0600-000001000000}"/>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390:E451 E116 E180 E142:E143 E201 E69:E70 E264 E638 E225 E174 E146:E147 E273:E274 E186:E187 E57 E61:E62 E646 E28 E111 E176:E177 E655 E649:E653 E51 E640:E644 E90 E78:E79 E123 E98 E499:E559 E283 E164 E230 E247 E119:E120 E104 E286 E633:E636 E627:E630 E348 E182 E15:E16 E20 E331 E343 E33 E42 E45 E88 E312 E94 E338 E298 E167:E168 E159 E161 E131 E235 E294 E23 E137:E138 E204 E327 E67 E228 E106 E376 E382 E657 E659:E660 E668 E670:E671 E673 E677 E706 E699:E700 E690:E691 E740 E719:E720 E737 E731:E732 E729 E744 E748 E754 E756 E758 E761 E778:E779 E787 E791:E793 E766:E767 E776 E799 E808 E821:E823 E826 E837 E831 E841 E845:E846 E885 E867:E869 E864:E865 E853:E855 E872:E873 E877:E879 E889 E891 E893:E894 E903 E916 E912 E921 E935 E963 E924 E966 E933 E927 E969 E956:E957 E930 E1006 E1002:E1003 E983 E999 E992 E1042 E1194 E1178 E1161 E1017 E1115 E1091 E1075 E1077 E1060 E1087:E1088 E1056 E1144 E1058 E1072 E1117:E1118 E1133:E1134 E1035 E1192 E1083 E1038 E1140 E1085 E1093:E1094 E1213 E1111 E1170 E1052 E1157 E1020:E1021 E1175:E1176 E336 E92 E83 E18" xr:uid="{00000000-0002-0000-0600-000002000000}">
      <formula1>Revenue_stream_list</formula1>
    </dataValidation>
    <dataValidation type="textLength" allowBlank="1" showInputMessage="1" showErrorMessage="1" sqref="B385:G386 J385:N385 B396:B403 C498:N498 O196:O212 A195:A212 A386 K386:O386 A1:A188 B1:O14" xr:uid="{00000000-0002-0000-0600-000003000000}">
      <formula1>9999999</formula1>
      <formula2>99999999</formula2>
    </dataValidation>
    <dataValidation type="textLength" allowBlank="1" showInputMessage="1" showErrorMessage="1" errorTitle="Please do not edit these cells" error="Please do not edit these cells" sqref="C387:C388" xr:uid="{00000000-0002-0000-0600-000004000000}">
      <formula1>10000</formula1>
      <formula2>50000</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390:L451 L499:L559 L627:L655 M657:M1216 L15:L384" xr:uid="{00000000-0002-0000-0600-000006000000}">
      <formula1>0.1</formula1>
      <formula2>0.2</formula2>
    </dataValidation>
    <dataValidation type="list" showInputMessage="1" showErrorMessage="1" sqref="H390:H450 H452:H496 H499:H655 H657:H1216 H15:H384" xr:uid="{00000000-0002-0000-0600-000008000000}">
      <formula1>Projectname</formula1>
    </dataValidation>
    <dataValidation type="list" showInputMessage="1" showErrorMessage="1" sqref="C390:C451 C499:C559 C627:C655 C657:C664 C666:C668 C670:C691 C693:C982 C991:C1103 C1146:C1216 C1128:C1137 C1108:C1123 C22:C384 C15:C20" xr:uid="{00000000-0002-0000-0600-00000A000000}">
      <formula1>Companies_list</formula1>
    </dataValidation>
    <dataValidation type="list" allowBlank="1" showInputMessage="1" showErrorMessage="1" sqref="K15 F390:G496 H451 F499:G655 F657:G1216 F15:G384" xr:uid="{00000000-0002-0000-0600-00000B000000}">
      <formula1>Simple_options_list</formula1>
    </dataValidation>
    <dataValidation type="list" allowBlank="1" showInputMessage="1" showErrorMessage="1" sqref="D390:D451 D499:D559 D125:D128 D137:D138 D71 D108 D192 D184 D196 D205:D206 D200 D223:D225 D236 D221 D202 D292 D284 D118 D121:D123 D324 D331 D333 D249 D52 D132 D212 D228 D158:D159 D273:D274 D269 D264:D265 D254 D179:D180 D186:D187 D164 D146 D110:D111 D627:D655 D17 D22:D23 D174 D36 D43:D44 D50 D40 D55 D38 D62 D67:D68 D73 D59 D88:D89 D85 D82 D172 D77:D79 D113 D115 D15 D657 D661:D662 D664:D667 D669 D679 D681:D683 D685:D686 D676 D694:D695 D689 D700 D698 D706 D703 D709:D711 D713:D715 D717:D719 D727 D732:D734 D736 D743:D745 D747 D750 D755 D757 D760:D761 D763 D780 D774 D789 D772 D765:D770 D784:D785 D797:D798 D801 D795 D805:D807 D811:D812 D816:D817 D826 D829 D836 D839:D841 D845 D864 D868:D869 D871 D853:D855 D858 D848 D876 D891:D892 D888:D889 D903 D912 D915 D934:D935 D148 D95:D96 D29 D25:D26 D18:D19" xr:uid="{00000000-0002-0000-0600-00000C000000}">
      <formula1>Government_entities_list</formula1>
    </dataValidation>
    <dataValidation type="list" allowBlank="1" showInputMessage="1" showErrorMessage="1" sqref="I390:I496 I499:I655 I657:I1216 I15:I384" xr:uid="{00000000-0002-0000-0600-000005000000}">
      <formula1>Currency_code_list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390:M496 M499:M655 N657:N1216 M15:M384" xr:uid="{00000000-0002-0000-0600-000007000000}">
      <formula1>"&lt;Select unit&gt;,Sm3,Sm3 o.e.,Barrels,Tonnes,oz,carats,Scf"</formula1>
    </dataValidation>
    <dataValidation type="whole" allowBlank="1" showInputMessage="1" showErrorMessage="1" sqref="H386:I386" xr:uid="{792F2679-7FC8-4211-8766-F3CF3CC8E54A}">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D51 D136 D142:D143 D151 D153 D167:D169 D175:D177 D185 D188 D193:D194 D201 D203:D204 D217 D229:D230 D233 D235 D238 D240 D270 D286 D294:D295 D303 D310 D323 D325 D327:D329 D332 D338 D24 D28 D33 D35 D37 D41:D42 D49 D53:D54 D57 D61 D64 D66 D69:D70 D75:D76 D87 D90:D94 D98:D99 D101:D102 D104:D106 D114 D116 D119:D120 D124 D129 D131 D139:D140 D145 D147 D149 D155:D156 D160:D162 D182:D183 D197:D199 D210 D219:D220 D243 D247:D248 D253 D256 D283 D297 D312 D318 D16 D658:D660 D663 D668 D670:D673 D677:D678 D680 D684 D687 D690:D693 D696 D699 D701 D704:D705 D707:D708 D712 D716 D720:D721 D726 D728:D731 D735 D737:D738 D740:D742 D748:D749 D751 D754 D756 D758 D773 D776:D779 D781 D786:D788 D790:D794 D796 D799:D800 D808 D813:D815 D818 D820:D823 D827:D828 D831 D834:D835 D837:D838 D843 D846:D847 D852 D860:D861 D865:D867 D872:D875 D877:D878 D880:D881 D885 D887 D890 D893:D894 D900 D916 D908 D955 D965 D1013 D1037 D1042 D1096:D1097 D112 D83:D84 D45:D47 D20:D21" xr:uid="{7628E078-DE88-4010-9A51-44936E35C195}">
      <formula1>Government_entities_list</formula1>
    </dataValidation>
    <dataValidation allowBlank="1" showInputMessage="1" showErrorMessage="1" promptTitle="Company name" prompt="Input company name here._x000a__x000a_Please refrain from using acronyms, and input complete name." sqref="C21 C983:C990 C1138:C1145 C1124:C1127 C1104:C1107" xr:uid="{627D6080-435D-4375-8184-846C6D2C18CF}"/>
    <dataValidation type="list" allowBlank="1" showInputMessage="1" showErrorMessage="1" sqref="B15:B384" xr:uid="{00000000-0002-0000-0600-000009000000}">
      <formula1>Sector_list</formula1>
    </dataValidation>
  </dataValidations>
  <hyperlinks>
    <hyperlink ref="B13" location="r4-1" display="EITI Requirement 4.1" xr:uid="{00000000-0004-0000-0600-000000000000}"/>
    <hyperlink ref="C9:K9" display="If you have any questions, please contact data@eiti.org" xr:uid="{00000000-0004-0000-0600-000001000000}"/>
  </hyperlinks>
  <pageMargins left="0.7" right="0.7" top="0.75" bottom="0.75" header="0.3" footer="0.3"/>
  <pageSetup orientation="portrait" verticalDpi="0" r:id="rId1"/>
  <tableParts count="1">
    <tablePart r:id="rId2"/>
  </tableParts>
  <extLst>
    <ext xmlns:x14="http://schemas.microsoft.com/office/spreadsheetml/2009/9/main" uri="{CCE6A557-97BC-4b89-ADB6-D9C93CAAB3DF}">
      <x14:dataValidations xmlns:xm="http://schemas.microsoft.com/office/excel/2006/main" xWindow="851" yWindow="585" count="1">
        <x14:dataValidation type="list" allowBlank="1" showInputMessage="1" showErrorMessage="1" promptTitle="Receiving government agency" prompt="Input the name of the government recipient here._x000a__x000a_Please refrain from using acronyms, and input complete name" xr:uid="{A734AD67-9B4D-489B-9B16-BB72C5696095}">
          <x14:formula1>
            <xm:f>'Part 3 - Reporting entities'!$B$15:$B$17</xm:f>
          </x14:formula1>
          <xm:sqref>D107 D313:D317 D311 D300:D302 D296 D293 D287:D291 D285 D266:D268 D257:D263 D255 D250:D252 D244:D246 D241:D242 D239 D237 D234 D232 D226:D227 D222 D213:D216 D211 D207:D209 D195 D178 D170:D171 D135 D130 D72 D319:D322 D330 D326 D298 D271 D218 D157 D165 D150 D675 D886 D884 D882 D862:D863 D879 D870 D850 D895:D899 D904:D907 D901:D902 D917:D922 D914 D909:D911 D966:D1012 D956:D964 D941:D954 D936:D939 D924:D933 D1098:D1216 D1014:D1036 D1043:D1095 D1038:D1041 D339:D384 D334:D337 D304:D309 D275:D282 D189:D191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F9C6-3AF7-437A-9D94-894C1D8E427A}">
  <dimension ref="A2:J120"/>
  <sheetViews>
    <sheetView workbookViewId="0">
      <selection activeCell="A2" sqref="A2:XFD120"/>
    </sheetView>
  </sheetViews>
  <sheetFormatPr defaultRowHeight="14.4" x14ac:dyDescent="0.3"/>
  <sheetData>
    <row r="2" spans="1:10" s="28" customFormat="1" ht="90" x14ac:dyDescent="0.3">
      <c r="A2" s="187"/>
      <c r="B2" s="476" t="s">
        <v>583</v>
      </c>
      <c r="C2" s="216"/>
      <c r="D2" s="194" t="s">
        <v>405</v>
      </c>
      <c r="E2" s="167" t="s">
        <v>471</v>
      </c>
      <c r="F2" s="168"/>
      <c r="G2" s="168"/>
      <c r="H2" s="199"/>
      <c r="I2" s="187"/>
      <c r="J2" s="187"/>
    </row>
    <row r="3" spans="1:10" s="28" customFormat="1" ht="54" x14ac:dyDescent="0.3">
      <c r="A3" s="187"/>
      <c r="B3" s="476" t="s">
        <v>584</v>
      </c>
      <c r="C3" s="216"/>
      <c r="D3" s="194" t="s">
        <v>405</v>
      </c>
      <c r="E3" s="167" t="s">
        <v>585</v>
      </c>
      <c r="F3" s="168"/>
      <c r="G3" s="168"/>
      <c r="H3" s="199"/>
      <c r="I3" s="187"/>
      <c r="J3" s="187"/>
    </row>
    <row r="4" spans="1:10" s="28" customFormat="1" ht="126" x14ac:dyDescent="0.3">
      <c r="A4" s="187"/>
      <c r="B4" s="476" t="s">
        <v>586</v>
      </c>
      <c r="C4" s="216"/>
      <c r="D4" s="194" t="s">
        <v>405</v>
      </c>
      <c r="E4" s="167" t="s">
        <v>531</v>
      </c>
      <c r="F4" s="168"/>
      <c r="G4" s="168"/>
      <c r="H4" s="199"/>
      <c r="I4" s="187"/>
      <c r="J4" s="187"/>
    </row>
    <row r="5" spans="1:10" s="28" customFormat="1" ht="90" x14ac:dyDescent="0.3">
      <c r="A5" s="187"/>
      <c r="B5" s="476" t="s">
        <v>587</v>
      </c>
      <c r="C5" s="216" t="s">
        <v>588</v>
      </c>
      <c r="D5" s="194" t="s">
        <v>405</v>
      </c>
      <c r="E5" s="167" t="s">
        <v>531</v>
      </c>
      <c r="F5" s="168"/>
      <c r="G5" s="168"/>
      <c r="H5" s="199"/>
      <c r="I5" s="187"/>
      <c r="J5" s="187"/>
    </row>
    <row r="6" spans="1:10" s="28" customFormat="1" ht="126" x14ac:dyDescent="0.3">
      <c r="A6" s="187"/>
      <c r="B6" s="477" t="s">
        <v>589</v>
      </c>
      <c r="C6" s="216" t="s">
        <v>590</v>
      </c>
      <c r="D6" s="194" t="s">
        <v>405</v>
      </c>
      <c r="E6" s="167" t="s">
        <v>454</v>
      </c>
      <c r="F6" s="168"/>
      <c r="G6" s="168"/>
      <c r="H6" s="199"/>
      <c r="I6" s="187"/>
      <c r="J6" s="187"/>
    </row>
    <row r="7" spans="1:10" s="28" customFormat="1" ht="54" x14ac:dyDescent="0.3">
      <c r="A7" s="187"/>
      <c r="B7" s="476" t="s">
        <v>591</v>
      </c>
      <c r="C7" s="216" t="s">
        <v>592</v>
      </c>
      <c r="D7" s="194" t="s">
        <v>405</v>
      </c>
      <c r="E7" s="167" t="s">
        <v>593</v>
      </c>
      <c r="F7" s="168"/>
      <c r="G7" s="168"/>
      <c r="H7" s="199"/>
      <c r="I7" s="187"/>
      <c r="J7" s="187"/>
    </row>
    <row r="8" spans="1:10" s="28" customFormat="1" ht="54" x14ac:dyDescent="0.3">
      <c r="A8" s="187"/>
      <c r="B8" s="476" t="s">
        <v>594</v>
      </c>
      <c r="C8" s="216" t="s">
        <v>595</v>
      </c>
      <c r="D8" s="194" t="s">
        <v>405</v>
      </c>
      <c r="E8" s="167" t="s">
        <v>531</v>
      </c>
      <c r="F8" s="168"/>
      <c r="G8" s="168"/>
      <c r="H8" s="199"/>
      <c r="I8" s="187"/>
      <c r="J8" s="187"/>
    </row>
    <row r="9" spans="1:10" s="28" customFormat="1" ht="72" x14ac:dyDescent="0.3">
      <c r="A9" s="187"/>
      <c r="B9" s="476" t="s">
        <v>596</v>
      </c>
      <c r="C9" s="216" t="s">
        <v>597</v>
      </c>
      <c r="D9" s="194" t="s">
        <v>405</v>
      </c>
      <c r="E9" s="167" t="s">
        <v>531</v>
      </c>
      <c r="F9" s="168"/>
      <c r="G9" s="168"/>
      <c r="H9" s="199"/>
      <c r="I9" s="187"/>
      <c r="J9" s="187"/>
    </row>
    <row r="10" spans="1:10" s="28" customFormat="1" ht="90" x14ac:dyDescent="0.3">
      <c r="A10" s="187"/>
      <c r="B10" s="476" t="s">
        <v>598</v>
      </c>
      <c r="C10" s="216" t="s">
        <v>599</v>
      </c>
      <c r="D10" s="194" t="s">
        <v>405</v>
      </c>
      <c r="E10" s="167" t="s">
        <v>531</v>
      </c>
      <c r="F10" s="168"/>
      <c r="G10" s="168"/>
      <c r="H10" s="199"/>
      <c r="I10" s="187"/>
      <c r="J10" s="187"/>
    </row>
    <row r="11" spans="1:10" s="28" customFormat="1" ht="54" x14ac:dyDescent="0.3">
      <c r="A11" s="187"/>
      <c r="B11" s="476" t="s">
        <v>600</v>
      </c>
      <c r="C11" s="216" t="s">
        <v>601</v>
      </c>
      <c r="D11" s="194" t="s">
        <v>405</v>
      </c>
      <c r="E11" s="167" t="s">
        <v>602</v>
      </c>
      <c r="F11" s="168"/>
      <c r="G11" s="168"/>
      <c r="H11" s="199"/>
      <c r="I11" s="187"/>
      <c r="J11" s="187"/>
    </row>
    <row r="12" spans="1:10" s="28" customFormat="1" ht="108" x14ac:dyDescent="0.3">
      <c r="A12" s="187"/>
      <c r="B12" s="476" t="s">
        <v>603</v>
      </c>
      <c r="C12" s="216" t="s">
        <v>604</v>
      </c>
      <c r="D12" s="194" t="s">
        <v>405</v>
      </c>
      <c r="E12" s="179" t="s">
        <v>605</v>
      </c>
      <c r="F12" s="168"/>
      <c r="G12" s="168"/>
      <c r="H12" s="199"/>
      <c r="I12" s="187"/>
      <c r="J12" s="187"/>
    </row>
    <row r="13" spans="1:10" s="28" customFormat="1" ht="72" x14ac:dyDescent="0.3">
      <c r="A13" s="187"/>
      <c r="B13" s="476" t="s">
        <v>606</v>
      </c>
      <c r="C13" s="216"/>
      <c r="D13" s="194" t="s">
        <v>405</v>
      </c>
      <c r="E13" s="179" t="s">
        <v>463</v>
      </c>
      <c r="F13" s="168"/>
      <c r="G13" s="168"/>
      <c r="H13" s="199"/>
      <c r="I13" s="187"/>
      <c r="J13" s="187"/>
    </row>
    <row r="14" spans="1:10" s="28" customFormat="1" ht="54" x14ac:dyDescent="0.3">
      <c r="A14" s="187"/>
      <c r="B14" s="476" t="s">
        <v>607</v>
      </c>
      <c r="C14" s="216" t="s">
        <v>608</v>
      </c>
      <c r="D14" s="194" t="s">
        <v>405</v>
      </c>
      <c r="E14" s="179" t="s">
        <v>463</v>
      </c>
      <c r="F14" s="168"/>
      <c r="G14" s="168"/>
      <c r="H14" s="199"/>
      <c r="I14" s="187"/>
      <c r="J14" s="187"/>
    </row>
    <row r="15" spans="1:10" s="28" customFormat="1" ht="72" x14ac:dyDescent="0.3">
      <c r="A15" s="187"/>
      <c r="B15" s="476" t="s">
        <v>609</v>
      </c>
      <c r="C15" s="216" t="s">
        <v>610</v>
      </c>
      <c r="D15" s="194" t="s">
        <v>405</v>
      </c>
      <c r="E15" s="179" t="s">
        <v>429</v>
      </c>
      <c r="F15" s="168"/>
      <c r="G15" s="168"/>
      <c r="H15" s="199"/>
      <c r="I15" s="187"/>
      <c r="J15" s="187"/>
    </row>
    <row r="16" spans="1:10" s="28" customFormat="1" ht="54" x14ac:dyDescent="0.3">
      <c r="A16" s="187"/>
      <c r="B16" s="476" t="s">
        <v>611</v>
      </c>
      <c r="C16" s="216" t="s">
        <v>612</v>
      </c>
      <c r="D16" s="194" t="s">
        <v>405</v>
      </c>
      <c r="E16" s="179" t="s">
        <v>429</v>
      </c>
      <c r="F16" s="168"/>
      <c r="G16" s="168"/>
      <c r="H16" s="199"/>
      <c r="I16" s="187"/>
      <c r="J16" s="187"/>
    </row>
    <row r="17" spans="1:10" s="28" customFormat="1" ht="54" x14ac:dyDescent="0.3">
      <c r="A17" s="187"/>
      <c r="B17" s="476" t="s">
        <v>613</v>
      </c>
      <c r="C17" s="216" t="s">
        <v>614</v>
      </c>
      <c r="D17" s="194" t="s">
        <v>405</v>
      </c>
      <c r="E17" s="179" t="s">
        <v>429</v>
      </c>
      <c r="F17" s="168"/>
      <c r="G17" s="168"/>
      <c r="H17" s="199"/>
      <c r="I17" s="187"/>
      <c r="J17" s="187"/>
    </row>
    <row r="18" spans="1:10" s="28" customFormat="1" ht="72" x14ac:dyDescent="0.3">
      <c r="A18" s="187"/>
      <c r="B18" s="476" t="s">
        <v>615</v>
      </c>
      <c r="C18" s="216" t="s">
        <v>616</v>
      </c>
      <c r="D18" s="194" t="s">
        <v>405</v>
      </c>
      <c r="E18" s="180" t="s">
        <v>617</v>
      </c>
      <c r="F18" s="168"/>
      <c r="G18" s="168"/>
      <c r="H18" s="199"/>
      <c r="I18" s="187"/>
      <c r="J18" s="187"/>
    </row>
    <row r="19" spans="1:10" s="28" customFormat="1" ht="90" x14ac:dyDescent="0.3">
      <c r="A19" s="187"/>
      <c r="B19" s="476" t="s">
        <v>618</v>
      </c>
      <c r="C19" s="216" t="s">
        <v>619</v>
      </c>
      <c r="D19" s="194" t="s">
        <v>405</v>
      </c>
      <c r="E19" s="180" t="s">
        <v>617</v>
      </c>
      <c r="F19" s="168"/>
      <c r="G19" s="168"/>
      <c r="H19" s="199"/>
      <c r="I19" s="187"/>
      <c r="J19" s="187"/>
    </row>
    <row r="20" spans="1:10" s="28" customFormat="1" ht="72" x14ac:dyDescent="0.3">
      <c r="A20" s="187"/>
      <c r="B20" s="476" t="s">
        <v>620</v>
      </c>
      <c r="C20" s="216"/>
      <c r="D20" s="194" t="s">
        <v>405</v>
      </c>
      <c r="E20" s="179" t="s">
        <v>463</v>
      </c>
      <c r="F20" s="168"/>
      <c r="G20" s="168"/>
      <c r="H20" s="199"/>
      <c r="I20" s="187"/>
      <c r="J20" s="187"/>
    </row>
    <row r="21" spans="1:10" s="28" customFormat="1" ht="54" x14ac:dyDescent="0.3">
      <c r="A21" s="187"/>
      <c r="B21" s="476" t="s">
        <v>621</v>
      </c>
      <c r="C21" s="216" t="s">
        <v>622</v>
      </c>
      <c r="D21" s="194" t="s">
        <v>405</v>
      </c>
      <c r="E21" s="167" t="s">
        <v>623</v>
      </c>
      <c r="F21" s="168"/>
      <c r="G21" s="168"/>
      <c r="H21" s="199"/>
      <c r="I21" s="187"/>
      <c r="J21" s="187"/>
    </row>
    <row r="22" spans="1:10" s="28" customFormat="1" ht="54" x14ac:dyDescent="0.3">
      <c r="A22" s="187"/>
      <c r="B22" s="476" t="s">
        <v>624</v>
      </c>
      <c r="C22" s="216" t="s">
        <v>625</v>
      </c>
      <c r="D22" s="194" t="s">
        <v>405</v>
      </c>
      <c r="E22" s="167" t="s">
        <v>585</v>
      </c>
      <c r="F22" s="168"/>
      <c r="G22" s="168"/>
      <c r="H22" s="199"/>
      <c r="I22" s="187"/>
      <c r="J22" s="187"/>
    </row>
    <row r="23" spans="1:10" s="28" customFormat="1" ht="90" x14ac:dyDescent="0.3">
      <c r="A23" s="187"/>
      <c r="B23" s="476" t="s">
        <v>626</v>
      </c>
      <c r="C23" s="216" t="s">
        <v>627</v>
      </c>
      <c r="D23" s="194" t="s">
        <v>405</v>
      </c>
      <c r="E23" s="179" t="s">
        <v>429</v>
      </c>
      <c r="F23" s="168"/>
      <c r="G23" s="168"/>
      <c r="H23" s="199"/>
      <c r="I23" s="187"/>
      <c r="J23" s="187"/>
    </row>
    <row r="24" spans="1:10" s="28" customFormat="1" ht="108" x14ac:dyDescent="0.3">
      <c r="A24" s="187"/>
      <c r="B24" s="476" t="s">
        <v>628</v>
      </c>
      <c r="C24" s="216" t="s">
        <v>629</v>
      </c>
      <c r="D24" s="194" t="s">
        <v>405</v>
      </c>
      <c r="E24" s="167" t="s">
        <v>429</v>
      </c>
      <c r="F24" s="168"/>
      <c r="G24" s="168"/>
      <c r="H24" s="199"/>
      <c r="I24" s="187"/>
      <c r="J24" s="187"/>
    </row>
    <row r="25" spans="1:10" s="28" customFormat="1" ht="72" x14ac:dyDescent="0.3">
      <c r="A25" s="187"/>
      <c r="B25" s="476" t="s">
        <v>630</v>
      </c>
      <c r="C25" s="216"/>
      <c r="D25" s="194" t="s">
        <v>405</v>
      </c>
      <c r="E25" s="167" t="s">
        <v>429</v>
      </c>
      <c r="F25" s="168"/>
      <c r="G25" s="168"/>
      <c r="H25" s="199"/>
      <c r="I25" s="187"/>
      <c r="J25" s="187"/>
    </row>
    <row r="26" spans="1:10" s="28" customFormat="1" ht="72" x14ac:dyDescent="0.3">
      <c r="A26" s="187"/>
      <c r="B26" s="476" t="s">
        <v>631</v>
      </c>
      <c r="C26" s="216" t="s">
        <v>632</v>
      </c>
      <c r="D26" s="194" t="s">
        <v>405</v>
      </c>
      <c r="E26" s="167" t="s">
        <v>429</v>
      </c>
      <c r="F26" s="168"/>
      <c r="G26" s="168"/>
      <c r="H26" s="199"/>
      <c r="I26" s="187"/>
      <c r="J26" s="187"/>
    </row>
    <row r="27" spans="1:10" s="28" customFormat="1" ht="72" x14ac:dyDescent="0.3">
      <c r="A27" s="187"/>
      <c r="B27" s="476" t="s">
        <v>633</v>
      </c>
      <c r="C27" s="216" t="s">
        <v>634</v>
      </c>
      <c r="D27" s="194" t="s">
        <v>405</v>
      </c>
      <c r="E27" s="167" t="s">
        <v>429</v>
      </c>
      <c r="F27" s="168"/>
      <c r="G27" s="168"/>
      <c r="H27" s="199"/>
      <c r="I27" s="187"/>
      <c r="J27" s="187"/>
    </row>
    <row r="28" spans="1:10" s="28" customFormat="1" ht="54" x14ac:dyDescent="0.3">
      <c r="A28" s="187"/>
      <c r="B28" s="476" t="s">
        <v>635</v>
      </c>
      <c r="C28" s="216" t="s">
        <v>636</v>
      </c>
      <c r="D28" s="194" t="s">
        <v>405</v>
      </c>
      <c r="E28" s="167" t="s">
        <v>585</v>
      </c>
      <c r="F28" s="168"/>
      <c r="G28" s="168"/>
      <c r="H28" s="199"/>
      <c r="I28" s="187"/>
      <c r="J28" s="187"/>
    </row>
    <row r="29" spans="1:10" s="28" customFormat="1" ht="90" x14ac:dyDescent="0.3">
      <c r="A29" s="187"/>
      <c r="B29" s="476" t="s">
        <v>637</v>
      </c>
      <c r="C29" s="216" t="s">
        <v>638</v>
      </c>
      <c r="D29" s="194" t="s">
        <v>405</v>
      </c>
      <c r="E29" s="167" t="s">
        <v>585</v>
      </c>
      <c r="F29" s="168"/>
      <c r="G29" s="168"/>
      <c r="H29" s="199"/>
      <c r="I29" s="187"/>
      <c r="J29" s="187"/>
    </row>
    <row r="30" spans="1:10" s="28" customFormat="1" ht="90" x14ac:dyDescent="0.3">
      <c r="A30" s="187"/>
      <c r="B30" s="476" t="s">
        <v>639</v>
      </c>
      <c r="C30" s="216" t="s">
        <v>640</v>
      </c>
      <c r="D30" s="194" t="s">
        <v>405</v>
      </c>
      <c r="E30" s="167" t="s">
        <v>585</v>
      </c>
      <c r="F30" s="168"/>
      <c r="G30" s="168"/>
      <c r="H30" s="199"/>
      <c r="I30" s="187"/>
      <c r="J30" s="187"/>
    </row>
    <row r="31" spans="1:10" s="28" customFormat="1" ht="18" x14ac:dyDescent="0.3">
      <c r="B31" s="478" t="s">
        <v>641</v>
      </c>
      <c r="C31" s="170">
        <v>333615</v>
      </c>
      <c r="D31" s="169" t="s">
        <v>642</v>
      </c>
      <c r="E31" s="169" t="s">
        <v>643</v>
      </c>
      <c r="F31" s="171" t="s">
        <v>422</v>
      </c>
      <c r="G31" s="135"/>
      <c r="H31" s="143"/>
    </row>
    <row r="32" spans="1:10" s="28" customFormat="1" ht="18" x14ac:dyDescent="0.3">
      <c r="B32" s="479" t="s">
        <v>644</v>
      </c>
      <c r="C32" s="166">
        <v>333613</v>
      </c>
      <c r="D32" s="169" t="s">
        <v>642</v>
      </c>
      <c r="E32" s="169" t="s">
        <v>643</v>
      </c>
      <c r="F32" s="171" t="s">
        <v>422</v>
      </c>
      <c r="G32" s="136"/>
      <c r="H32" s="144"/>
    </row>
    <row r="33" spans="2:8" s="28" customFormat="1" ht="18" x14ac:dyDescent="0.3">
      <c r="B33" s="478" t="s">
        <v>645</v>
      </c>
      <c r="C33" s="170">
        <v>33455</v>
      </c>
      <c r="D33" s="169" t="s">
        <v>642</v>
      </c>
      <c r="E33" s="169" t="s">
        <v>643</v>
      </c>
      <c r="F33" s="171" t="s">
        <v>422</v>
      </c>
      <c r="G33" s="135"/>
      <c r="H33" s="143"/>
    </row>
    <row r="34" spans="2:8" s="28" customFormat="1" ht="18" x14ac:dyDescent="0.3">
      <c r="B34" s="479" t="s">
        <v>646</v>
      </c>
      <c r="C34" s="166">
        <v>1153065</v>
      </c>
      <c r="D34" s="169" t="s">
        <v>642</v>
      </c>
      <c r="E34" s="169" t="s">
        <v>643</v>
      </c>
      <c r="F34" s="171" t="s">
        <v>422</v>
      </c>
      <c r="G34" s="136"/>
      <c r="H34" s="144"/>
    </row>
    <row r="35" spans="2:8" s="28" customFormat="1" ht="18" x14ac:dyDescent="0.3">
      <c r="B35" s="478" t="s">
        <v>647</v>
      </c>
      <c r="C35" s="170">
        <v>224901</v>
      </c>
      <c r="D35" s="169" t="s">
        <v>642</v>
      </c>
      <c r="E35" s="169" t="s">
        <v>643</v>
      </c>
      <c r="F35" s="171" t="s">
        <v>422</v>
      </c>
      <c r="G35" s="135"/>
      <c r="H35" s="143"/>
    </row>
    <row r="36" spans="2:8" s="28" customFormat="1" ht="18" x14ac:dyDescent="0.3">
      <c r="B36" s="479" t="s">
        <v>648</v>
      </c>
      <c r="C36" s="166">
        <v>9082</v>
      </c>
      <c r="D36" s="169" t="s">
        <v>642</v>
      </c>
      <c r="E36" s="169" t="s">
        <v>643</v>
      </c>
      <c r="F36" s="171" t="s">
        <v>422</v>
      </c>
      <c r="G36" s="136"/>
      <c r="H36" s="144"/>
    </row>
    <row r="37" spans="2:8" s="28" customFormat="1" ht="18" x14ac:dyDescent="0.3">
      <c r="B37" s="479" t="s">
        <v>649</v>
      </c>
      <c r="C37" s="166">
        <v>1087839</v>
      </c>
      <c r="D37" s="169" t="s">
        <v>642</v>
      </c>
      <c r="E37" s="169" t="s">
        <v>643</v>
      </c>
      <c r="F37" s="171" t="s">
        <v>422</v>
      </c>
      <c r="G37" s="136"/>
      <c r="H37" s="144"/>
    </row>
    <row r="38" spans="2:8" s="28" customFormat="1" ht="18" x14ac:dyDescent="0.3">
      <c r="B38" s="478" t="s">
        <v>650</v>
      </c>
      <c r="C38" s="170"/>
      <c r="D38" s="169" t="s">
        <v>642</v>
      </c>
      <c r="E38" s="169" t="s">
        <v>643</v>
      </c>
      <c r="F38" s="171" t="s">
        <v>422</v>
      </c>
      <c r="G38" s="135"/>
      <c r="H38" s="143"/>
    </row>
    <row r="39" spans="2:8" s="28" customFormat="1" ht="18" x14ac:dyDescent="0.3">
      <c r="B39" s="479" t="s">
        <v>651</v>
      </c>
      <c r="C39" s="166">
        <v>284481</v>
      </c>
      <c r="D39" s="169" t="s">
        <v>642</v>
      </c>
      <c r="E39" s="169" t="s">
        <v>643</v>
      </c>
      <c r="F39" s="171" t="s">
        <v>422</v>
      </c>
      <c r="G39" s="136"/>
      <c r="H39" s="144"/>
    </row>
    <row r="40" spans="2:8" s="28" customFormat="1" ht="18" x14ac:dyDescent="0.3">
      <c r="B40" s="478" t="s">
        <v>652</v>
      </c>
      <c r="C40" s="172">
        <v>6135</v>
      </c>
      <c r="D40" s="169" t="s">
        <v>642</v>
      </c>
      <c r="E40" s="169" t="s">
        <v>643</v>
      </c>
      <c r="F40" s="171" t="s">
        <v>422</v>
      </c>
      <c r="G40" s="137"/>
      <c r="H40" s="145"/>
    </row>
    <row r="41" spans="2:8" s="28" customFormat="1" ht="18" x14ac:dyDescent="0.3">
      <c r="B41" s="478" t="s">
        <v>653</v>
      </c>
      <c r="C41" s="172">
        <v>643085</v>
      </c>
      <c r="D41" s="169" t="s">
        <v>642</v>
      </c>
      <c r="E41" s="169" t="s">
        <v>643</v>
      </c>
      <c r="F41" s="171" t="s">
        <v>422</v>
      </c>
      <c r="G41" s="137"/>
      <c r="H41" s="145"/>
    </row>
    <row r="42" spans="2:8" s="28" customFormat="1" ht="18" x14ac:dyDescent="0.3">
      <c r="B42" s="479" t="s">
        <v>654</v>
      </c>
      <c r="C42" s="173">
        <v>417639</v>
      </c>
      <c r="D42" s="169" t="s">
        <v>642</v>
      </c>
      <c r="E42" s="169" t="s">
        <v>643</v>
      </c>
      <c r="F42" s="171" t="s">
        <v>422</v>
      </c>
      <c r="G42" s="138"/>
      <c r="H42" s="146"/>
    </row>
    <row r="43" spans="2:8" s="28" customFormat="1" ht="18" x14ac:dyDescent="0.3">
      <c r="B43" s="478" t="s">
        <v>655</v>
      </c>
      <c r="C43" s="172">
        <v>468814</v>
      </c>
      <c r="D43" s="169" t="s">
        <v>642</v>
      </c>
      <c r="E43" s="169" t="s">
        <v>643</v>
      </c>
      <c r="F43" s="171" t="s">
        <v>422</v>
      </c>
      <c r="G43" s="137"/>
      <c r="H43" s="145"/>
    </row>
    <row r="44" spans="2:8" s="28" customFormat="1" ht="18" x14ac:dyDescent="0.3">
      <c r="B44" s="479" t="s">
        <v>656</v>
      </c>
      <c r="C44" s="166">
        <v>219282</v>
      </c>
      <c r="D44" s="169" t="s">
        <v>642</v>
      </c>
      <c r="E44" s="169" t="s">
        <v>643</v>
      </c>
      <c r="F44" s="171" t="s">
        <v>422</v>
      </c>
      <c r="G44" s="136"/>
      <c r="H44" s="144"/>
    </row>
    <row r="45" spans="2:8" s="28" customFormat="1" ht="18" x14ac:dyDescent="0.3">
      <c r="B45" s="478" t="s">
        <v>657</v>
      </c>
      <c r="C45" s="170">
        <v>92967</v>
      </c>
      <c r="D45" s="169" t="s">
        <v>642</v>
      </c>
      <c r="E45" s="169" t="s">
        <v>643</v>
      </c>
      <c r="F45" s="171" t="s">
        <v>422</v>
      </c>
      <c r="G45" s="135"/>
      <c r="H45" s="143"/>
    </row>
    <row r="46" spans="2:8" s="28" customFormat="1" ht="18" x14ac:dyDescent="0.3">
      <c r="B46" s="479" t="s">
        <v>658</v>
      </c>
      <c r="C46" s="166">
        <v>929676</v>
      </c>
      <c r="D46" s="169" t="s">
        <v>642</v>
      </c>
      <c r="E46" s="169" t="s">
        <v>643</v>
      </c>
      <c r="F46" s="171" t="s">
        <v>422</v>
      </c>
      <c r="G46" s="136"/>
      <c r="H46" s="144"/>
    </row>
    <row r="47" spans="2:8" s="28" customFormat="1" ht="18" x14ac:dyDescent="0.3">
      <c r="B47" s="478" t="s">
        <v>659</v>
      </c>
      <c r="C47" s="170">
        <v>300526</v>
      </c>
      <c r="D47" s="169" t="s">
        <v>642</v>
      </c>
      <c r="E47" s="169" t="s">
        <v>643</v>
      </c>
      <c r="F47" s="171" t="s">
        <v>422</v>
      </c>
      <c r="G47" s="135"/>
      <c r="H47" s="143"/>
    </row>
    <row r="48" spans="2:8" s="28" customFormat="1" ht="18" x14ac:dyDescent="0.3">
      <c r="B48" s="479" t="s">
        <v>660</v>
      </c>
      <c r="C48" s="166">
        <v>424454</v>
      </c>
      <c r="D48" s="169" t="s">
        <v>642</v>
      </c>
      <c r="E48" s="169" t="s">
        <v>643</v>
      </c>
      <c r="F48" s="171" t="s">
        <v>422</v>
      </c>
      <c r="G48" s="136"/>
      <c r="H48" s="144"/>
    </row>
    <row r="49" spans="2:8" s="28" customFormat="1" ht="18" x14ac:dyDescent="0.3">
      <c r="B49" s="478" t="s">
        <v>661</v>
      </c>
      <c r="C49" s="170">
        <v>186901</v>
      </c>
      <c r="D49" s="169" t="s">
        <v>642</v>
      </c>
      <c r="E49" s="169" t="s">
        <v>643</v>
      </c>
      <c r="F49" s="171" t="s">
        <v>422</v>
      </c>
      <c r="G49" s="135"/>
      <c r="H49" s="143"/>
    </row>
    <row r="50" spans="2:8" s="28" customFormat="1" ht="18" x14ac:dyDescent="0.3">
      <c r="B50" s="479" t="s">
        <v>662</v>
      </c>
      <c r="C50" s="173">
        <v>1137060</v>
      </c>
      <c r="D50" s="169" t="s">
        <v>642</v>
      </c>
      <c r="E50" s="169" t="s">
        <v>643</v>
      </c>
      <c r="F50" s="171" t="s">
        <v>422</v>
      </c>
      <c r="G50" s="138"/>
      <c r="H50" s="146"/>
    </row>
    <row r="51" spans="2:8" s="28" customFormat="1" ht="18" x14ac:dyDescent="0.3">
      <c r="B51" s="478" t="s">
        <v>663</v>
      </c>
      <c r="C51" s="172">
        <v>214533</v>
      </c>
      <c r="D51" s="169" t="s">
        <v>642</v>
      </c>
      <c r="E51" s="169" t="s">
        <v>643</v>
      </c>
      <c r="F51" s="171" t="s">
        <v>422</v>
      </c>
      <c r="G51" s="137"/>
      <c r="H51" s="145"/>
    </row>
    <row r="52" spans="2:8" s="28" customFormat="1" ht="18" x14ac:dyDescent="0.3">
      <c r="B52" s="479" t="s">
        <v>664</v>
      </c>
      <c r="C52" s="166">
        <v>214536</v>
      </c>
      <c r="D52" s="169" t="s">
        <v>642</v>
      </c>
      <c r="E52" s="169" t="s">
        <v>643</v>
      </c>
      <c r="F52" s="171" t="s">
        <v>422</v>
      </c>
      <c r="G52" s="136"/>
      <c r="H52" s="144"/>
    </row>
    <row r="53" spans="2:8" s="28" customFormat="1" ht="18" x14ac:dyDescent="0.3">
      <c r="B53" s="478" t="s">
        <v>665</v>
      </c>
      <c r="C53" s="172">
        <v>408410</v>
      </c>
      <c r="D53" s="169" t="s">
        <v>642</v>
      </c>
      <c r="E53" s="169" t="s">
        <v>643</v>
      </c>
      <c r="F53" s="171" t="s">
        <v>422</v>
      </c>
      <c r="G53" s="137"/>
      <c r="H53" s="145"/>
    </row>
    <row r="54" spans="2:8" s="28" customFormat="1" ht="18" x14ac:dyDescent="0.3">
      <c r="B54" s="478" t="s">
        <v>666</v>
      </c>
      <c r="C54" s="172">
        <v>172534</v>
      </c>
      <c r="D54" s="169" t="s">
        <v>642</v>
      </c>
      <c r="E54" s="169" t="s">
        <v>643</v>
      </c>
      <c r="F54" s="171" t="s">
        <v>422</v>
      </c>
      <c r="G54" s="137"/>
      <c r="H54" s="145"/>
    </row>
    <row r="55" spans="2:8" s="28" customFormat="1" ht="18" x14ac:dyDescent="0.3">
      <c r="B55" s="479" t="s">
        <v>667</v>
      </c>
      <c r="C55" s="166">
        <v>827328</v>
      </c>
      <c r="D55" s="169" t="s">
        <v>642</v>
      </c>
      <c r="E55" s="169" t="s">
        <v>643</v>
      </c>
      <c r="F55" s="171" t="s">
        <v>422</v>
      </c>
      <c r="G55" s="136"/>
      <c r="H55" s="144"/>
    </row>
    <row r="56" spans="2:8" s="28" customFormat="1" ht="18" x14ac:dyDescent="0.3">
      <c r="B56" s="478" t="s">
        <v>668</v>
      </c>
      <c r="C56" s="172">
        <v>411784</v>
      </c>
      <c r="D56" s="169" t="s">
        <v>642</v>
      </c>
      <c r="E56" s="169" t="s">
        <v>643</v>
      </c>
      <c r="F56" s="171" t="s">
        <v>422</v>
      </c>
      <c r="G56" s="137"/>
      <c r="H56" s="145"/>
    </row>
    <row r="57" spans="2:8" s="28" customFormat="1" ht="18" x14ac:dyDescent="0.3">
      <c r="B57" s="479" t="s">
        <v>669</v>
      </c>
      <c r="C57" s="166">
        <v>651754</v>
      </c>
      <c r="D57" s="169" t="s">
        <v>642</v>
      </c>
      <c r="E57" s="169" t="s">
        <v>643</v>
      </c>
      <c r="F57" s="171" t="s">
        <v>422</v>
      </c>
      <c r="G57" s="136"/>
      <c r="H57" s="144"/>
    </row>
    <row r="58" spans="2:8" s="28" customFormat="1" ht="18" x14ac:dyDescent="0.3">
      <c r="B58" s="478" t="s">
        <v>670</v>
      </c>
      <c r="C58" s="170">
        <v>920235</v>
      </c>
      <c r="D58" s="169" t="s">
        <v>642</v>
      </c>
      <c r="E58" s="169" t="s">
        <v>643</v>
      </c>
      <c r="F58" s="171" t="s">
        <v>422</v>
      </c>
      <c r="G58" s="135"/>
      <c r="H58" s="143"/>
    </row>
    <row r="59" spans="2:8" s="28" customFormat="1" ht="18" x14ac:dyDescent="0.3">
      <c r="B59" s="479" t="s">
        <v>671</v>
      </c>
      <c r="C59" s="166">
        <v>370639</v>
      </c>
      <c r="D59" s="169" t="s">
        <v>642</v>
      </c>
      <c r="E59" s="169" t="s">
        <v>643</v>
      </c>
      <c r="F59" s="171" t="s">
        <v>422</v>
      </c>
      <c r="G59" s="136"/>
      <c r="H59" s="144"/>
    </row>
    <row r="60" spans="2:8" s="28" customFormat="1" ht="18" x14ac:dyDescent="0.3">
      <c r="B60" s="478" t="s">
        <v>672</v>
      </c>
      <c r="C60" s="172">
        <v>343038</v>
      </c>
      <c r="D60" s="169" t="s">
        <v>642</v>
      </c>
      <c r="E60" s="169" t="s">
        <v>643</v>
      </c>
      <c r="F60" s="171" t="s">
        <v>449</v>
      </c>
      <c r="G60" s="137"/>
      <c r="H60" s="145"/>
    </row>
    <row r="61" spans="2:8" s="28" customFormat="1" ht="18" x14ac:dyDescent="0.3">
      <c r="B61" s="479" t="s">
        <v>673</v>
      </c>
      <c r="C61" s="166">
        <v>6284</v>
      </c>
      <c r="D61" s="169" t="s">
        <v>642</v>
      </c>
      <c r="E61" s="169" t="s">
        <v>643</v>
      </c>
      <c r="F61" s="171" t="s">
        <v>422</v>
      </c>
      <c r="G61" s="136"/>
      <c r="H61" s="144"/>
    </row>
    <row r="62" spans="2:8" s="28" customFormat="1" ht="18" x14ac:dyDescent="0.3">
      <c r="B62" s="478" t="s">
        <v>674</v>
      </c>
      <c r="C62" s="170">
        <v>183333</v>
      </c>
      <c r="D62" s="169" t="s">
        <v>642</v>
      </c>
      <c r="E62" s="169" t="s">
        <v>643</v>
      </c>
      <c r="F62" s="171" t="s">
        <v>422</v>
      </c>
      <c r="G62" s="135"/>
      <c r="H62" s="143"/>
    </row>
    <row r="63" spans="2:8" s="28" customFormat="1" ht="18" x14ac:dyDescent="0.3">
      <c r="B63" s="479" t="s">
        <v>675</v>
      </c>
      <c r="C63" s="166">
        <v>948892</v>
      </c>
      <c r="D63" s="169" t="s">
        <v>642</v>
      </c>
      <c r="E63" s="169" t="s">
        <v>643</v>
      </c>
      <c r="F63" s="171" t="s">
        <v>422</v>
      </c>
      <c r="G63" s="136"/>
      <c r="H63" s="144"/>
    </row>
    <row r="64" spans="2:8" s="28" customFormat="1" ht="18" x14ac:dyDescent="0.3">
      <c r="B64" s="478" t="s">
        <v>676</v>
      </c>
      <c r="C64" s="170">
        <v>923655</v>
      </c>
      <c r="D64" s="169" t="s">
        <v>642</v>
      </c>
      <c r="E64" s="169" t="s">
        <v>643</v>
      </c>
      <c r="F64" s="171" t="s">
        <v>422</v>
      </c>
      <c r="G64" s="135"/>
      <c r="H64" s="143"/>
    </row>
    <row r="65" spans="2:8" s="28" customFormat="1" ht="18" x14ac:dyDescent="0.3">
      <c r="B65" s="479" t="s">
        <v>677</v>
      </c>
      <c r="C65" s="166">
        <v>403841</v>
      </c>
      <c r="D65" s="169" t="s">
        <v>642</v>
      </c>
      <c r="E65" s="169" t="s">
        <v>643</v>
      </c>
      <c r="F65" s="171" t="s">
        <v>422</v>
      </c>
      <c r="G65" s="136"/>
      <c r="H65" s="144"/>
    </row>
    <row r="66" spans="2:8" s="28" customFormat="1" ht="18" x14ac:dyDescent="0.3">
      <c r="B66" s="478" t="s">
        <v>678</v>
      </c>
      <c r="C66" s="170">
        <v>1127513</v>
      </c>
      <c r="D66" s="169" t="s">
        <v>642</v>
      </c>
      <c r="E66" s="169" t="s">
        <v>643</v>
      </c>
      <c r="F66" s="171" t="s">
        <v>422</v>
      </c>
      <c r="G66" s="135"/>
      <c r="H66" s="143"/>
    </row>
    <row r="67" spans="2:8" s="28" customFormat="1" ht="18" x14ac:dyDescent="0.3">
      <c r="B67" s="478" t="s">
        <v>679</v>
      </c>
      <c r="C67" s="170">
        <v>331804</v>
      </c>
      <c r="D67" s="169" t="s">
        <v>642</v>
      </c>
      <c r="E67" s="169" t="s">
        <v>643</v>
      </c>
      <c r="F67" s="171" t="s">
        <v>422</v>
      </c>
      <c r="G67" s="135"/>
      <c r="H67" s="143"/>
    </row>
    <row r="68" spans="2:8" s="28" customFormat="1" ht="18" x14ac:dyDescent="0.3">
      <c r="B68" s="479" t="s">
        <v>680</v>
      </c>
      <c r="C68" s="166"/>
      <c r="D68" s="169" t="s">
        <v>642</v>
      </c>
      <c r="E68" s="169" t="s">
        <v>643</v>
      </c>
      <c r="F68" s="171" t="s">
        <v>422</v>
      </c>
      <c r="G68" s="136"/>
      <c r="H68" s="144"/>
    </row>
    <row r="69" spans="2:8" s="28" customFormat="1" ht="18" x14ac:dyDescent="0.3">
      <c r="B69" s="478" t="s">
        <v>681</v>
      </c>
      <c r="C69" s="170"/>
      <c r="D69" s="169" t="s">
        <v>642</v>
      </c>
      <c r="E69" s="169" t="s">
        <v>643</v>
      </c>
      <c r="F69" s="171" t="s">
        <v>422</v>
      </c>
      <c r="G69" s="135"/>
      <c r="H69" s="143"/>
    </row>
    <row r="70" spans="2:8" s="28" customFormat="1" ht="18" x14ac:dyDescent="0.3">
      <c r="B70" s="479" t="s">
        <v>682</v>
      </c>
      <c r="C70" s="166"/>
      <c r="D70" s="169" t="s">
        <v>642</v>
      </c>
      <c r="E70" s="169" t="s">
        <v>643</v>
      </c>
      <c r="F70" s="171" t="s">
        <v>422</v>
      </c>
      <c r="G70" s="136"/>
      <c r="H70" s="144"/>
    </row>
    <row r="71" spans="2:8" s="28" customFormat="1" ht="18" x14ac:dyDescent="0.3">
      <c r="B71" s="478" t="s">
        <v>683</v>
      </c>
      <c r="C71" s="170"/>
      <c r="D71" s="169" t="s">
        <v>642</v>
      </c>
      <c r="E71" s="169" t="s">
        <v>643</v>
      </c>
      <c r="F71" s="171" t="s">
        <v>422</v>
      </c>
      <c r="G71" s="135"/>
      <c r="H71" s="143"/>
    </row>
    <row r="72" spans="2:8" s="28" customFormat="1" ht="18" x14ac:dyDescent="0.3">
      <c r="B72" s="479" t="s">
        <v>684</v>
      </c>
      <c r="C72" s="166">
        <v>427325</v>
      </c>
      <c r="D72" s="169" t="s">
        <v>642</v>
      </c>
      <c r="E72" s="169" t="s">
        <v>643</v>
      </c>
      <c r="F72" s="171" t="s">
        <v>422</v>
      </c>
      <c r="G72" s="136"/>
      <c r="H72" s="144"/>
    </row>
    <row r="73" spans="2:8" s="28" customFormat="1" ht="18" x14ac:dyDescent="0.3">
      <c r="B73" s="479" t="s">
        <v>685</v>
      </c>
      <c r="C73" s="166">
        <v>153400</v>
      </c>
      <c r="D73" s="169" t="s">
        <v>642</v>
      </c>
      <c r="E73" s="169" t="s">
        <v>643</v>
      </c>
      <c r="F73" s="171" t="s">
        <v>422</v>
      </c>
      <c r="G73" s="136"/>
      <c r="H73" s="144"/>
    </row>
    <row r="74" spans="2:8" s="28" customFormat="1" ht="18" x14ac:dyDescent="0.3">
      <c r="B74" s="478" t="s">
        <v>686</v>
      </c>
      <c r="C74" s="170">
        <v>6823</v>
      </c>
      <c r="D74" s="169" t="s">
        <v>642</v>
      </c>
      <c r="E74" s="169" t="s">
        <v>643</v>
      </c>
      <c r="F74" s="171" t="s">
        <v>422</v>
      </c>
      <c r="G74" s="135"/>
      <c r="H74" s="143"/>
    </row>
    <row r="75" spans="2:8" s="28" customFormat="1" ht="18" x14ac:dyDescent="0.3">
      <c r="B75" s="479" t="s">
        <v>687</v>
      </c>
      <c r="C75" s="166">
        <v>322270</v>
      </c>
      <c r="D75" s="169" t="s">
        <v>642</v>
      </c>
      <c r="E75" s="169" t="s">
        <v>643</v>
      </c>
      <c r="F75" s="171" t="s">
        <v>422</v>
      </c>
      <c r="G75" s="136"/>
      <c r="H75" s="144"/>
    </row>
    <row r="76" spans="2:8" s="28" customFormat="1" ht="18" x14ac:dyDescent="0.3">
      <c r="B76" s="478" t="s">
        <v>688</v>
      </c>
      <c r="C76" s="170">
        <v>316743</v>
      </c>
      <c r="D76" s="169" t="s">
        <v>642</v>
      </c>
      <c r="E76" s="169" t="s">
        <v>643</v>
      </c>
      <c r="F76" s="171" t="s">
        <v>422</v>
      </c>
      <c r="G76" s="135"/>
      <c r="H76" s="143"/>
    </row>
    <row r="77" spans="2:8" s="28" customFormat="1" ht="18" x14ac:dyDescent="0.3">
      <c r="B77" s="479" t="s">
        <v>689</v>
      </c>
      <c r="C77" s="166">
        <v>415507</v>
      </c>
      <c r="D77" s="169" t="s">
        <v>642</v>
      </c>
      <c r="E77" s="169" t="s">
        <v>643</v>
      </c>
      <c r="F77" s="171" t="s">
        <v>422</v>
      </c>
      <c r="G77" s="136"/>
      <c r="H77" s="144"/>
    </row>
    <row r="78" spans="2:8" s="28" customFormat="1" ht="18" x14ac:dyDescent="0.3">
      <c r="B78" s="478" t="s">
        <v>690</v>
      </c>
      <c r="C78" s="170">
        <v>824838</v>
      </c>
      <c r="D78" s="169" t="s">
        <v>642</v>
      </c>
      <c r="E78" s="169" t="s">
        <v>643</v>
      </c>
      <c r="F78" s="171" t="s">
        <v>422</v>
      </c>
      <c r="G78" s="135"/>
      <c r="H78" s="143"/>
    </row>
    <row r="79" spans="2:8" s="28" customFormat="1" ht="18" x14ac:dyDescent="0.3">
      <c r="B79" s="479" t="s">
        <v>691</v>
      </c>
      <c r="C79" s="166">
        <v>499348</v>
      </c>
      <c r="D79" s="169" t="s">
        <v>642</v>
      </c>
      <c r="E79" s="169" t="s">
        <v>643</v>
      </c>
      <c r="F79" s="171" t="s">
        <v>422</v>
      </c>
      <c r="G79" s="136"/>
      <c r="H79" s="144"/>
    </row>
    <row r="80" spans="2:8" s="28" customFormat="1" ht="18" x14ac:dyDescent="0.3">
      <c r="B80" s="478" t="s">
        <v>692</v>
      </c>
      <c r="C80" s="170">
        <v>216656</v>
      </c>
      <c r="D80" s="169" t="s">
        <v>642</v>
      </c>
      <c r="E80" s="169" t="s">
        <v>643</v>
      </c>
      <c r="F80" s="171" t="s">
        <v>422</v>
      </c>
      <c r="G80" s="135"/>
      <c r="H80" s="143"/>
    </row>
    <row r="81" spans="2:8" s="28" customFormat="1" ht="18" x14ac:dyDescent="0.3">
      <c r="B81" s="479" t="s">
        <v>693</v>
      </c>
      <c r="C81" s="166">
        <v>892</v>
      </c>
      <c r="D81" s="169" t="s">
        <v>642</v>
      </c>
      <c r="E81" s="169" t="s">
        <v>643</v>
      </c>
      <c r="F81" s="171" t="s">
        <v>422</v>
      </c>
      <c r="G81" s="136"/>
      <c r="H81" s="144"/>
    </row>
    <row r="82" spans="2:8" s="28" customFormat="1" ht="18" x14ac:dyDescent="0.3">
      <c r="B82" s="478" t="s">
        <v>694</v>
      </c>
      <c r="C82" s="170">
        <v>927144</v>
      </c>
      <c r="D82" s="169" t="s">
        <v>642</v>
      </c>
      <c r="E82" s="169" t="s">
        <v>643</v>
      </c>
      <c r="F82" s="171" t="s">
        <v>422</v>
      </c>
      <c r="G82" s="135"/>
      <c r="H82" s="143"/>
    </row>
    <row r="83" spans="2:8" s="28" customFormat="1" ht="18" x14ac:dyDescent="0.3">
      <c r="B83" s="479" t="s">
        <v>695</v>
      </c>
      <c r="C83" s="166">
        <v>284117</v>
      </c>
      <c r="D83" s="169" t="s">
        <v>642</v>
      </c>
      <c r="E83" s="169" t="s">
        <v>643</v>
      </c>
      <c r="F83" s="171" t="s">
        <v>422</v>
      </c>
      <c r="G83" s="136"/>
      <c r="H83" s="144"/>
    </row>
    <row r="84" spans="2:8" s="28" customFormat="1" ht="18" x14ac:dyDescent="0.3">
      <c r="B84" s="478" t="s">
        <v>696</v>
      </c>
      <c r="C84" s="170">
        <v>299998</v>
      </c>
      <c r="D84" s="169" t="s">
        <v>642</v>
      </c>
      <c r="E84" s="169" t="s">
        <v>643</v>
      </c>
      <c r="F84" s="171" t="s">
        <v>422</v>
      </c>
      <c r="G84" s="135"/>
      <c r="H84" s="143"/>
    </row>
    <row r="85" spans="2:8" s="28" customFormat="1" ht="18" x14ac:dyDescent="0.3">
      <c r="B85" s="479" t="s">
        <v>697</v>
      </c>
      <c r="C85" s="166">
        <v>648962</v>
      </c>
      <c r="D85" s="169" t="s">
        <v>642</v>
      </c>
      <c r="E85" s="169" t="s">
        <v>643</v>
      </c>
      <c r="F85" s="171" t="s">
        <v>422</v>
      </c>
      <c r="G85" s="136"/>
      <c r="H85" s="144"/>
    </row>
    <row r="86" spans="2:8" s="28" customFormat="1" ht="18" x14ac:dyDescent="0.3">
      <c r="B86" s="478" t="s">
        <v>698</v>
      </c>
      <c r="C86" s="170">
        <v>683377</v>
      </c>
      <c r="D86" s="169" t="s">
        <v>642</v>
      </c>
      <c r="E86" s="169" t="s">
        <v>643</v>
      </c>
      <c r="F86" s="171" t="s">
        <v>422</v>
      </c>
      <c r="G86" s="135"/>
      <c r="H86" s="143"/>
    </row>
    <row r="87" spans="2:8" s="28" customFormat="1" ht="18" x14ac:dyDescent="0.3">
      <c r="B87" s="479" t="s">
        <v>699</v>
      </c>
      <c r="C87" s="166">
        <v>150351</v>
      </c>
      <c r="D87" s="169" t="s">
        <v>642</v>
      </c>
      <c r="E87" s="169" t="s">
        <v>643</v>
      </c>
      <c r="F87" s="171" t="s">
        <v>422</v>
      </c>
      <c r="G87" s="136"/>
      <c r="H87" s="144"/>
    </row>
    <row r="88" spans="2:8" s="28" customFormat="1" ht="18" x14ac:dyDescent="0.3">
      <c r="B88" s="478" t="s">
        <v>700</v>
      </c>
      <c r="C88" s="170">
        <v>407706</v>
      </c>
      <c r="D88" s="169" t="s">
        <v>642</v>
      </c>
      <c r="E88" s="169" t="s">
        <v>643</v>
      </c>
      <c r="F88" s="171" t="s">
        <v>422</v>
      </c>
      <c r="G88" s="135"/>
      <c r="H88" s="143"/>
    </row>
    <row r="89" spans="2:8" s="28" customFormat="1" ht="18" x14ac:dyDescent="0.3">
      <c r="B89" s="479" t="s">
        <v>701</v>
      </c>
      <c r="C89" s="166">
        <v>277904</v>
      </c>
      <c r="D89" s="169" t="s">
        <v>642</v>
      </c>
      <c r="E89" s="169" t="s">
        <v>643</v>
      </c>
      <c r="F89" s="171" t="s">
        <v>422</v>
      </c>
      <c r="G89" s="136"/>
      <c r="H89" s="144"/>
    </row>
    <row r="90" spans="2:8" s="28" customFormat="1" ht="18" x14ac:dyDescent="0.3">
      <c r="B90" s="478" t="s">
        <v>702</v>
      </c>
      <c r="C90" s="170">
        <v>2979</v>
      </c>
      <c r="D90" s="169" t="s">
        <v>642</v>
      </c>
      <c r="E90" s="169" t="s">
        <v>643</v>
      </c>
      <c r="F90" s="171" t="s">
        <v>422</v>
      </c>
      <c r="G90" s="135"/>
      <c r="H90" s="143"/>
    </row>
    <row r="91" spans="2:8" s="28" customFormat="1" ht="18" x14ac:dyDescent="0.3">
      <c r="B91" s="479" t="s">
        <v>703</v>
      </c>
      <c r="C91" s="166">
        <v>321517</v>
      </c>
      <c r="D91" s="169" t="s">
        <v>642</v>
      </c>
      <c r="E91" s="169" t="s">
        <v>643</v>
      </c>
      <c r="F91" s="171" t="s">
        <v>422</v>
      </c>
      <c r="G91" s="136"/>
      <c r="H91" s="144"/>
    </row>
    <row r="92" spans="2:8" s="28" customFormat="1" ht="18" x14ac:dyDescent="0.3">
      <c r="B92" s="478" t="s">
        <v>704</v>
      </c>
      <c r="C92" s="170">
        <v>429120</v>
      </c>
      <c r="D92" s="169" t="s">
        <v>642</v>
      </c>
      <c r="E92" s="169" t="s">
        <v>643</v>
      </c>
      <c r="F92" s="171" t="s">
        <v>422</v>
      </c>
      <c r="G92" s="135"/>
      <c r="H92" s="143"/>
    </row>
    <row r="93" spans="2:8" s="28" customFormat="1" ht="18" x14ac:dyDescent="0.3">
      <c r="B93" s="478" t="s">
        <v>705</v>
      </c>
      <c r="C93" s="170"/>
      <c r="D93" s="169" t="s">
        <v>642</v>
      </c>
      <c r="E93" s="169" t="s">
        <v>643</v>
      </c>
      <c r="F93" s="171" t="s">
        <v>422</v>
      </c>
      <c r="G93" s="135"/>
      <c r="H93" s="143"/>
    </row>
    <row r="94" spans="2:8" s="28" customFormat="1" ht="18" x14ac:dyDescent="0.3">
      <c r="B94" s="479" t="s">
        <v>706</v>
      </c>
      <c r="C94" s="166"/>
      <c r="D94" s="169" t="s">
        <v>642</v>
      </c>
      <c r="E94" s="169" t="s">
        <v>643</v>
      </c>
      <c r="F94" s="171" t="s">
        <v>422</v>
      </c>
      <c r="G94" s="136"/>
      <c r="H94" s="144"/>
    </row>
    <row r="95" spans="2:8" s="28" customFormat="1" ht="18" x14ac:dyDescent="0.3">
      <c r="B95" s="478" t="s">
        <v>707</v>
      </c>
      <c r="C95" s="170">
        <v>130849</v>
      </c>
      <c r="D95" s="169" t="s">
        <v>83</v>
      </c>
      <c r="E95" s="169" t="s">
        <v>708</v>
      </c>
      <c r="F95" s="171" t="s">
        <v>422</v>
      </c>
      <c r="G95" s="135"/>
      <c r="H95" s="143"/>
    </row>
    <row r="96" spans="2:8" s="28" customFormat="1" ht="18" x14ac:dyDescent="0.35">
      <c r="B96" s="478" t="s">
        <v>709</v>
      </c>
      <c r="C96" s="174">
        <v>158665</v>
      </c>
      <c r="D96" s="169" t="s">
        <v>642</v>
      </c>
      <c r="E96" s="169" t="s">
        <v>643</v>
      </c>
      <c r="F96" s="171"/>
      <c r="G96" s="135"/>
      <c r="H96" s="148"/>
    </row>
    <row r="97" spans="2:8" s="28" customFormat="1" ht="18" x14ac:dyDescent="0.3">
      <c r="B97" s="478" t="s">
        <v>710</v>
      </c>
      <c r="C97" s="170">
        <v>312274</v>
      </c>
      <c r="D97" s="169" t="s">
        <v>642</v>
      </c>
      <c r="E97" s="169" t="s">
        <v>643</v>
      </c>
      <c r="F97" s="171"/>
      <c r="G97" s="135"/>
      <c r="H97" s="149"/>
    </row>
    <row r="98" spans="2:8" s="28" customFormat="1" ht="18" x14ac:dyDescent="0.3">
      <c r="B98" s="478" t="s">
        <v>711</v>
      </c>
      <c r="C98" s="170"/>
      <c r="D98" s="169" t="s">
        <v>642</v>
      </c>
      <c r="E98" s="169" t="s">
        <v>643</v>
      </c>
      <c r="F98" s="171"/>
      <c r="G98" s="135"/>
      <c r="H98" s="149"/>
    </row>
    <row r="99" spans="2:8" s="28" customFormat="1" ht="18" x14ac:dyDescent="0.3">
      <c r="B99" s="478" t="s">
        <v>712</v>
      </c>
      <c r="C99" s="170">
        <v>191616</v>
      </c>
      <c r="D99" s="169" t="s">
        <v>642</v>
      </c>
      <c r="E99" s="169" t="s">
        <v>643</v>
      </c>
      <c r="F99" s="171"/>
      <c r="G99" s="135"/>
      <c r="H99" s="149"/>
    </row>
    <row r="100" spans="2:8" s="28" customFormat="1" ht="54" x14ac:dyDescent="0.35">
      <c r="B100" s="480" t="s">
        <v>713</v>
      </c>
      <c r="C100" s="176"/>
      <c r="D100" s="169" t="s">
        <v>642</v>
      </c>
      <c r="E100" s="169" t="s">
        <v>643</v>
      </c>
      <c r="F100" s="177"/>
      <c r="G100" s="155"/>
      <c r="H100" s="156"/>
    </row>
    <row r="101" spans="2:8" s="28" customFormat="1" ht="54" x14ac:dyDescent="0.35">
      <c r="B101" s="480" t="s">
        <v>714</v>
      </c>
      <c r="C101" s="176"/>
      <c r="D101" s="169" t="s">
        <v>642</v>
      </c>
      <c r="E101" s="169" t="s">
        <v>643</v>
      </c>
      <c r="F101" s="177"/>
      <c r="G101" s="155"/>
      <c r="H101" s="156"/>
    </row>
    <row r="102" spans="2:8" s="28" customFormat="1" ht="72" x14ac:dyDescent="0.35">
      <c r="B102" s="480" t="s">
        <v>715</v>
      </c>
      <c r="C102" s="176"/>
      <c r="D102" s="169" t="s">
        <v>642</v>
      </c>
      <c r="E102" s="169" t="s">
        <v>643</v>
      </c>
      <c r="F102" s="177"/>
      <c r="G102" s="155"/>
      <c r="H102" s="156"/>
    </row>
    <row r="103" spans="2:8" s="28" customFormat="1" ht="54" x14ac:dyDescent="0.35">
      <c r="B103" s="480" t="s">
        <v>716</v>
      </c>
      <c r="C103" s="176"/>
      <c r="D103" s="169" t="s">
        <v>642</v>
      </c>
      <c r="E103" s="169" t="s">
        <v>643</v>
      </c>
      <c r="F103" s="177"/>
      <c r="G103" s="155"/>
      <c r="H103" s="156"/>
    </row>
    <row r="104" spans="2:8" s="28" customFormat="1" ht="72" x14ac:dyDescent="0.35">
      <c r="B104" s="480" t="s">
        <v>717</v>
      </c>
      <c r="C104" s="176"/>
      <c r="D104" s="169" t="s">
        <v>642</v>
      </c>
      <c r="E104" s="169" t="s">
        <v>643</v>
      </c>
      <c r="F104" s="177"/>
      <c r="G104" s="155"/>
      <c r="H104" s="156"/>
    </row>
    <row r="105" spans="2:8" s="28" customFormat="1" ht="72" x14ac:dyDescent="0.35">
      <c r="B105" s="480" t="s">
        <v>718</v>
      </c>
      <c r="C105" s="176"/>
      <c r="D105" s="169" t="s">
        <v>642</v>
      </c>
      <c r="E105" s="169" t="s">
        <v>643</v>
      </c>
      <c r="F105" s="177"/>
      <c r="G105" s="155"/>
      <c r="H105" s="156"/>
    </row>
    <row r="106" spans="2:8" s="28" customFormat="1" ht="54" x14ac:dyDescent="0.35">
      <c r="B106" s="480" t="s">
        <v>719</v>
      </c>
      <c r="C106" s="176"/>
      <c r="D106" s="169" t="s">
        <v>642</v>
      </c>
      <c r="E106" s="169" t="s">
        <v>643</v>
      </c>
      <c r="F106" s="177"/>
      <c r="G106" s="155"/>
      <c r="H106" s="156"/>
    </row>
    <row r="107" spans="2:8" s="28" customFormat="1" ht="36" x14ac:dyDescent="0.35">
      <c r="B107" s="480" t="s">
        <v>720</v>
      </c>
      <c r="C107" s="176"/>
      <c r="D107" s="169" t="s">
        <v>642</v>
      </c>
      <c r="E107" s="169" t="s">
        <v>643</v>
      </c>
      <c r="F107" s="177"/>
      <c r="G107" s="155"/>
      <c r="H107" s="156"/>
    </row>
    <row r="108" spans="2:8" s="28" customFormat="1" ht="90" x14ac:dyDescent="0.35">
      <c r="B108" s="480" t="s">
        <v>721</v>
      </c>
      <c r="C108" s="176"/>
      <c r="D108" s="169" t="s">
        <v>642</v>
      </c>
      <c r="E108" s="169" t="s">
        <v>643</v>
      </c>
      <c r="F108" s="177"/>
      <c r="G108" s="155"/>
      <c r="H108" s="156"/>
    </row>
    <row r="109" spans="2:8" s="28" customFormat="1" ht="126" x14ac:dyDescent="0.3">
      <c r="B109" s="480" t="s">
        <v>722</v>
      </c>
      <c r="C109" s="176"/>
      <c r="D109" s="169" t="s">
        <v>642</v>
      </c>
      <c r="E109" s="169" t="s">
        <v>643</v>
      </c>
      <c r="F109" s="177"/>
      <c r="G109" s="155"/>
      <c r="H109" s="157"/>
    </row>
    <row r="110" spans="2:8" s="28" customFormat="1" ht="108" x14ac:dyDescent="0.3">
      <c r="B110" s="480" t="s">
        <v>723</v>
      </c>
      <c r="C110" s="176"/>
      <c r="D110" s="169" t="s">
        <v>642</v>
      </c>
      <c r="E110" s="169" t="s">
        <v>643</v>
      </c>
      <c r="F110" s="177"/>
      <c r="G110" s="155"/>
      <c r="H110" s="157"/>
    </row>
    <row r="111" spans="2:8" s="28" customFormat="1" ht="36" x14ac:dyDescent="0.3">
      <c r="B111" s="480" t="s">
        <v>724</v>
      </c>
      <c r="C111" s="176"/>
      <c r="D111" s="169" t="s">
        <v>642</v>
      </c>
      <c r="E111" s="169" t="s">
        <v>643</v>
      </c>
      <c r="F111" s="177"/>
      <c r="G111" s="155"/>
      <c r="H111" s="157"/>
    </row>
    <row r="112" spans="2:8" s="28" customFormat="1" ht="36" x14ac:dyDescent="0.3">
      <c r="B112" s="480" t="s">
        <v>725</v>
      </c>
      <c r="C112" s="176"/>
      <c r="D112" s="169" t="s">
        <v>642</v>
      </c>
      <c r="E112" s="169" t="s">
        <v>643</v>
      </c>
      <c r="F112" s="177"/>
      <c r="G112" s="155"/>
      <c r="H112" s="157"/>
    </row>
    <row r="113" spans="2:8" s="28" customFormat="1" ht="54" x14ac:dyDescent="0.3">
      <c r="B113" s="480" t="s">
        <v>726</v>
      </c>
      <c r="C113" s="176"/>
      <c r="D113" s="169" t="s">
        <v>642</v>
      </c>
      <c r="E113" s="169" t="s">
        <v>643</v>
      </c>
      <c r="F113" s="177"/>
      <c r="G113" s="155"/>
      <c r="H113" s="157"/>
    </row>
    <row r="114" spans="2:8" s="28" customFormat="1" ht="54" x14ac:dyDescent="0.3">
      <c r="B114" s="480" t="s">
        <v>727</v>
      </c>
      <c r="C114" s="176"/>
      <c r="D114" s="169" t="s">
        <v>642</v>
      </c>
      <c r="E114" s="169" t="s">
        <v>643</v>
      </c>
      <c r="F114" s="177"/>
      <c r="G114" s="155"/>
      <c r="H114" s="157"/>
    </row>
    <row r="115" spans="2:8" s="28" customFormat="1" ht="36" x14ac:dyDescent="0.3">
      <c r="B115" s="480" t="s">
        <v>728</v>
      </c>
      <c r="C115" s="176"/>
      <c r="D115" s="169" t="s">
        <v>642</v>
      </c>
      <c r="E115" s="169" t="s">
        <v>643</v>
      </c>
      <c r="F115" s="177"/>
      <c r="G115" s="155"/>
      <c r="H115" s="157"/>
    </row>
    <row r="116" spans="2:8" s="28" customFormat="1" ht="126" x14ac:dyDescent="0.3">
      <c r="B116" s="480" t="s">
        <v>729</v>
      </c>
      <c r="C116" s="176"/>
      <c r="D116" s="169" t="s">
        <v>642</v>
      </c>
      <c r="E116" s="169" t="s">
        <v>643</v>
      </c>
      <c r="F116" s="177"/>
      <c r="G116" s="155"/>
      <c r="H116" s="157"/>
    </row>
    <row r="117" spans="2:8" s="28" customFormat="1" ht="72" x14ac:dyDescent="0.3">
      <c r="B117" s="480" t="s">
        <v>730</v>
      </c>
      <c r="C117" s="176"/>
      <c r="D117" s="169" t="s">
        <v>642</v>
      </c>
      <c r="E117" s="169" t="s">
        <v>643</v>
      </c>
      <c r="F117" s="177"/>
      <c r="G117" s="155"/>
      <c r="H117" s="157"/>
    </row>
    <row r="118" spans="2:8" s="28" customFormat="1" ht="90" x14ac:dyDescent="0.3">
      <c r="B118" s="480" t="s">
        <v>731</v>
      </c>
      <c r="C118" s="176"/>
      <c r="D118" s="169" t="s">
        <v>642</v>
      </c>
      <c r="E118" s="169" t="s">
        <v>643</v>
      </c>
      <c r="F118" s="177"/>
      <c r="G118" s="155"/>
      <c r="H118" s="157"/>
    </row>
    <row r="119" spans="2:8" s="28" customFormat="1" ht="90" x14ac:dyDescent="0.3">
      <c r="B119" s="480" t="s">
        <v>732</v>
      </c>
      <c r="C119" s="176"/>
      <c r="D119" s="169" t="s">
        <v>642</v>
      </c>
      <c r="E119" s="169" t="s">
        <v>643</v>
      </c>
      <c r="F119" s="177"/>
      <c r="G119" s="155"/>
      <c r="H119" s="157"/>
    </row>
    <row r="120" spans="2:8" s="28" customFormat="1" ht="18" x14ac:dyDescent="0.35">
      <c r="B120" s="481" t="s">
        <v>733</v>
      </c>
      <c r="C120" s="176"/>
      <c r="D120" s="178" t="s">
        <v>642</v>
      </c>
      <c r="E120" s="178" t="s">
        <v>643</v>
      </c>
      <c r="F120" s="177"/>
      <c r="G120" s="155"/>
      <c r="H120" s="156"/>
    </row>
  </sheetData>
  <dataValidations count="7">
    <dataValidation type="whole" allowBlank="1" showInputMessage="1" showErrorMessage="1" errorTitle="Do not edit - based on part 5" error="These cells will be filled automatically" promptTitle="Do not edit - based on part 5" prompt=" " sqref="H2:H120" xr:uid="{00000000-0002-0000-0300-000018000000}">
      <formula1>1</formula1>
      <formula2>2</formula2>
    </dataValidation>
    <dataValidation errorStyle="warning" allowBlank="1" showInputMessage="1" showErrorMessage="1" errorTitle="URL " error="Please input a link in these cells" sqref="F2:G120" xr:uid="{00000000-0002-0000-0300-000017000000}"/>
    <dataValidation allowBlank="1" showInputMessage="1" showErrorMessage="1" promptTitle="Please insert commodities" prompt="Please insert the relevant commodities of the company here, separated by commas." sqref="E2:E120" xr:uid="{00000000-0002-0000-0300-000016000000}"/>
    <dataValidation allowBlank="1" showInputMessage="1" showErrorMessage="1" promptTitle="Identification #" prompt="Please input unique identification number, such as TIN, organisational number or similar" sqref="C2:C120" xr:uid="{00000000-0002-0000-0300-000015000000}"/>
    <dataValidation type="list" allowBlank="1" showInputMessage="1" showErrorMessage="1" promptTitle="Please select Sector" prompt="Please select the relevant sector of the company from the list" sqref="D2:D120" xr:uid="{00000000-0002-0000-0300-000014000000}">
      <formula1>Sector_list</formula1>
    </dataValidation>
    <dataValidation allowBlank="1" showInputMessage="1" showErrorMessage="1" promptTitle="Company name" prompt="Input company name here._x000a__x000a_Please refrain from using acronyms, and input complete name." sqref="B120 B2:B99" xr:uid="{00000000-0002-0000-0300-000013000000}"/>
    <dataValidation type="textLength" allowBlank="1" showInputMessage="1" showErrorMessage="1" sqref="I2:J120 A2:A120" xr:uid="{00000000-0002-0000-0300-000004000000}">
      <formula1>9999999</formula1>
      <formula2>99999999</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G1" zoomScale="75" zoomScaleNormal="75" workbookViewId="0">
      <selection activeCell="J37" sqref="J37"/>
    </sheetView>
  </sheetViews>
  <sheetFormatPr defaultColWidth="9.33203125" defaultRowHeight="14.4" x14ac:dyDescent="0.3"/>
  <cols>
    <col min="1" max="1" width="38.6640625" bestFit="1" customWidth="1"/>
    <col min="2" max="3" width="17.44140625" customWidth="1"/>
    <col min="4" max="7" width="26.44140625" customWidth="1"/>
    <col min="9" max="9" width="24.44140625" customWidth="1"/>
    <col min="10" max="10" width="28.44140625" customWidth="1"/>
    <col min="11" max="11" width="20.44140625" bestFit="1" customWidth="1"/>
    <col min="14" max="14" width="17.44140625" customWidth="1"/>
    <col min="15" max="15" width="23.44140625" customWidth="1"/>
    <col min="16" max="16" width="13.44140625" customWidth="1"/>
    <col min="19" max="19" width="15.6640625" customWidth="1"/>
    <col min="20" max="20" width="10.6640625" customWidth="1"/>
    <col min="27" max="27" width="10.44140625" customWidth="1"/>
    <col min="29" max="29" width="15.44140625" customWidth="1"/>
    <col min="31" max="31" width="16" customWidth="1"/>
  </cols>
  <sheetData>
    <row r="1" spans="1:31" x14ac:dyDescent="0.3">
      <c r="A1" s="1" t="s">
        <v>1005</v>
      </c>
      <c r="I1" s="1" t="s">
        <v>1006</v>
      </c>
      <c r="K1" s="1" t="s">
        <v>1007</v>
      </c>
      <c r="N1" s="1" t="s">
        <v>1008</v>
      </c>
      <c r="S1" s="1" t="s">
        <v>1009</v>
      </c>
      <c r="AA1" s="1" t="s">
        <v>1010</v>
      </c>
      <c r="AC1" s="1" t="s">
        <v>1011</v>
      </c>
      <c r="AE1" s="1" t="s">
        <v>1012</v>
      </c>
    </row>
    <row r="2" spans="1:31" x14ac:dyDescent="0.3">
      <c r="A2" s="1" t="s">
        <v>1013</v>
      </c>
      <c r="B2" s="1" t="s">
        <v>1014</v>
      </c>
      <c r="C2" s="1" t="s">
        <v>53</v>
      </c>
      <c r="D2" s="1" t="s">
        <v>1015</v>
      </c>
      <c r="E2" s="1" t="s">
        <v>1016</v>
      </c>
      <c r="F2" s="1" t="s">
        <v>1017</v>
      </c>
      <c r="G2" s="1" t="s">
        <v>743</v>
      </c>
      <c r="I2" t="s">
        <v>1018</v>
      </c>
      <c r="K2" t="s">
        <v>1018</v>
      </c>
      <c r="N2" s="4" t="s">
        <v>1019</v>
      </c>
      <c r="O2" s="4" t="s">
        <v>1020</v>
      </c>
      <c r="P2" s="4" t="s">
        <v>1021</v>
      </c>
      <c r="S2" s="1" t="s">
        <v>1022</v>
      </c>
      <c r="T2" s="1" t="s">
        <v>1023</v>
      </c>
      <c r="U2" s="1" t="s">
        <v>1024</v>
      </c>
      <c r="V2" s="1" t="s">
        <v>761</v>
      </c>
      <c r="W2" s="1" t="s">
        <v>762</v>
      </c>
      <c r="X2" s="1" t="s">
        <v>763</v>
      </c>
      <c r="Y2" s="1" t="s">
        <v>764</v>
      </c>
      <c r="AA2" s="1" t="s">
        <v>1025</v>
      </c>
      <c r="AC2" t="s">
        <v>1026</v>
      </c>
      <c r="AE2" t="s">
        <v>1027</v>
      </c>
    </row>
    <row r="3" spans="1:31" x14ac:dyDescent="0.3">
      <c r="A3" t="s">
        <v>1028</v>
      </c>
      <c r="B3" t="s">
        <v>1029</v>
      </c>
      <c r="C3" t="s">
        <v>1030</v>
      </c>
      <c r="D3" t="s">
        <v>1031</v>
      </c>
      <c r="E3" t="s">
        <v>205</v>
      </c>
      <c r="F3">
        <v>840</v>
      </c>
      <c r="G3" t="s">
        <v>1032</v>
      </c>
      <c r="I3" t="s">
        <v>1033</v>
      </c>
      <c r="K3" s="6" t="s">
        <v>1034</v>
      </c>
      <c r="N3" s="5" t="s">
        <v>1035</v>
      </c>
      <c r="O3" s="5" t="s">
        <v>1036</v>
      </c>
      <c r="P3" t="s">
        <v>1037</v>
      </c>
      <c r="S3" t="s">
        <v>774</v>
      </c>
      <c r="T3" t="s">
        <v>1038</v>
      </c>
      <c r="U3" t="s">
        <v>1039</v>
      </c>
      <c r="V3" t="s">
        <v>1040</v>
      </c>
      <c r="W3" t="s">
        <v>1041</v>
      </c>
      <c r="X3" t="s">
        <v>774</v>
      </c>
      <c r="Y3" t="s">
        <v>774</v>
      </c>
      <c r="AA3" t="s">
        <v>1042</v>
      </c>
      <c r="AC3" t="s">
        <v>1043</v>
      </c>
      <c r="AE3" t="s">
        <v>404</v>
      </c>
    </row>
    <row r="4" spans="1:31" x14ac:dyDescent="0.3">
      <c r="A4" t="s">
        <v>1044</v>
      </c>
      <c r="B4" t="s">
        <v>1045</v>
      </c>
      <c r="C4" t="s">
        <v>1046</v>
      </c>
      <c r="D4" t="s">
        <v>1047</v>
      </c>
      <c r="E4" t="s">
        <v>1048</v>
      </c>
      <c r="F4">
        <v>971</v>
      </c>
      <c r="G4" t="s">
        <v>1049</v>
      </c>
      <c r="I4" t="s">
        <v>61</v>
      </c>
      <c r="K4" t="s">
        <v>130</v>
      </c>
      <c r="N4" s="5" t="s">
        <v>1050</v>
      </c>
      <c r="O4" s="5" t="s">
        <v>1051</v>
      </c>
      <c r="P4" t="s">
        <v>1052</v>
      </c>
      <c r="S4" t="s">
        <v>781</v>
      </c>
      <c r="T4" t="s">
        <v>1053</v>
      </c>
      <c r="U4" t="s">
        <v>1054</v>
      </c>
      <c r="V4" t="s">
        <v>1040</v>
      </c>
      <c r="W4" t="s">
        <v>1041</v>
      </c>
      <c r="X4" t="s">
        <v>781</v>
      </c>
      <c r="Y4" t="s">
        <v>781</v>
      </c>
      <c r="AA4" t="s">
        <v>82</v>
      </c>
      <c r="AC4" t="s">
        <v>1055</v>
      </c>
      <c r="AE4" t="s">
        <v>1056</v>
      </c>
    </row>
    <row r="5" spans="1:31" x14ac:dyDescent="0.3">
      <c r="A5" t="s">
        <v>1057</v>
      </c>
      <c r="B5" t="s">
        <v>1058</v>
      </c>
      <c r="C5" t="s">
        <v>1059</v>
      </c>
      <c r="D5" t="s">
        <v>1060</v>
      </c>
      <c r="E5" t="s">
        <v>1061</v>
      </c>
      <c r="F5">
        <v>978</v>
      </c>
      <c r="G5" t="s">
        <v>1062</v>
      </c>
      <c r="I5" t="s">
        <v>67</v>
      </c>
      <c r="K5" t="s">
        <v>77</v>
      </c>
      <c r="N5" s="5" t="s">
        <v>1063</v>
      </c>
      <c r="O5" s="5" t="s">
        <v>1064</v>
      </c>
      <c r="P5" t="s">
        <v>1065</v>
      </c>
      <c r="S5" t="s">
        <v>779</v>
      </c>
      <c r="T5" t="s">
        <v>1066</v>
      </c>
      <c r="U5" t="s">
        <v>1067</v>
      </c>
      <c r="V5" t="s">
        <v>1040</v>
      </c>
      <c r="W5" t="s">
        <v>779</v>
      </c>
      <c r="X5" t="s">
        <v>779</v>
      </c>
      <c r="Y5" t="s">
        <v>779</v>
      </c>
      <c r="AA5" t="s">
        <v>83</v>
      </c>
      <c r="AC5" t="s">
        <v>1068</v>
      </c>
      <c r="AE5" t="s">
        <v>1069</v>
      </c>
    </row>
    <row r="6" spans="1:31" x14ac:dyDescent="0.3">
      <c r="A6" t="s">
        <v>1070</v>
      </c>
      <c r="B6" t="s">
        <v>1071</v>
      </c>
      <c r="C6" t="s">
        <v>1072</v>
      </c>
      <c r="D6" t="s">
        <v>1073</v>
      </c>
      <c r="E6" t="s">
        <v>1074</v>
      </c>
      <c r="F6">
        <v>8</v>
      </c>
      <c r="G6" t="s">
        <v>1075</v>
      </c>
      <c r="I6" t="s">
        <v>936</v>
      </c>
      <c r="K6" t="s">
        <v>86</v>
      </c>
      <c r="N6" s="5" t="s">
        <v>1076</v>
      </c>
      <c r="O6" s="5" t="s">
        <v>1077</v>
      </c>
      <c r="P6" t="s">
        <v>1078</v>
      </c>
      <c r="S6" t="s">
        <v>1079</v>
      </c>
      <c r="T6" t="s">
        <v>1080</v>
      </c>
      <c r="U6" t="s">
        <v>1081</v>
      </c>
      <c r="V6" t="s">
        <v>1040</v>
      </c>
      <c r="W6" t="s">
        <v>1079</v>
      </c>
      <c r="X6" t="s">
        <v>1079</v>
      </c>
      <c r="Y6" t="s">
        <v>1079</v>
      </c>
      <c r="AA6" t="s">
        <v>405</v>
      </c>
      <c r="AC6" t="s">
        <v>1082</v>
      </c>
      <c r="AE6" t="s">
        <v>1083</v>
      </c>
    </row>
    <row r="7" spans="1:31" x14ac:dyDescent="0.3">
      <c r="A7" t="s">
        <v>1084</v>
      </c>
      <c r="B7" t="s">
        <v>1085</v>
      </c>
      <c r="C7" t="s">
        <v>1086</v>
      </c>
      <c r="D7" t="s">
        <v>1087</v>
      </c>
      <c r="E7" t="s">
        <v>1088</v>
      </c>
      <c r="F7">
        <v>12</v>
      </c>
      <c r="G7" t="s">
        <v>1089</v>
      </c>
      <c r="I7" t="s">
        <v>86</v>
      </c>
      <c r="K7" t="s">
        <v>108</v>
      </c>
      <c r="N7" s="5" t="s">
        <v>1090</v>
      </c>
      <c r="O7" s="5" t="s">
        <v>1091</v>
      </c>
      <c r="P7" t="s">
        <v>1092</v>
      </c>
      <c r="S7" t="s">
        <v>770</v>
      </c>
      <c r="T7" t="s">
        <v>1093</v>
      </c>
      <c r="U7" t="s">
        <v>1094</v>
      </c>
      <c r="V7" t="s">
        <v>1040</v>
      </c>
      <c r="W7" t="s">
        <v>1095</v>
      </c>
      <c r="X7" t="s">
        <v>770</v>
      </c>
      <c r="Y7" t="s">
        <v>770</v>
      </c>
      <c r="AA7" t="s">
        <v>86</v>
      </c>
      <c r="AC7" t="s">
        <v>1096</v>
      </c>
      <c r="AE7" t="s">
        <v>1096</v>
      </c>
    </row>
    <row r="8" spans="1:31" x14ac:dyDescent="0.3">
      <c r="A8" t="s">
        <v>1097</v>
      </c>
      <c r="B8" t="s">
        <v>1098</v>
      </c>
      <c r="C8" t="s">
        <v>1099</v>
      </c>
      <c r="D8" t="s">
        <v>1100</v>
      </c>
      <c r="E8" t="s">
        <v>205</v>
      </c>
      <c r="F8">
        <v>840</v>
      </c>
      <c r="G8" t="s">
        <v>1032</v>
      </c>
      <c r="N8" s="5" t="s">
        <v>1101</v>
      </c>
      <c r="O8" s="5" t="s">
        <v>1102</v>
      </c>
      <c r="P8" t="s">
        <v>1103</v>
      </c>
      <c r="S8" t="s">
        <v>1104</v>
      </c>
      <c r="T8" t="s">
        <v>1105</v>
      </c>
      <c r="U8" t="s">
        <v>1106</v>
      </c>
      <c r="V8" t="s">
        <v>1040</v>
      </c>
      <c r="W8" t="s">
        <v>1095</v>
      </c>
      <c r="X8" t="s">
        <v>1104</v>
      </c>
      <c r="Y8" t="s">
        <v>1104</v>
      </c>
      <c r="AA8" t="s">
        <v>642</v>
      </c>
      <c r="AC8" t="s">
        <v>86</v>
      </c>
    </row>
    <row r="9" spans="1:31" x14ac:dyDescent="0.3">
      <c r="A9" t="s">
        <v>1107</v>
      </c>
      <c r="B9" t="s">
        <v>1108</v>
      </c>
      <c r="C9" t="s">
        <v>1109</v>
      </c>
      <c r="D9" t="s">
        <v>1110</v>
      </c>
      <c r="E9" t="s">
        <v>1061</v>
      </c>
      <c r="F9">
        <v>978</v>
      </c>
      <c r="G9" t="s">
        <v>1062</v>
      </c>
      <c r="I9" s="1" t="s">
        <v>1111</v>
      </c>
      <c r="N9" s="5" t="s">
        <v>1112</v>
      </c>
      <c r="O9" s="5" t="s">
        <v>1113</v>
      </c>
      <c r="P9" t="s">
        <v>1114</v>
      </c>
      <c r="S9" t="s">
        <v>789</v>
      </c>
      <c r="T9" t="s">
        <v>1115</v>
      </c>
      <c r="U9" t="s">
        <v>1116</v>
      </c>
      <c r="V9" t="s">
        <v>1040</v>
      </c>
      <c r="W9" t="s">
        <v>1095</v>
      </c>
      <c r="X9" t="s">
        <v>1117</v>
      </c>
      <c r="Y9" t="s">
        <v>789</v>
      </c>
      <c r="AA9" t="s">
        <v>1096</v>
      </c>
    </row>
    <row r="10" spans="1:31" x14ac:dyDescent="0.3">
      <c r="A10" t="s">
        <v>1118</v>
      </c>
      <c r="B10" t="s">
        <v>1119</v>
      </c>
      <c r="C10" t="s">
        <v>1120</v>
      </c>
      <c r="D10" t="s">
        <v>1121</v>
      </c>
      <c r="E10" t="s">
        <v>1122</v>
      </c>
      <c r="F10">
        <v>973</v>
      </c>
      <c r="G10" t="s">
        <v>1123</v>
      </c>
      <c r="I10" s="115" t="s">
        <v>1016</v>
      </c>
      <c r="J10" s="115" t="s">
        <v>1017</v>
      </c>
      <c r="K10" s="116" t="s">
        <v>743</v>
      </c>
      <c r="N10" s="5" t="s">
        <v>1124</v>
      </c>
      <c r="O10" s="5" t="s">
        <v>1125</v>
      </c>
      <c r="P10" t="s">
        <v>214</v>
      </c>
      <c r="S10" t="s">
        <v>1126</v>
      </c>
      <c r="T10" t="s">
        <v>1127</v>
      </c>
      <c r="U10" t="s">
        <v>1128</v>
      </c>
      <c r="V10" t="s">
        <v>1040</v>
      </c>
      <c r="W10" t="s">
        <v>1095</v>
      </c>
      <c r="X10" t="s">
        <v>1117</v>
      </c>
      <c r="Y10" t="s">
        <v>1126</v>
      </c>
    </row>
    <row r="11" spans="1:31" x14ac:dyDescent="0.3">
      <c r="A11" t="s">
        <v>1129</v>
      </c>
      <c r="B11" t="s">
        <v>1130</v>
      </c>
      <c r="C11" t="s">
        <v>1131</v>
      </c>
      <c r="D11" t="s">
        <v>1132</v>
      </c>
      <c r="E11" t="s">
        <v>1133</v>
      </c>
      <c r="F11">
        <v>951</v>
      </c>
      <c r="G11" t="s">
        <v>1134</v>
      </c>
      <c r="I11" s="2" t="s">
        <v>1135</v>
      </c>
      <c r="J11" s="2">
        <v>784</v>
      </c>
      <c r="K11" s="3" t="s">
        <v>1136</v>
      </c>
      <c r="N11" s="5" t="s">
        <v>1137</v>
      </c>
      <c r="O11" s="5" t="s">
        <v>1138</v>
      </c>
      <c r="P11" t="s">
        <v>1139</v>
      </c>
      <c r="S11" t="s">
        <v>1140</v>
      </c>
      <c r="T11" t="s">
        <v>1141</v>
      </c>
      <c r="U11" t="s">
        <v>1142</v>
      </c>
      <c r="V11" t="s">
        <v>1040</v>
      </c>
      <c r="W11" t="s">
        <v>1095</v>
      </c>
      <c r="X11" t="s">
        <v>1117</v>
      </c>
      <c r="Y11" t="s">
        <v>1140</v>
      </c>
    </row>
    <row r="12" spans="1:31" x14ac:dyDescent="0.3">
      <c r="A12" t="s">
        <v>1143</v>
      </c>
      <c r="B12" t="s">
        <v>1144</v>
      </c>
      <c r="C12" t="s">
        <v>1145</v>
      </c>
      <c r="D12" t="s">
        <v>1146</v>
      </c>
      <c r="E12" t="s">
        <v>1133</v>
      </c>
      <c r="F12">
        <v>951</v>
      </c>
      <c r="G12" t="s">
        <v>1134</v>
      </c>
      <c r="I12" s="2" t="s">
        <v>1048</v>
      </c>
      <c r="J12" s="2">
        <v>971</v>
      </c>
      <c r="K12" s="3" t="s">
        <v>1049</v>
      </c>
      <c r="N12" s="5" t="s">
        <v>1147</v>
      </c>
      <c r="O12" s="5" t="s">
        <v>1148</v>
      </c>
      <c r="P12" t="s">
        <v>1149</v>
      </c>
      <c r="S12" t="s">
        <v>1150</v>
      </c>
      <c r="T12" t="s">
        <v>1151</v>
      </c>
      <c r="U12" t="s">
        <v>1152</v>
      </c>
      <c r="V12" t="s">
        <v>1040</v>
      </c>
      <c r="W12" t="s">
        <v>1153</v>
      </c>
      <c r="X12" t="s">
        <v>1150</v>
      </c>
      <c r="Y12" t="s">
        <v>1150</v>
      </c>
    </row>
    <row r="13" spans="1:31" x14ac:dyDescent="0.3">
      <c r="A13" t="s">
        <v>1154</v>
      </c>
      <c r="B13" t="s">
        <v>1155</v>
      </c>
      <c r="C13" t="s">
        <v>1156</v>
      </c>
      <c r="D13" t="s">
        <v>1157</v>
      </c>
      <c r="E13" t="s">
        <v>1158</v>
      </c>
      <c r="F13">
        <v>32</v>
      </c>
      <c r="G13" t="s">
        <v>1159</v>
      </c>
      <c r="I13" s="2" t="s">
        <v>1074</v>
      </c>
      <c r="J13" s="2">
        <v>8</v>
      </c>
      <c r="K13" s="3" t="s">
        <v>1075</v>
      </c>
      <c r="N13" s="5" t="s">
        <v>1160</v>
      </c>
      <c r="O13" s="5" t="s">
        <v>1161</v>
      </c>
      <c r="P13" t="s">
        <v>1162</v>
      </c>
      <c r="S13" t="s">
        <v>1163</v>
      </c>
      <c r="T13" t="s">
        <v>1164</v>
      </c>
      <c r="U13" t="s">
        <v>1165</v>
      </c>
      <c r="V13" t="s">
        <v>1040</v>
      </c>
      <c r="W13" t="s">
        <v>1153</v>
      </c>
      <c r="X13" t="s">
        <v>1163</v>
      </c>
      <c r="Y13" t="s">
        <v>1163</v>
      </c>
    </row>
    <row r="14" spans="1:31" x14ac:dyDescent="0.3">
      <c r="A14" t="s">
        <v>1166</v>
      </c>
      <c r="B14" t="s">
        <v>1167</v>
      </c>
      <c r="C14" t="s">
        <v>1168</v>
      </c>
      <c r="D14" t="s">
        <v>1169</v>
      </c>
      <c r="E14" t="s">
        <v>1170</v>
      </c>
      <c r="F14">
        <v>51</v>
      </c>
      <c r="G14" t="s">
        <v>1171</v>
      </c>
      <c r="I14" s="2" t="s">
        <v>1170</v>
      </c>
      <c r="J14" s="2">
        <v>51</v>
      </c>
      <c r="K14" s="3" t="s">
        <v>1171</v>
      </c>
      <c r="N14" s="5" t="s">
        <v>1172</v>
      </c>
      <c r="O14" s="5" t="s">
        <v>1173</v>
      </c>
      <c r="P14" t="s">
        <v>215</v>
      </c>
      <c r="S14" t="s">
        <v>1174</v>
      </c>
      <c r="T14" t="s">
        <v>1175</v>
      </c>
      <c r="U14" t="s">
        <v>1176</v>
      </c>
      <c r="V14" t="s">
        <v>1040</v>
      </c>
      <c r="W14" t="s">
        <v>1153</v>
      </c>
      <c r="X14" t="s">
        <v>1174</v>
      </c>
      <c r="Y14" t="s">
        <v>1174</v>
      </c>
    </row>
    <row r="15" spans="1:31" x14ac:dyDescent="0.3">
      <c r="A15" t="s">
        <v>1177</v>
      </c>
      <c r="B15" t="s">
        <v>1178</v>
      </c>
      <c r="C15" t="s">
        <v>1179</v>
      </c>
      <c r="D15" t="s">
        <v>1180</v>
      </c>
      <c r="E15" t="s">
        <v>1181</v>
      </c>
      <c r="F15">
        <v>533</v>
      </c>
      <c r="G15" t="s">
        <v>1182</v>
      </c>
      <c r="I15" s="2" t="s">
        <v>1183</v>
      </c>
      <c r="J15" s="2">
        <v>532</v>
      </c>
      <c r="K15" s="3" t="s">
        <v>1184</v>
      </c>
      <c r="N15" s="5" t="s">
        <v>1185</v>
      </c>
      <c r="O15" s="5" t="s">
        <v>1186</v>
      </c>
      <c r="P15" t="s">
        <v>202</v>
      </c>
      <c r="S15" t="s">
        <v>776</v>
      </c>
      <c r="T15" t="s">
        <v>1187</v>
      </c>
      <c r="U15" t="s">
        <v>1188</v>
      </c>
      <c r="V15" t="s">
        <v>1040</v>
      </c>
      <c r="W15" t="s">
        <v>776</v>
      </c>
      <c r="X15" t="s">
        <v>776</v>
      </c>
      <c r="Y15" t="s">
        <v>776</v>
      </c>
    </row>
    <row r="16" spans="1:31" x14ac:dyDescent="0.3">
      <c r="A16" t="s">
        <v>1189</v>
      </c>
      <c r="B16" t="s">
        <v>1190</v>
      </c>
      <c r="C16" t="s">
        <v>1191</v>
      </c>
      <c r="D16" t="s">
        <v>1192</v>
      </c>
      <c r="E16" t="s">
        <v>1193</v>
      </c>
      <c r="F16">
        <v>36</v>
      </c>
      <c r="G16" t="s">
        <v>1194</v>
      </c>
      <c r="I16" s="2" t="s">
        <v>1122</v>
      </c>
      <c r="J16" s="2">
        <v>973</v>
      </c>
      <c r="K16" s="3" t="s">
        <v>1123</v>
      </c>
      <c r="N16" s="5" t="s">
        <v>1195</v>
      </c>
      <c r="O16" s="5" t="s">
        <v>1196</v>
      </c>
      <c r="P16" t="s">
        <v>1197</v>
      </c>
      <c r="S16" t="s">
        <v>1198</v>
      </c>
      <c r="T16" t="s">
        <v>1199</v>
      </c>
      <c r="U16" t="s">
        <v>1200</v>
      </c>
      <c r="V16" t="s">
        <v>1201</v>
      </c>
      <c r="W16" t="s">
        <v>1198</v>
      </c>
      <c r="X16" t="s">
        <v>1198</v>
      </c>
      <c r="Y16" t="s">
        <v>1198</v>
      </c>
    </row>
    <row r="17" spans="1:25" x14ac:dyDescent="0.3">
      <c r="A17" t="s">
        <v>1202</v>
      </c>
      <c r="B17" t="s">
        <v>1203</v>
      </c>
      <c r="C17" t="s">
        <v>1204</v>
      </c>
      <c r="D17" t="s">
        <v>1205</v>
      </c>
      <c r="E17" t="s">
        <v>1061</v>
      </c>
      <c r="F17">
        <v>978</v>
      </c>
      <c r="G17" t="s">
        <v>1062</v>
      </c>
      <c r="I17" s="2" t="s">
        <v>1158</v>
      </c>
      <c r="J17" s="2">
        <v>32</v>
      </c>
      <c r="K17" s="3" t="s">
        <v>1159</v>
      </c>
      <c r="N17" s="5" t="s">
        <v>1206</v>
      </c>
      <c r="O17" s="5" t="s">
        <v>1207</v>
      </c>
      <c r="P17" t="s">
        <v>1208</v>
      </c>
      <c r="S17" t="s">
        <v>1209</v>
      </c>
      <c r="T17" t="s">
        <v>1210</v>
      </c>
      <c r="U17" t="s">
        <v>1211</v>
      </c>
      <c r="V17" t="s">
        <v>1212</v>
      </c>
      <c r="W17" t="s">
        <v>1213</v>
      </c>
      <c r="X17" t="s">
        <v>1214</v>
      </c>
      <c r="Y17" t="s">
        <v>1209</v>
      </c>
    </row>
    <row r="18" spans="1:25" x14ac:dyDescent="0.3">
      <c r="A18" t="s">
        <v>1215</v>
      </c>
      <c r="B18" t="s">
        <v>1216</v>
      </c>
      <c r="C18" t="s">
        <v>1217</v>
      </c>
      <c r="D18" t="s">
        <v>1218</v>
      </c>
      <c r="E18" t="s">
        <v>1219</v>
      </c>
      <c r="F18">
        <v>944</v>
      </c>
      <c r="G18" t="s">
        <v>1220</v>
      </c>
      <c r="I18" s="2" t="s">
        <v>1193</v>
      </c>
      <c r="J18" s="2">
        <v>36</v>
      </c>
      <c r="K18" s="3" t="s">
        <v>1194</v>
      </c>
      <c r="N18" s="5" t="s">
        <v>1221</v>
      </c>
      <c r="O18" s="5" t="s">
        <v>1222</v>
      </c>
      <c r="P18" t="s">
        <v>1223</v>
      </c>
      <c r="S18" t="s">
        <v>1224</v>
      </c>
      <c r="T18" t="s">
        <v>1225</v>
      </c>
      <c r="U18" t="s">
        <v>1226</v>
      </c>
      <c r="V18" t="s">
        <v>1212</v>
      </c>
      <c r="W18" t="s">
        <v>1213</v>
      </c>
      <c r="X18" t="s">
        <v>1214</v>
      </c>
      <c r="Y18" t="s">
        <v>1224</v>
      </c>
    </row>
    <row r="19" spans="1:25" x14ac:dyDescent="0.3">
      <c r="A19" t="s">
        <v>1227</v>
      </c>
      <c r="B19" t="s">
        <v>1228</v>
      </c>
      <c r="C19" t="s">
        <v>1229</v>
      </c>
      <c r="D19" t="s">
        <v>1230</v>
      </c>
      <c r="E19" t="s">
        <v>1231</v>
      </c>
      <c r="F19">
        <v>44</v>
      </c>
      <c r="G19" t="s">
        <v>1232</v>
      </c>
      <c r="I19" s="2" t="s">
        <v>1181</v>
      </c>
      <c r="J19" s="2">
        <v>533</v>
      </c>
      <c r="K19" s="3" t="s">
        <v>1182</v>
      </c>
      <c r="N19" s="5" t="s">
        <v>1233</v>
      </c>
      <c r="O19" s="5" t="s">
        <v>1234</v>
      </c>
      <c r="P19" t="s">
        <v>1235</v>
      </c>
      <c r="S19" t="s">
        <v>1236</v>
      </c>
      <c r="T19" t="s">
        <v>1237</v>
      </c>
      <c r="U19" t="s">
        <v>1238</v>
      </c>
      <c r="V19" t="s">
        <v>1212</v>
      </c>
      <c r="W19" t="s">
        <v>1213</v>
      </c>
      <c r="X19" t="s">
        <v>1236</v>
      </c>
      <c r="Y19" t="s">
        <v>1236</v>
      </c>
    </row>
    <row r="20" spans="1:25" x14ac:dyDescent="0.3">
      <c r="A20" t="s">
        <v>1239</v>
      </c>
      <c r="B20" t="s">
        <v>1240</v>
      </c>
      <c r="C20" t="s">
        <v>1241</v>
      </c>
      <c r="D20" t="s">
        <v>1242</v>
      </c>
      <c r="E20" t="s">
        <v>1243</v>
      </c>
      <c r="F20">
        <v>48</v>
      </c>
      <c r="G20" t="s">
        <v>1244</v>
      </c>
      <c r="I20" s="2" t="s">
        <v>1219</v>
      </c>
      <c r="J20" s="2">
        <v>944</v>
      </c>
      <c r="K20" s="3" t="s">
        <v>1220</v>
      </c>
      <c r="N20" s="5" t="s">
        <v>1245</v>
      </c>
      <c r="O20" s="5" t="s">
        <v>1246</v>
      </c>
      <c r="P20" t="s">
        <v>210</v>
      </c>
      <c r="S20" t="s">
        <v>788</v>
      </c>
      <c r="T20" t="s">
        <v>1247</v>
      </c>
      <c r="U20" t="s">
        <v>1248</v>
      </c>
      <c r="V20" t="s">
        <v>1212</v>
      </c>
      <c r="W20" t="s">
        <v>1213</v>
      </c>
      <c r="X20" t="s">
        <v>1249</v>
      </c>
      <c r="Y20" t="s">
        <v>788</v>
      </c>
    </row>
    <row r="21" spans="1:25" x14ac:dyDescent="0.3">
      <c r="A21" t="s">
        <v>1250</v>
      </c>
      <c r="B21" t="s">
        <v>1251</v>
      </c>
      <c r="C21" t="s">
        <v>1252</v>
      </c>
      <c r="D21" t="s">
        <v>1253</v>
      </c>
      <c r="E21" t="s">
        <v>1254</v>
      </c>
      <c r="F21">
        <v>50</v>
      </c>
      <c r="G21" t="s">
        <v>1255</v>
      </c>
      <c r="I21" s="2" t="s">
        <v>1256</v>
      </c>
      <c r="J21" s="2">
        <v>977</v>
      </c>
      <c r="K21" s="3" t="s">
        <v>1257</v>
      </c>
      <c r="N21" s="5" t="s">
        <v>1258</v>
      </c>
      <c r="O21" s="5" t="s">
        <v>1259</v>
      </c>
      <c r="P21" t="s">
        <v>1260</v>
      </c>
      <c r="S21" t="s">
        <v>1261</v>
      </c>
      <c r="T21" t="s">
        <v>1262</v>
      </c>
      <c r="U21" t="s">
        <v>1263</v>
      </c>
      <c r="V21" t="s">
        <v>1212</v>
      </c>
      <c r="W21" t="s">
        <v>1213</v>
      </c>
      <c r="X21" t="s">
        <v>1249</v>
      </c>
      <c r="Y21" t="s">
        <v>1261</v>
      </c>
    </row>
    <row r="22" spans="1:25" x14ac:dyDescent="0.3">
      <c r="A22" t="s">
        <v>1264</v>
      </c>
      <c r="B22" t="s">
        <v>1265</v>
      </c>
      <c r="C22" t="s">
        <v>1266</v>
      </c>
      <c r="D22" t="s">
        <v>1267</v>
      </c>
      <c r="E22" t="s">
        <v>1268</v>
      </c>
      <c r="F22">
        <v>52</v>
      </c>
      <c r="G22" t="s">
        <v>1269</v>
      </c>
      <c r="I22" s="2" t="s">
        <v>1268</v>
      </c>
      <c r="J22" s="2">
        <v>52</v>
      </c>
      <c r="K22" s="3" t="s">
        <v>1269</v>
      </c>
      <c r="N22" s="5" t="s">
        <v>1270</v>
      </c>
      <c r="O22" s="5" t="s">
        <v>1271</v>
      </c>
      <c r="P22" t="s">
        <v>1272</v>
      </c>
      <c r="S22" t="s">
        <v>1273</v>
      </c>
      <c r="T22" t="s">
        <v>1274</v>
      </c>
      <c r="U22" t="s">
        <v>1275</v>
      </c>
      <c r="V22" t="s">
        <v>1212</v>
      </c>
      <c r="W22" t="s">
        <v>1213</v>
      </c>
      <c r="X22" t="s">
        <v>1249</v>
      </c>
      <c r="Y22" t="s">
        <v>1276</v>
      </c>
    </row>
    <row r="23" spans="1:25" x14ac:dyDescent="0.3">
      <c r="A23" t="s">
        <v>1277</v>
      </c>
      <c r="B23" t="s">
        <v>1278</v>
      </c>
      <c r="C23" t="s">
        <v>1279</v>
      </c>
      <c r="D23" t="s">
        <v>1280</v>
      </c>
      <c r="E23" t="s">
        <v>1281</v>
      </c>
      <c r="F23">
        <v>974</v>
      </c>
      <c r="G23" t="s">
        <v>1282</v>
      </c>
      <c r="I23" s="2" t="s">
        <v>1254</v>
      </c>
      <c r="J23" s="2">
        <v>50</v>
      </c>
      <c r="K23" s="3" t="s">
        <v>1255</v>
      </c>
      <c r="N23" s="5" t="s">
        <v>1283</v>
      </c>
      <c r="O23" s="5" t="s">
        <v>1284</v>
      </c>
      <c r="P23" t="s">
        <v>1285</v>
      </c>
      <c r="S23" t="s">
        <v>1286</v>
      </c>
      <c r="T23" t="s">
        <v>1287</v>
      </c>
      <c r="U23" t="s">
        <v>1288</v>
      </c>
      <c r="V23" t="s">
        <v>1212</v>
      </c>
      <c r="W23" t="s">
        <v>1213</v>
      </c>
      <c r="X23" t="s">
        <v>1249</v>
      </c>
      <c r="Y23" t="s">
        <v>1276</v>
      </c>
    </row>
    <row r="24" spans="1:25" x14ac:dyDescent="0.3">
      <c r="A24" t="s">
        <v>1289</v>
      </c>
      <c r="B24" t="s">
        <v>1290</v>
      </c>
      <c r="C24" t="s">
        <v>1291</v>
      </c>
      <c r="D24" t="s">
        <v>1292</v>
      </c>
      <c r="E24" t="s">
        <v>1061</v>
      </c>
      <c r="F24">
        <v>978</v>
      </c>
      <c r="G24" t="s">
        <v>1062</v>
      </c>
      <c r="I24" s="2" t="s">
        <v>1293</v>
      </c>
      <c r="J24" s="2">
        <v>975</v>
      </c>
      <c r="K24" s="3" t="s">
        <v>1294</v>
      </c>
      <c r="N24" s="5" t="s">
        <v>1295</v>
      </c>
      <c r="O24" s="5" t="s">
        <v>1296</v>
      </c>
      <c r="P24" t="s">
        <v>1297</v>
      </c>
      <c r="S24" t="s">
        <v>1298</v>
      </c>
      <c r="T24" t="s">
        <v>1299</v>
      </c>
      <c r="U24" t="s">
        <v>1300</v>
      </c>
      <c r="V24" t="s">
        <v>1212</v>
      </c>
      <c r="W24" t="s">
        <v>1213</v>
      </c>
      <c r="X24" t="s">
        <v>1249</v>
      </c>
      <c r="Y24" t="s">
        <v>1298</v>
      </c>
    </row>
    <row r="25" spans="1:25" x14ac:dyDescent="0.3">
      <c r="A25" t="s">
        <v>1301</v>
      </c>
      <c r="B25" t="s">
        <v>1302</v>
      </c>
      <c r="C25" t="s">
        <v>1303</v>
      </c>
      <c r="D25" t="s">
        <v>1304</v>
      </c>
      <c r="E25" t="s">
        <v>1305</v>
      </c>
      <c r="F25">
        <v>84</v>
      </c>
      <c r="G25" t="s">
        <v>1306</v>
      </c>
      <c r="I25" s="2" t="s">
        <v>1243</v>
      </c>
      <c r="J25" s="2">
        <v>48</v>
      </c>
      <c r="K25" s="3" t="s">
        <v>1244</v>
      </c>
      <c r="N25" s="5" t="s">
        <v>1307</v>
      </c>
      <c r="O25" s="5" t="s">
        <v>1308</v>
      </c>
      <c r="P25" t="s">
        <v>1309</v>
      </c>
      <c r="S25" t="s">
        <v>1310</v>
      </c>
      <c r="T25" t="s">
        <v>1311</v>
      </c>
      <c r="U25" t="s">
        <v>1312</v>
      </c>
      <c r="V25" t="s">
        <v>1212</v>
      </c>
      <c r="W25" t="s">
        <v>1213</v>
      </c>
      <c r="X25" t="s">
        <v>1249</v>
      </c>
      <c r="Y25" t="s">
        <v>1310</v>
      </c>
    </row>
    <row r="26" spans="1:25" x14ac:dyDescent="0.3">
      <c r="A26" t="s">
        <v>1313</v>
      </c>
      <c r="B26" t="s">
        <v>1314</v>
      </c>
      <c r="C26" t="s">
        <v>1315</v>
      </c>
      <c r="D26" t="s">
        <v>1316</v>
      </c>
      <c r="E26" t="s">
        <v>1317</v>
      </c>
      <c r="F26">
        <v>952</v>
      </c>
      <c r="G26" t="s">
        <v>1318</v>
      </c>
      <c r="I26" s="2" t="s">
        <v>1319</v>
      </c>
      <c r="J26" s="2">
        <v>108</v>
      </c>
      <c r="K26" s="3" t="s">
        <v>1320</v>
      </c>
      <c r="N26" s="5" t="s">
        <v>1321</v>
      </c>
      <c r="O26" s="5" t="s">
        <v>1322</v>
      </c>
      <c r="P26" t="s">
        <v>1323</v>
      </c>
      <c r="S26" t="s">
        <v>1324</v>
      </c>
      <c r="T26" t="s">
        <v>1325</v>
      </c>
      <c r="U26" t="s">
        <v>1326</v>
      </c>
      <c r="V26" t="s">
        <v>1212</v>
      </c>
      <c r="W26" t="s">
        <v>1327</v>
      </c>
      <c r="X26" t="s">
        <v>1324</v>
      </c>
      <c r="Y26" t="s">
        <v>1324</v>
      </c>
    </row>
    <row r="27" spans="1:25" x14ac:dyDescent="0.3">
      <c r="A27" t="s">
        <v>1328</v>
      </c>
      <c r="B27" t="s">
        <v>1329</v>
      </c>
      <c r="C27" t="s">
        <v>1330</v>
      </c>
      <c r="D27" t="s">
        <v>1331</v>
      </c>
      <c r="E27" t="s">
        <v>1332</v>
      </c>
      <c r="F27">
        <v>60</v>
      </c>
      <c r="G27" t="s">
        <v>1333</v>
      </c>
      <c r="I27" s="2" t="s">
        <v>1332</v>
      </c>
      <c r="J27" s="2">
        <v>60</v>
      </c>
      <c r="K27" s="3" t="s">
        <v>1333</v>
      </c>
      <c r="N27" s="5" t="s">
        <v>1334</v>
      </c>
      <c r="O27" s="5" t="s">
        <v>1335</v>
      </c>
      <c r="P27" t="s">
        <v>279</v>
      </c>
      <c r="S27" t="s">
        <v>785</v>
      </c>
      <c r="T27" t="s">
        <v>1336</v>
      </c>
      <c r="U27" t="s">
        <v>1337</v>
      </c>
      <c r="V27" t="s">
        <v>1212</v>
      </c>
      <c r="W27" t="s">
        <v>1327</v>
      </c>
      <c r="X27" t="s">
        <v>785</v>
      </c>
      <c r="Y27" t="s">
        <v>785</v>
      </c>
    </row>
    <row r="28" spans="1:25" x14ac:dyDescent="0.3">
      <c r="A28" t="s">
        <v>1338</v>
      </c>
      <c r="B28" t="s">
        <v>1339</v>
      </c>
      <c r="C28" t="s">
        <v>1340</v>
      </c>
      <c r="D28" t="s">
        <v>1341</v>
      </c>
      <c r="E28" t="s">
        <v>1340</v>
      </c>
      <c r="F28">
        <v>64</v>
      </c>
      <c r="G28" t="s">
        <v>1342</v>
      </c>
      <c r="I28" s="2" t="s">
        <v>1343</v>
      </c>
      <c r="J28" s="2">
        <v>96</v>
      </c>
      <c r="K28" s="3" t="s">
        <v>1344</v>
      </c>
      <c r="N28" s="5" t="s">
        <v>1345</v>
      </c>
      <c r="O28" s="5" t="s">
        <v>1346</v>
      </c>
      <c r="P28" t="s">
        <v>1347</v>
      </c>
      <c r="S28" t="s">
        <v>1348</v>
      </c>
      <c r="T28" t="s">
        <v>1349</v>
      </c>
      <c r="U28" t="s">
        <v>1350</v>
      </c>
      <c r="V28" t="s">
        <v>1212</v>
      </c>
      <c r="W28" t="s">
        <v>1348</v>
      </c>
      <c r="X28" t="s">
        <v>1348</v>
      </c>
      <c r="Y28" t="s">
        <v>1348</v>
      </c>
    </row>
    <row r="29" spans="1:25" x14ac:dyDescent="0.3">
      <c r="A29" t="s">
        <v>1351</v>
      </c>
      <c r="B29" t="s">
        <v>1352</v>
      </c>
      <c r="C29" t="s">
        <v>1353</v>
      </c>
      <c r="D29" t="s">
        <v>1354</v>
      </c>
      <c r="E29" t="s">
        <v>1355</v>
      </c>
      <c r="F29">
        <v>68</v>
      </c>
      <c r="G29" t="s">
        <v>1356</v>
      </c>
      <c r="I29" s="2" t="s">
        <v>1355</v>
      </c>
      <c r="J29" s="2">
        <v>68</v>
      </c>
      <c r="K29" s="3" t="s">
        <v>1356</v>
      </c>
      <c r="N29" s="5" t="s">
        <v>1357</v>
      </c>
      <c r="O29" s="5" t="s">
        <v>1358</v>
      </c>
      <c r="P29" t="s">
        <v>1359</v>
      </c>
      <c r="S29" t="s">
        <v>1360</v>
      </c>
      <c r="T29" t="s">
        <v>1361</v>
      </c>
      <c r="U29" t="s">
        <v>1362</v>
      </c>
      <c r="V29" t="s">
        <v>1212</v>
      </c>
      <c r="W29" t="s">
        <v>1360</v>
      </c>
      <c r="X29" t="s">
        <v>1360</v>
      </c>
      <c r="Y29" t="s">
        <v>1360</v>
      </c>
    </row>
    <row r="30" spans="1:25" x14ac:dyDescent="0.3">
      <c r="A30" t="s">
        <v>1363</v>
      </c>
      <c r="B30" t="s">
        <v>1364</v>
      </c>
      <c r="C30" t="s">
        <v>1365</v>
      </c>
      <c r="D30" t="s">
        <v>1366</v>
      </c>
      <c r="E30" t="s">
        <v>1256</v>
      </c>
      <c r="F30">
        <v>977</v>
      </c>
      <c r="G30" t="s">
        <v>1257</v>
      </c>
      <c r="I30" s="2" t="s">
        <v>1367</v>
      </c>
      <c r="J30" s="2">
        <v>986</v>
      </c>
      <c r="K30" s="3" t="s">
        <v>1368</v>
      </c>
      <c r="N30" s="5" t="s">
        <v>1369</v>
      </c>
      <c r="O30" s="5" t="s">
        <v>1370</v>
      </c>
      <c r="P30" t="s">
        <v>280</v>
      </c>
      <c r="S30" t="s">
        <v>1371</v>
      </c>
      <c r="T30" t="s">
        <v>1371</v>
      </c>
      <c r="U30" t="s">
        <v>1371</v>
      </c>
      <c r="V30" t="s">
        <v>1371</v>
      </c>
      <c r="W30" t="s">
        <v>1371</v>
      </c>
      <c r="X30" t="s">
        <v>1371</v>
      </c>
      <c r="Y30" t="s">
        <v>1371</v>
      </c>
    </row>
    <row r="31" spans="1:25" x14ac:dyDescent="0.3">
      <c r="A31" t="s">
        <v>1372</v>
      </c>
      <c r="B31" t="s">
        <v>1373</v>
      </c>
      <c r="C31" t="s">
        <v>1374</v>
      </c>
      <c r="D31" t="s">
        <v>1375</v>
      </c>
      <c r="E31" t="s">
        <v>1376</v>
      </c>
      <c r="F31">
        <v>72</v>
      </c>
      <c r="G31" t="s">
        <v>1377</v>
      </c>
      <c r="I31" s="2" t="s">
        <v>1231</v>
      </c>
      <c r="J31" s="2">
        <v>44</v>
      </c>
      <c r="K31" s="3" t="s">
        <v>1232</v>
      </c>
      <c r="N31" s="5" t="s">
        <v>1378</v>
      </c>
      <c r="O31" s="5" t="s">
        <v>1379</v>
      </c>
      <c r="P31" t="s">
        <v>1380</v>
      </c>
    </row>
    <row r="32" spans="1:25" x14ac:dyDescent="0.3">
      <c r="A32" t="s">
        <v>1381</v>
      </c>
      <c r="B32" t="s">
        <v>1382</v>
      </c>
      <c r="C32" t="s">
        <v>1383</v>
      </c>
      <c r="D32" t="s">
        <v>1384</v>
      </c>
      <c r="E32" t="s">
        <v>1367</v>
      </c>
      <c r="F32">
        <v>986</v>
      </c>
      <c r="G32" t="s">
        <v>1368</v>
      </c>
      <c r="I32" s="2" t="s">
        <v>1340</v>
      </c>
      <c r="J32" s="2">
        <v>64</v>
      </c>
      <c r="K32" s="3" t="s">
        <v>1342</v>
      </c>
      <c r="N32" s="5" t="s">
        <v>1385</v>
      </c>
      <c r="O32" s="5" t="s">
        <v>1386</v>
      </c>
      <c r="P32" t="s">
        <v>1387</v>
      </c>
    </row>
    <row r="33" spans="1:16" x14ac:dyDescent="0.3">
      <c r="A33" t="s">
        <v>1388</v>
      </c>
      <c r="B33" t="s">
        <v>1389</v>
      </c>
      <c r="C33" t="s">
        <v>1390</v>
      </c>
      <c r="D33" t="s">
        <v>1391</v>
      </c>
      <c r="E33" t="s">
        <v>205</v>
      </c>
      <c r="F33">
        <v>840</v>
      </c>
      <c r="G33" t="s">
        <v>1032</v>
      </c>
      <c r="I33" s="2" t="s">
        <v>1376</v>
      </c>
      <c r="J33" s="2">
        <v>72</v>
      </c>
      <c r="K33" s="3" t="s">
        <v>1377</v>
      </c>
      <c r="N33" s="5" t="s">
        <v>1392</v>
      </c>
      <c r="O33" s="5" t="s">
        <v>1393</v>
      </c>
      <c r="P33" t="s">
        <v>1394</v>
      </c>
    </row>
    <row r="34" spans="1:16" x14ac:dyDescent="0.3">
      <c r="A34" t="s">
        <v>1395</v>
      </c>
      <c r="B34" t="s">
        <v>1396</v>
      </c>
      <c r="C34" t="s">
        <v>1397</v>
      </c>
      <c r="D34" t="s">
        <v>1398</v>
      </c>
      <c r="E34" t="s">
        <v>205</v>
      </c>
      <c r="F34">
        <v>840</v>
      </c>
      <c r="G34" t="s">
        <v>1032</v>
      </c>
      <c r="I34" s="2" t="s">
        <v>1281</v>
      </c>
      <c r="J34" s="2">
        <v>974</v>
      </c>
      <c r="K34" s="3" t="s">
        <v>1282</v>
      </c>
      <c r="N34" s="5" t="s">
        <v>1399</v>
      </c>
      <c r="O34" s="5" t="s">
        <v>1400</v>
      </c>
      <c r="P34" t="s">
        <v>1401</v>
      </c>
    </row>
    <row r="35" spans="1:16" x14ac:dyDescent="0.3">
      <c r="A35" t="s">
        <v>1402</v>
      </c>
      <c r="B35" t="s">
        <v>1403</v>
      </c>
      <c r="C35" t="s">
        <v>1404</v>
      </c>
      <c r="D35" t="s">
        <v>1405</v>
      </c>
      <c r="E35" t="s">
        <v>1343</v>
      </c>
      <c r="F35">
        <v>96</v>
      </c>
      <c r="G35" t="s">
        <v>1344</v>
      </c>
      <c r="I35" s="2" t="s">
        <v>1305</v>
      </c>
      <c r="J35" s="2">
        <v>84</v>
      </c>
      <c r="K35" s="3" t="s">
        <v>1306</v>
      </c>
      <c r="N35" s="5" t="s">
        <v>1406</v>
      </c>
      <c r="O35" s="5" t="s">
        <v>1407</v>
      </c>
      <c r="P35" t="s">
        <v>1408</v>
      </c>
    </row>
    <row r="36" spans="1:16" x14ac:dyDescent="0.3">
      <c r="A36" t="s">
        <v>1409</v>
      </c>
      <c r="B36" t="s">
        <v>1410</v>
      </c>
      <c r="C36" t="s">
        <v>1411</v>
      </c>
      <c r="D36" t="s">
        <v>1412</v>
      </c>
      <c r="E36" t="s">
        <v>1293</v>
      </c>
      <c r="F36">
        <v>975</v>
      </c>
      <c r="G36" t="s">
        <v>1294</v>
      </c>
      <c r="I36" s="2" t="s">
        <v>1413</v>
      </c>
      <c r="J36" s="2">
        <v>124</v>
      </c>
      <c r="K36" s="3" t="s">
        <v>1414</v>
      </c>
      <c r="N36" s="5" t="s">
        <v>1415</v>
      </c>
      <c r="O36" s="5" t="s">
        <v>1416</v>
      </c>
      <c r="P36" t="s">
        <v>1417</v>
      </c>
    </row>
    <row r="37" spans="1:16" x14ac:dyDescent="0.3">
      <c r="A37" t="s">
        <v>1418</v>
      </c>
      <c r="B37" t="s">
        <v>1419</v>
      </c>
      <c r="C37" t="s">
        <v>1420</v>
      </c>
      <c r="D37" t="s">
        <v>1421</v>
      </c>
      <c r="E37" t="s">
        <v>1317</v>
      </c>
      <c r="F37">
        <v>952</v>
      </c>
      <c r="G37" t="s">
        <v>1318</v>
      </c>
      <c r="I37" s="2" t="s">
        <v>1422</v>
      </c>
      <c r="J37" s="2">
        <v>976</v>
      </c>
      <c r="K37" s="3" t="s">
        <v>1423</v>
      </c>
      <c r="N37" s="5" t="s">
        <v>1424</v>
      </c>
      <c r="O37" s="5" t="s">
        <v>1425</v>
      </c>
      <c r="P37" t="s">
        <v>1426</v>
      </c>
    </row>
    <row r="38" spans="1:16" x14ac:dyDescent="0.3">
      <c r="A38" t="s">
        <v>1427</v>
      </c>
      <c r="B38" t="s">
        <v>1428</v>
      </c>
      <c r="C38" t="s">
        <v>1429</v>
      </c>
      <c r="D38" t="s">
        <v>1430</v>
      </c>
      <c r="E38" t="s">
        <v>1319</v>
      </c>
      <c r="F38">
        <v>108</v>
      </c>
      <c r="G38" t="s">
        <v>1320</v>
      </c>
      <c r="I38" s="2" t="s">
        <v>1431</v>
      </c>
      <c r="J38" s="2">
        <v>756</v>
      </c>
      <c r="K38" s="3" t="s">
        <v>1432</v>
      </c>
      <c r="N38" s="5" t="s">
        <v>1433</v>
      </c>
      <c r="O38" s="5" t="s">
        <v>1434</v>
      </c>
      <c r="P38" t="s">
        <v>1435</v>
      </c>
    </row>
    <row r="39" spans="1:16" x14ac:dyDescent="0.3">
      <c r="A39" t="s">
        <v>1436</v>
      </c>
      <c r="B39" t="s">
        <v>1437</v>
      </c>
      <c r="C39" t="s">
        <v>1438</v>
      </c>
      <c r="D39" t="s">
        <v>1439</v>
      </c>
      <c r="E39" t="s">
        <v>1440</v>
      </c>
      <c r="F39">
        <v>116</v>
      </c>
      <c r="G39" t="s">
        <v>1441</v>
      </c>
      <c r="I39" s="2" t="s">
        <v>1442</v>
      </c>
      <c r="J39" s="2">
        <v>990</v>
      </c>
      <c r="K39" s="3" t="s">
        <v>1443</v>
      </c>
      <c r="N39" s="5" t="s">
        <v>1444</v>
      </c>
      <c r="O39" s="5" t="s">
        <v>1445</v>
      </c>
      <c r="P39" t="s">
        <v>207</v>
      </c>
    </row>
    <row r="40" spans="1:16" x14ac:dyDescent="0.3">
      <c r="A40" t="s">
        <v>1446</v>
      </c>
      <c r="B40" t="s">
        <v>1447</v>
      </c>
      <c r="C40" t="s">
        <v>1448</v>
      </c>
      <c r="D40" t="s">
        <v>1449</v>
      </c>
      <c r="E40" t="s">
        <v>1450</v>
      </c>
      <c r="F40">
        <v>950</v>
      </c>
      <c r="G40" t="s">
        <v>1451</v>
      </c>
      <c r="I40" s="2" t="s">
        <v>1452</v>
      </c>
      <c r="J40" s="2">
        <v>0</v>
      </c>
      <c r="K40" s="3" t="s">
        <v>1453</v>
      </c>
      <c r="N40" s="5" t="s">
        <v>1454</v>
      </c>
      <c r="O40" s="5" t="s">
        <v>1455</v>
      </c>
      <c r="P40" t="s">
        <v>1456</v>
      </c>
    </row>
    <row r="41" spans="1:16" x14ac:dyDescent="0.3">
      <c r="A41" t="s">
        <v>1457</v>
      </c>
      <c r="B41" t="s">
        <v>1458</v>
      </c>
      <c r="C41" t="s">
        <v>1459</v>
      </c>
      <c r="D41" t="s">
        <v>1460</v>
      </c>
      <c r="E41" t="s">
        <v>1413</v>
      </c>
      <c r="F41">
        <v>124</v>
      </c>
      <c r="G41" t="s">
        <v>1414</v>
      </c>
      <c r="I41" s="2" t="s">
        <v>1461</v>
      </c>
      <c r="J41" s="2">
        <v>170</v>
      </c>
      <c r="K41" s="3" t="s">
        <v>1462</v>
      </c>
      <c r="N41" s="5" t="s">
        <v>1463</v>
      </c>
      <c r="O41" s="5" t="s">
        <v>1464</v>
      </c>
      <c r="P41" t="s">
        <v>1465</v>
      </c>
    </row>
    <row r="42" spans="1:16" x14ac:dyDescent="0.3">
      <c r="A42" t="s">
        <v>1466</v>
      </c>
      <c r="B42" t="s">
        <v>1467</v>
      </c>
      <c r="C42" t="s">
        <v>1468</v>
      </c>
      <c r="D42" t="s">
        <v>1469</v>
      </c>
      <c r="E42" t="s">
        <v>772</v>
      </c>
      <c r="F42">
        <v>132</v>
      </c>
      <c r="G42" t="s">
        <v>1470</v>
      </c>
      <c r="I42" s="2" t="s">
        <v>1471</v>
      </c>
      <c r="J42" s="2">
        <v>188</v>
      </c>
      <c r="K42" s="3" t="s">
        <v>1472</v>
      </c>
      <c r="N42" s="5" t="s">
        <v>1473</v>
      </c>
      <c r="O42" s="5" t="s">
        <v>1474</v>
      </c>
      <c r="P42" t="s">
        <v>1475</v>
      </c>
    </row>
    <row r="43" spans="1:16" x14ac:dyDescent="0.3">
      <c r="A43" t="s">
        <v>1476</v>
      </c>
      <c r="B43" t="s">
        <v>1477</v>
      </c>
      <c r="C43" t="s">
        <v>1478</v>
      </c>
      <c r="D43" t="s">
        <v>1479</v>
      </c>
      <c r="E43" t="s">
        <v>1480</v>
      </c>
      <c r="F43">
        <v>136</v>
      </c>
      <c r="G43" t="s">
        <v>1481</v>
      </c>
      <c r="I43" s="2" t="s">
        <v>1482</v>
      </c>
      <c r="J43" s="2">
        <v>931</v>
      </c>
      <c r="K43" s="3" t="s">
        <v>1483</v>
      </c>
      <c r="N43" s="5" t="s">
        <v>1484</v>
      </c>
      <c r="O43" s="5" t="s">
        <v>1485</v>
      </c>
      <c r="P43" t="s">
        <v>1486</v>
      </c>
    </row>
    <row r="44" spans="1:16" x14ac:dyDescent="0.3">
      <c r="A44" t="s">
        <v>1487</v>
      </c>
      <c r="B44" t="s">
        <v>1488</v>
      </c>
      <c r="C44" t="s">
        <v>1489</v>
      </c>
      <c r="D44" t="s">
        <v>1490</v>
      </c>
      <c r="E44" t="s">
        <v>1450</v>
      </c>
      <c r="F44">
        <v>950</v>
      </c>
      <c r="G44" t="s">
        <v>1451</v>
      </c>
      <c r="I44" s="2" t="s">
        <v>772</v>
      </c>
      <c r="J44" s="2">
        <v>132</v>
      </c>
      <c r="K44" s="3" t="s">
        <v>1470</v>
      </c>
      <c r="N44" s="5" t="s">
        <v>1491</v>
      </c>
      <c r="O44" s="5" t="s">
        <v>1492</v>
      </c>
      <c r="P44" t="s">
        <v>1493</v>
      </c>
    </row>
    <row r="45" spans="1:16" x14ac:dyDescent="0.3">
      <c r="A45" t="s">
        <v>1494</v>
      </c>
      <c r="B45" t="s">
        <v>1495</v>
      </c>
      <c r="C45" t="s">
        <v>1496</v>
      </c>
      <c r="D45" t="s">
        <v>1497</v>
      </c>
      <c r="E45" t="s">
        <v>1450</v>
      </c>
      <c r="F45">
        <v>950</v>
      </c>
      <c r="G45" t="s">
        <v>1451</v>
      </c>
      <c r="I45" s="2" t="s">
        <v>1498</v>
      </c>
      <c r="J45" s="2">
        <v>203</v>
      </c>
      <c r="K45" s="3" t="s">
        <v>1499</v>
      </c>
      <c r="N45" s="5" t="s">
        <v>1500</v>
      </c>
      <c r="O45" s="5" t="s">
        <v>1501</v>
      </c>
      <c r="P45" t="s">
        <v>1502</v>
      </c>
    </row>
    <row r="46" spans="1:16" x14ac:dyDescent="0.3">
      <c r="A46" t="s">
        <v>1503</v>
      </c>
      <c r="B46" t="s">
        <v>1504</v>
      </c>
      <c r="C46" t="s">
        <v>1505</v>
      </c>
      <c r="D46" t="s">
        <v>1506</v>
      </c>
      <c r="E46" t="s">
        <v>1442</v>
      </c>
      <c r="F46">
        <v>990</v>
      </c>
      <c r="G46" t="s">
        <v>1443</v>
      </c>
      <c r="I46" s="2" t="s">
        <v>1507</v>
      </c>
      <c r="J46" s="2">
        <v>262</v>
      </c>
      <c r="K46" s="3" t="s">
        <v>1508</v>
      </c>
      <c r="N46" s="5" t="s">
        <v>1509</v>
      </c>
      <c r="O46" s="5" t="s">
        <v>1510</v>
      </c>
      <c r="P46" t="s">
        <v>282</v>
      </c>
    </row>
    <row r="47" spans="1:16" x14ac:dyDescent="0.3">
      <c r="A47" t="s">
        <v>1511</v>
      </c>
      <c r="B47" t="s">
        <v>1512</v>
      </c>
      <c r="C47" t="s">
        <v>1513</v>
      </c>
      <c r="D47" t="s">
        <v>1514</v>
      </c>
      <c r="E47" t="s">
        <v>1452</v>
      </c>
      <c r="F47">
        <v>0</v>
      </c>
      <c r="G47" t="s">
        <v>1453</v>
      </c>
      <c r="I47" s="2" t="s">
        <v>1515</v>
      </c>
      <c r="J47" s="2">
        <v>208</v>
      </c>
      <c r="K47" s="3" t="s">
        <v>1516</v>
      </c>
      <c r="N47" s="5" t="s">
        <v>1517</v>
      </c>
      <c r="O47" s="5" t="s">
        <v>1518</v>
      </c>
      <c r="P47" t="s">
        <v>1519</v>
      </c>
    </row>
    <row r="48" spans="1:16" x14ac:dyDescent="0.3">
      <c r="A48" t="s">
        <v>1520</v>
      </c>
      <c r="B48" t="s">
        <v>1521</v>
      </c>
      <c r="C48" t="s">
        <v>1522</v>
      </c>
      <c r="D48" t="s">
        <v>1523</v>
      </c>
      <c r="E48" t="s">
        <v>1193</v>
      </c>
      <c r="F48">
        <v>36</v>
      </c>
      <c r="G48" t="s">
        <v>1194</v>
      </c>
      <c r="I48" s="2" t="s">
        <v>1524</v>
      </c>
      <c r="J48" s="2">
        <v>214</v>
      </c>
      <c r="K48" s="3" t="s">
        <v>1525</v>
      </c>
      <c r="N48" s="5" t="s">
        <v>1526</v>
      </c>
      <c r="O48" s="5" t="s">
        <v>1527</v>
      </c>
      <c r="P48" t="s">
        <v>1528</v>
      </c>
    </row>
    <row r="49" spans="1:16" x14ac:dyDescent="0.3">
      <c r="A49" t="s">
        <v>1529</v>
      </c>
      <c r="B49" t="s">
        <v>1530</v>
      </c>
      <c r="C49" t="s">
        <v>1531</v>
      </c>
      <c r="D49" t="s">
        <v>1532</v>
      </c>
      <c r="E49" t="s">
        <v>1193</v>
      </c>
      <c r="F49">
        <v>36</v>
      </c>
      <c r="G49" t="s">
        <v>1194</v>
      </c>
      <c r="I49" s="2" t="s">
        <v>1088</v>
      </c>
      <c r="J49" s="2">
        <v>12</v>
      </c>
      <c r="K49" s="3" t="s">
        <v>1089</v>
      </c>
      <c r="N49" s="5" t="s">
        <v>1533</v>
      </c>
      <c r="O49" s="5" t="s">
        <v>1534</v>
      </c>
      <c r="P49" t="s">
        <v>1535</v>
      </c>
    </row>
    <row r="50" spans="1:16" x14ac:dyDescent="0.3">
      <c r="A50" t="s">
        <v>1536</v>
      </c>
      <c r="B50" t="s">
        <v>1537</v>
      </c>
      <c r="C50" t="s">
        <v>1538</v>
      </c>
      <c r="D50" t="s">
        <v>1539</v>
      </c>
      <c r="E50" t="s">
        <v>1461</v>
      </c>
      <c r="F50">
        <v>170</v>
      </c>
      <c r="G50" t="s">
        <v>1462</v>
      </c>
      <c r="I50" s="2" t="s">
        <v>1540</v>
      </c>
      <c r="J50" s="2">
        <v>818</v>
      </c>
      <c r="K50" s="3" t="s">
        <v>1541</v>
      </c>
      <c r="N50" s="5" t="s">
        <v>1542</v>
      </c>
      <c r="O50" s="5" t="s">
        <v>1543</v>
      </c>
      <c r="P50" t="s">
        <v>1544</v>
      </c>
    </row>
    <row r="51" spans="1:16" x14ac:dyDescent="0.3">
      <c r="A51" t="s">
        <v>1545</v>
      </c>
      <c r="B51" t="s">
        <v>1546</v>
      </c>
      <c r="C51" t="s">
        <v>1547</v>
      </c>
      <c r="D51" t="s">
        <v>1548</v>
      </c>
      <c r="E51" t="s">
        <v>1549</v>
      </c>
      <c r="F51">
        <v>174</v>
      </c>
      <c r="G51" t="s">
        <v>1550</v>
      </c>
      <c r="I51" s="2" t="s">
        <v>1551</v>
      </c>
      <c r="J51" s="2">
        <v>232</v>
      </c>
      <c r="K51" s="3" t="s">
        <v>1552</v>
      </c>
      <c r="N51" s="5" t="s">
        <v>1553</v>
      </c>
      <c r="O51" s="5" t="s">
        <v>1554</v>
      </c>
      <c r="P51" t="s">
        <v>1555</v>
      </c>
    </row>
    <row r="52" spans="1:16" x14ac:dyDescent="0.3">
      <c r="A52" t="s">
        <v>1556</v>
      </c>
      <c r="B52" t="s">
        <v>1557</v>
      </c>
      <c r="C52" t="s">
        <v>1558</v>
      </c>
      <c r="D52" t="s">
        <v>1559</v>
      </c>
      <c r="E52" t="s">
        <v>1471</v>
      </c>
      <c r="F52">
        <v>188</v>
      </c>
      <c r="G52" t="s">
        <v>1472</v>
      </c>
      <c r="I52" s="2" t="s">
        <v>1560</v>
      </c>
      <c r="J52" s="2">
        <v>230</v>
      </c>
      <c r="K52" s="3" t="s">
        <v>1561</v>
      </c>
      <c r="N52" s="5" t="s">
        <v>1562</v>
      </c>
      <c r="O52" s="5" t="s">
        <v>1563</v>
      </c>
      <c r="P52" t="s">
        <v>1564</v>
      </c>
    </row>
    <row r="53" spans="1:16" x14ac:dyDescent="0.3">
      <c r="A53" t="s">
        <v>1565</v>
      </c>
      <c r="B53" t="s">
        <v>1566</v>
      </c>
      <c r="C53" t="s">
        <v>1567</v>
      </c>
      <c r="D53" t="s">
        <v>1568</v>
      </c>
      <c r="E53" t="s">
        <v>1317</v>
      </c>
      <c r="F53">
        <v>952</v>
      </c>
      <c r="G53" t="s">
        <v>1318</v>
      </c>
      <c r="I53" s="2" t="s">
        <v>1061</v>
      </c>
      <c r="J53" s="2">
        <v>978</v>
      </c>
      <c r="K53" s="3" t="s">
        <v>1062</v>
      </c>
      <c r="N53" s="5" t="s">
        <v>1569</v>
      </c>
      <c r="O53" s="5" t="s">
        <v>1570</v>
      </c>
      <c r="P53" t="s">
        <v>1571</v>
      </c>
    </row>
    <row r="54" spans="1:16" x14ac:dyDescent="0.3">
      <c r="A54" t="s">
        <v>1572</v>
      </c>
      <c r="B54" t="s">
        <v>1573</v>
      </c>
      <c r="C54" t="s">
        <v>1574</v>
      </c>
      <c r="D54" t="s">
        <v>1575</v>
      </c>
      <c r="E54" t="s">
        <v>1576</v>
      </c>
      <c r="F54">
        <v>191</v>
      </c>
      <c r="G54" t="s">
        <v>1577</v>
      </c>
      <c r="I54" s="2" t="s">
        <v>1578</v>
      </c>
      <c r="J54" s="2">
        <v>242</v>
      </c>
      <c r="K54" s="3" t="s">
        <v>1579</v>
      </c>
      <c r="N54" s="5" t="s">
        <v>1580</v>
      </c>
      <c r="O54" s="5" t="s">
        <v>1581</v>
      </c>
      <c r="P54" t="s">
        <v>1582</v>
      </c>
    </row>
    <row r="55" spans="1:16" x14ac:dyDescent="0.3">
      <c r="A55" t="s">
        <v>1583</v>
      </c>
      <c r="B55" t="s">
        <v>1584</v>
      </c>
      <c r="C55" t="s">
        <v>1585</v>
      </c>
      <c r="D55" t="s">
        <v>1586</v>
      </c>
      <c r="E55" t="s">
        <v>1482</v>
      </c>
      <c r="F55">
        <v>931</v>
      </c>
      <c r="G55" t="s">
        <v>1483</v>
      </c>
      <c r="I55" s="2" t="s">
        <v>1587</v>
      </c>
      <c r="J55" s="2">
        <v>238</v>
      </c>
      <c r="K55" s="3" t="s">
        <v>1588</v>
      </c>
      <c r="N55" s="5" t="s">
        <v>1589</v>
      </c>
      <c r="O55" s="5" t="s">
        <v>1590</v>
      </c>
      <c r="P55" t="s">
        <v>1591</v>
      </c>
    </row>
    <row r="56" spans="1:16" x14ac:dyDescent="0.3">
      <c r="A56" t="s">
        <v>1592</v>
      </c>
      <c r="B56" t="s">
        <v>1593</v>
      </c>
      <c r="C56" t="s">
        <v>1594</v>
      </c>
      <c r="D56" t="s">
        <v>1595</v>
      </c>
      <c r="E56" t="s">
        <v>1061</v>
      </c>
      <c r="F56">
        <v>978</v>
      </c>
      <c r="G56" t="s">
        <v>1062</v>
      </c>
      <c r="I56" s="2" t="s">
        <v>1596</v>
      </c>
      <c r="J56" s="2">
        <v>826</v>
      </c>
      <c r="K56" s="3" t="s">
        <v>1597</v>
      </c>
      <c r="N56" s="5" t="s">
        <v>1598</v>
      </c>
      <c r="O56" s="5" t="s">
        <v>1599</v>
      </c>
      <c r="P56" t="s">
        <v>1600</v>
      </c>
    </row>
    <row r="57" spans="1:16" x14ac:dyDescent="0.3">
      <c r="A57" t="s">
        <v>1601</v>
      </c>
      <c r="B57" t="s">
        <v>1602</v>
      </c>
      <c r="C57" t="s">
        <v>1603</v>
      </c>
      <c r="D57" t="s">
        <v>1604</v>
      </c>
      <c r="E57" t="s">
        <v>1498</v>
      </c>
      <c r="F57">
        <v>203</v>
      </c>
      <c r="G57" t="s">
        <v>1499</v>
      </c>
      <c r="I57" s="2" t="s">
        <v>1605</v>
      </c>
      <c r="J57" s="2">
        <v>981</v>
      </c>
      <c r="K57" s="3" t="s">
        <v>1606</v>
      </c>
      <c r="N57" s="5" t="s">
        <v>1607</v>
      </c>
      <c r="O57" s="5" t="s">
        <v>1608</v>
      </c>
      <c r="P57" t="s">
        <v>1609</v>
      </c>
    </row>
    <row r="58" spans="1:16" x14ac:dyDescent="0.3">
      <c r="A58" t="s">
        <v>1610</v>
      </c>
      <c r="B58" t="s">
        <v>1611</v>
      </c>
      <c r="C58" t="s">
        <v>1612</v>
      </c>
      <c r="D58" t="s">
        <v>1613</v>
      </c>
      <c r="E58" t="s">
        <v>1422</v>
      </c>
      <c r="F58">
        <v>976</v>
      </c>
      <c r="G58" t="s">
        <v>1423</v>
      </c>
      <c r="I58" s="2" t="s">
        <v>1614</v>
      </c>
      <c r="J58" s="2">
        <v>0</v>
      </c>
      <c r="K58" s="3" t="s">
        <v>1615</v>
      </c>
      <c r="N58" s="5" t="s">
        <v>1616</v>
      </c>
      <c r="O58" s="5" t="s">
        <v>1617</v>
      </c>
      <c r="P58" t="s">
        <v>1618</v>
      </c>
    </row>
    <row r="59" spans="1:16" x14ac:dyDescent="0.3">
      <c r="A59" t="s">
        <v>1619</v>
      </c>
      <c r="B59" t="s">
        <v>1620</v>
      </c>
      <c r="C59" t="s">
        <v>1621</v>
      </c>
      <c r="D59" t="s">
        <v>1622</v>
      </c>
      <c r="E59" t="s">
        <v>1515</v>
      </c>
      <c r="F59">
        <v>208</v>
      </c>
      <c r="G59" t="s">
        <v>1516</v>
      </c>
      <c r="I59" s="2" t="s">
        <v>1623</v>
      </c>
      <c r="J59" s="2">
        <v>936</v>
      </c>
      <c r="K59" s="3" t="s">
        <v>1624</v>
      </c>
      <c r="N59" s="5" t="s">
        <v>1625</v>
      </c>
      <c r="O59" s="5" t="s">
        <v>1626</v>
      </c>
      <c r="P59" t="s">
        <v>1627</v>
      </c>
    </row>
    <row r="60" spans="1:16" x14ac:dyDescent="0.3">
      <c r="A60" t="s">
        <v>1628</v>
      </c>
      <c r="B60" t="s">
        <v>1629</v>
      </c>
      <c r="C60" t="s">
        <v>1630</v>
      </c>
      <c r="D60" t="s">
        <v>1631</v>
      </c>
      <c r="E60" t="s">
        <v>1507</v>
      </c>
      <c r="F60">
        <v>262</v>
      </c>
      <c r="G60" t="s">
        <v>1508</v>
      </c>
      <c r="I60" s="2" t="s">
        <v>1632</v>
      </c>
      <c r="J60" s="2">
        <v>292</v>
      </c>
      <c r="K60" s="3" t="s">
        <v>1633</v>
      </c>
      <c r="N60" s="5" t="s">
        <v>1634</v>
      </c>
      <c r="O60" s="5" t="s">
        <v>1635</v>
      </c>
      <c r="P60" t="s">
        <v>1636</v>
      </c>
    </row>
    <row r="61" spans="1:16" x14ac:dyDescent="0.3">
      <c r="A61" t="s">
        <v>1637</v>
      </c>
      <c r="B61" t="s">
        <v>1638</v>
      </c>
      <c r="C61" t="s">
        <v>1639</v>
      </c>
      <c r="D61" t="s">
        <v>1640</v>
      </c>
      <c r="E61" t="s">
        <v>1133</v>
      </c>
      <c r="F61">
        <v>951</v>
      </c>
      <c r="G61" t="s">
        <v>1134</v>
      </c>
      <c r="I61" s="2" t="s">
        <v>1641</v>
      </c>
      <c r="J61" s="2">
        <v>270</v>
      </c>
      <c r="K61" s="3" t="s">
        <v>1642</v>
      </c>
      <c r="N61" s="5" t="s">
        <v>1643</v>
      </c>
      <c r="O61" s="5" t="s">
        <v>1644</v>
      </c>
      <c r="P61" t="s">
        <v>1645</v>
      </c>
    </row>
    <row r="62" spans="1:16" x14ac:dyDescent="0.3">
      <c r="A62" t="s">
        <v>1646</v>
      </c>
      <c r="B62" t="s">
        <v>1647</v>
      </c>
      <c r="C62" t="s">
        <v>1648</v>
      </c>
      <c r="D62" t="s">
        <v>1649</v>
      </c>
      <c r="E62" t="s">
        <v>1524</v>
      </c>
      <c r="F62">
        <v>214</v>
      </c>
      <c r="G62" t="s">
        <v>1525</v>
      </c>
      <c r="I62" s="2" t="s">
        <v>1650</v>
      </c>
      <c r="J62" s="2">
        <v>324</v>
      </c>
      <c r="K62" s="3" t="s">
        <v>1651</v>
      </c>
      <c r="N62" s="5" t="s">
        <v>1652</v>
      </c>
      <c r="O62" s="5" t="s">
        <v>1653</v>
      </c>
      <c r="P62" t="s">
        <v>1654</v>
      </c>
    </row>
    <row r="63" spans="1:16" x14ac:dyDescent="0.3">
      <c r="A63" t="s">
        <v>1655</v>
      </c>
      <c r="B63" t="s">
        <v>1656</v>
      </c>
      <c r="C63" t="s">
        <v>1657</v>
      </c>
      <c r="D63" t="s">
        <v>1658</v>
      </c>
      <c r="E63" t="s">
        <v>205</v>
      </c>
      <c r="F63">
        <v>840</v>
      </c>
      <c r="G63" t="s">
        <v>1032</v>
      </c>
      <c r="I63" s="2" t="s">
        <v>1659</v>
      </c>
      <c r="J63" s="2">
        <v>320</v>
      </c>
      <c r="K63" s="3" t="s">
        <v>1660</v>
      </c>
      <c r="N63" s="5" t="s">
        <v>1661</v>
      </c>
      <c r="O63" s="5" t="s">
        <v>1662</v>
      </c>
      <c r="P63" t="s">
        <v>1663</v>
      </c>
    </row>
    <row r="64" spans="1:16" x14ac:dyDescent="0.3">
      <c r="A64" t="s">
        <v>1664</v>
      </c>
      <c r="B64" t="s">
        <v>1665</v>
      </c>
      <c r="C64" t="s">
        <v>1666</v>
      </c>
      <c r="D64" t="s">
        <v>1667</v>
      </c>
      <c r="E64" t="s">
        <v>1540</v>
      </c>
      <c r="F64">
        <v>818</v>
      </c>
      <c r="G64" t="s">
        <v>1541</v>
      </c>
      <c r="I64" s="2" t="s">
        <v>1668</v>
      </c>
      <c r="J64" s="2">
        <v>328</v>
      </c>
      <c r="K64" s="3" t="s">
        <v>1669</v>
      </c>
      <c r="N64" s="5" t="s">
        <v>1670</v>
      </c>
      <c r="O64" s="5" t="s">
        <v>1671</v>
      </c>
      <c r="P64" t="s">
        <v>1672</v>
      </c>
    </row>
    <row r="65" spans="1:16" x14ac:dyDescent="0.3">
      <c r="A65" t="s">
        <v>1673</v>
      </c>
      <c r="B65" t="s">
        <v>1674</v>
      </c>
      <c r="C65" t="s">
        <v>1675</v>
      </c>
      <c r="D65" t="s">
        <v>1676</v>
      </c>
      <c r="E65" t="s">
        <v>205</v>
      </c>
      <c r="F65">
        <v>840</v>
      </c>
      <c r="G65" t="s">
        <v>1032</v>
      </c>
      <c r="I65" s="2" t="s">
        <v>1677</v>
      </c>
      <c r="J65" s="2">
        <v>344</v>
      </c>
      <c r="K65" s="3" t="s">
        <v>1678</v>
      </c>
      <c r="N65" s="5" t="s">
        <v>1679</v>
      </c>
      <c r="O65" s="5" t="s">
        <v>1680</v>
      </c>
      <c r="P65" t="s">
        <v>1681</v>
      </c>
    </row>
    <row r="66" spans="1:16" x14ac:dyDescent="0.3">
      <c r="A66" t="s">
        <v>1682</v>
      </c>
      <c r="B66" t="s">
        <v>1683</v>
      </c>
      <c r="C66" t="s">
        <v>1684</v>
      </c>
      <c r="D66" t="s">
        <v>1685</v>
      </c>
      <c r="E66" t="s">
        <v>1450</v>
      </c>
      <c r="F66">
        <v>950</v>
      </c>
      <c r="G66" t="s">
        <v>1451</v>
      </c>
      <c r="I66" s="2" t="s">
        <v>1686</v>
      </c>
      <c r="J66" s="2">
        <v>340</v>
      </c>
      <c r="K66" s="3" t="s">
        <v>1687</v>
      </c>
      <c r="N66" s="5" t="s">
        <v>1688</v>
      </c>
      <c r="O66" s="5" t="s">
        <v>1689</v>
      </c>
      <c r="P66" t="s">
        <v>1690</v>
      </c>
    </row>
    <row r="67" spans="1:16" x14ac:dyDescent="0.3">
      <c r="A67" t="s">
        <v>1691</v>
      </c>
      <c r="B67" t="s">
        <v>1692</v>
      </c>
      <c r="C67" t="s">
        <v>1693</v>
      </c>
      <c r="D67" t="s">
        <v>1694</v>
      </c>
      <c r="E67" t="s">
        <v>1551</v>
      </c>
      <c r="F67">
        <v>232</v>
      </c>
      <c r="G67" t="s">
        <v>1552</v>
      </c>
      <c r="I67" s="2" t="s">
        <v>1576</v>
      </c>
      <c r="J67" s="2">
        <v>191</v>
      </c>
      <c r="K67" s="3" t="s">
        <v>1577</v>
      </c>
      <c r="N67" s="5" t="s">
        <v>1695</v>
      </c>
      <c r="O67" s="5" t="s">
        <v>1696</v>
      </c>
      <c r="P67" t="s">
        <v>1697</v>
      </c>
    </row>
    <row r="68" spans="1:16" x14ac:dyDescent="0.3">
      <c r="A68" t="s">
        <v>1698</v>
      </c>
      <c r="B68" t="s">
        <v>1699</v>
      </c>
      <c r="C68" t="s">
        <v>1700</v>
      </c>
      <c r="D68" t="s">
        <v>1701</v>
      </c>
      <c r="E68" t="s">
        <v>1061</v>
      </c>
      <c r="F68">
        <v>978</v>
      </c>
      <c r="G68" t="s">
        <v>1062</v>
      </c>
      <c r="I68" s="2" t="s">
        <v>1702</v>
      </c>
      <c r="J68" s="2">
        <v>332</v>
      </c>
      <c r="K68" s="3" t="s">
        <v>1703</v>
      </c>
      <c r="N68" s="5" t="s">
        <v>1704</v>
      </c>
      <c r="O68" s="5" t="s">
        <v>1705</v>
      </c>
      <c r="P68" t="s">
        <v>1706</v>
      </c>
    </row>
    <row r="69" spans="1:16" x14ac:dyDescent="0.3">
      <c r="A69" t="s">
        <v>1707</v>
      </c>
      <c r="B69" t="s">
        <v>1708</v>
      </c>
      <c r="C69" t="s">
        <v>1709</v>
      </c>
      <c r="D69" t="s">
        <v>1710</v>
      </c>
      <c r="E69" t="s">
        <v>1711</v>
      </c>
      <c r="F69">
        <v>748</v>
      </c>
      <c r="G69" t="s">
        <v>1712</v>
      </c>
      <c r="I69" s="2" t="s">
        <v>1713</v>
      </c>
      <c r="J69" s="2">
        <v>348</v>
      </c>
      <c r="K69" s="3" t="s">
        <v>1714</v>
      </c>
      <c r="N69" s="5" t="s">
        <v>1715</v>
      </c>
      <c r="O69" s="5" t="s">
        <v>1716</v>
      </c>
      <c r="P69" t="s">
        <v>1717</v>
      </c>
    </row>
    <row r="70" spans="1:16" x14ac:dyDescent="0.3">
      <c r="A70" t="s">
        <v>1718</v>
      </c>
      <c r="B70" t="s">
        <v>1719</v>
      </c>
      <c r="C70" t="s">
        <v>1720</v>
      </c>
      <c r="D70" t="s">
        <v>1721</v>
      </c>
      <c r="E70" t="s">
        <v>1560</v>
      </c>
      <c r="F70">
        <v>230</v>
      </c>
      <c r="G70" t="s">
        <v>1561</v>
      </c>
      <c r="I70" s="2" t="s">
        <v>1722</v>
      </c>
      <c r="J70" s="2">
        <v>360</v>
      </c>
      <c r="K70" s="3" t="s">
        <v>1723</v>
      </c>
      <c r="N70" s="5" t="s">
        <v>1724</v>
      </c>
      <c r="O70" s="5" t="s">
        <v>1725</v>
      </c>
      <c r="P70" t="s">
        <v>1726</v>
      </c>
    </row>
    <row r="71" spans="1:16" x14ac:dyDescent="0.3">
      <c r="A71" t="s">
        <v>1727</v>
      </c>
      <c r="B71" t="s">
        <v>1728</v>
      </c>
      <c r="C71" t="s">
        <v>1729</v>
      </c>
      <c r="D71" t="s">
        <v>1730</v>
      </c>
      <c r="E71" t="s">
        <v>1587</v>
      </c>
      <c r="F71">
        <v>238</v>
      </c>
      <c r="G71" t="s">
        <v>1588</v>
      </c>
      <c r="I71" s="2" t="s">
        <v>1731</v>
      </c>
      <c r="J71" s="2">
        <v>376</v>
      </c>
      <c r="K71" s="3" t="s">
        <v>1732</v>
      </c>
      <c r="N71" s="5" t="s">
        <v>1733</v>
      </c>
      <c r="O71" s="5" t="s">
        <v>1734</v>
      </c>
      <c r="P71" t="s">
        <v>1735</v>
      </c>
    </row>
    <row r="72" spans="1:16" x14ac:dyDescent="0.3">
      <c r="A72" t="s">
        <v>1736</v>
      </c>
      <c r="B72" t="s">
        <v>1737</v>
      </c>
      <c r="C72" t="s">
        <v>1738</v>
      </c>
      <c r="D72" t="s">
        <v>1739</v>
      </c>
      <c r="E72" t="s">
        <v>1515</v>
      </c>
      <c r="F72">
        <v>208</v>
      </c>
      <c r="G72" t="s">
        <v>1516</v>
      </c>
      <c r="I72" s="2" t="s">
        <v>1740</v>
      </c>
      <c r="J72" s="2">
        <v>0</v>
      </c>
      <c r="K72" s="3" t="s">
        <v>1741</v>
      </c>
      <c r="N72" s="5" t="s">
        <v>1742</v>
      </c>
      <c r="O72" s="5" t="s">
        <v>1743</v>
      </c>
      <c r="P72" t="s">
        <v>281</v>
      </c>
    </row>
    <row r="73" spans="1:16" x14ac:dyDescent="0.3">
      <c r="A73" t="s">
        <v>1744</v>
      </c>
      <c r="B73" t="s">
        <v>1745</v>
      </c>
      <c r="C73" t="s">
        <v>1746</v>
      </c>
      <c r="D73" t="s">
        <v>1747</v>
      </c>
      <c r="E73" t="s">
        <v>1578</v>
      </c>
      <c r="F73">
        <v>242</v>
      </c>
      <c r="G73" t="s">
        <v>1579</v>
      </c>
      <c r="I73" s="2" t="s">
        <v>1748</v>
      </c>
      <c r="J73" s="2">
        <v>356</v>
      </c>
      <c r="K73" s="3" t="s">
        <v>1749</v>
      </c>
    </row>
    <row r="74" spans="1:16" x14ac:dyDescent="0.3">
      <c r="A74" t="s">
        <v>1750</v>
      </c>
      <c r="B74" t="s">
        <v>1751</v>
      </c>
      <c r="C74" t="s">
        <v>1752</v>
      </c>
      <c r="D74" t="s">
        <v>1753</v>
      </c>
      <c r="E74" t="s">
        <v>1061</v>
      </c>
      <c r="F74">
        <v>978</v>
      </c>
      <c r="G74" t="s">
        <v>1062</v>
      </c>
      <c r="I74" s="2" t="s">
        <v>1754</v>
      </c>
      <c r="J74" s="2">
        <v>368</v>
      </c>
      <c r="K74" s="3" t="s">
        <v>1755</v>
      </c>
    </row>
    <row r="75" spans="1:16" x14ac:dyDescent="0.3">
      <c r="A75" t="s">
        <v>1756</v>
      </c>
      <c r="B75" t="s">
        <v>1757</v>
      </c>
      <c r="C75" t="s">
        <v>1758</v>
      </c>
      <c r="D75" t="s">
        <v>1759</v>
      </c>
      <c r="E75" t="s">
        <v>1061</v>
      </c>
      <c r="F75">
        <v>978</v>
      </c>
      <c r="G75" t="s">
        <v>1062</v>
      </c>
      <c r="I75" s="2" t="s">
        <v>1760</v>
      </c>
      <c r="J75" s="2">
        <v>364</v>
      </c>
      <c r="K75" s="3" t="s">
        <v>1761</v>
      </c>
    </row>
    <row r="76" spans="1:16" x14ac:dyDescent="0.3">
      <c r="A76" t="s">
        <v>1762</v>
      </c>
      <c r="B76" t="s">
        <v>1763</v>
      </c>
      <c r="C76" t="s">
        <v>1764</v>
      </c>
      <c r="D76" t="s">
        <v>1765</v>
      </c>
      <c r="E76" t="s">
        <v>1061</v>
      </c>
      <c r="F76">
        <v>978</v>
      </c>
      <c r="G76" t="s">
        <v>1062</v>
      </c>
      <c r="I76" s="2" t="s">
        <v>1766</v>
      </c>
      <c r="J76" s="2">
        <v>352</v>
      </c>
      <c r="K76" s="3" t="s">
        <v>1767</v>
      </c>
    </row>
    <row r="77" spans="1:16" x14ac:dyDescent="0.3">
      <c r="A77" t="s">
        <v>1768</v>
      </c>
      <c r="B77" t="s">
        <v>1769</v>
      </c>
      <c r="C77" t="s">
        <v>1770</v>
      </c>
      <c r="D77" t="s">
        <v>1771</v>
      </c>
      <c r="E77" t="s">
        <v>1061</v>
      </c>
      <c r="F77">
        <v>978</v>
      </c>
      <c r="G77" t="s">
        <v>1062</v>
      </c>
      <c r="I77" s="2" t="s">
        <v>1772</v>
      </c>
      <c r="J77" s="2">
        <v>0</v>
      </c>
      <c r="K77" s="3" t="s">
        <v>1773</v>
      </c>
    </row>
    <row r="78" spans="1:16" x14ac:dyDescent="0.3">
      <c r="A78" t="s">
        <v>1774</v>
      </c>
      <c r="B78" t="s">
        <v>1775</v>
      </c>
      <c r="C78" t="s">
        <v>1776</v>
      </c>
      <c r="D78" t="s">
        <v>1777</v>
      </c>
      <c r="E78" t="s">
        <v>1061</v>
      </c>
      <c r="F78">
        <v>978</v>
      </c>
      <c r="G78" t="s">
        <v>1062</v>
      </c>
      <c r="I78" s="2" t="s">
        <v>1778</v>
      </c>
      <c r="J78" s="2">
        <v>388</v>
      </c>
      <c r="K78" s="3" t="s">
        <v>1779</v>
      </c>
    </row>
    <row r="79" spans="1:16" x14ac:dyDescent="0.3">
      <c r="A79" t="s">
        <v>1780</v>
      </c>
      <c r="B79" t="s">
        <v>1781</v>
      </c>
      <c r="C79" t="s">
        <v>1782</v>
      </c>
      <c r="D79" t="s">
        <v>1783</v>
      </c>
      <c r="E79" t="s">
        <v>1450</v>
      </c>
      <c r="F79">
        <v>950</v>
      </c>
      <c r="G79" t="s">
        <v>1451</v>
      </c>
      <c r="I79" s="2" t="s">
        <v>1784</v>
      </c>
      <c r="J79" s="2">
        <v>400</v>
      </c>
      <c r="K79" s="3" t="s">
        <v>1785</v>
      </c>
    </row>
    <row r="80" spans="1:16" x14ac:dyDescent="0.3">
      <c r="A80" t="s">
        <v>1786</v>
      </c>
      <c r="B80" t="s">
        <v>1787</v>
      </c>
      <c r="C80" t="s">
        <v>1788</v>
      </c>
      <c r="D80" t="s">
        <v>1789</v>
      </c>
      <c r="E80" t="s">
        <v>1641</v>
      </c>
      <c r="F80">
        <v>270</v>
      </c>
      <c r="G80" t="s">
        <v>1642</v>
      </c>
      <c r="I80" s="2" t="s">
        <v>1790</v>
      </c>
      <c r="J80" s="2">
        <v>392</v>
      </c>
      <c r="K80" s="3" t="s">
        <v>1791</v>
      </c>
    </row>
    <row r="81" spans="1:11" x14ac:dyDescent="0.3">
      <c r="A81" t="s">
        <v>1792</v>
      </c>
      <c r="B81" t="s">
        <v>1793</v>
      </c>
      <c r="C81" t="s">
        <v>1794</v>
      </c>
      <c r="D81" t="s">
        <v>1795</v>
      </c>
      <c r="E81" t="s">
        <v>1605</v>
      </c>
      <c r="F81">
        <v>981</v>
      </c>
      <c r="G81" t="s">
        <v>1606</v>
      </c>
      <c r="I81" s="2" t="s">
        <v>1796</v>
      </c>
      <c r="J81" s="2">
        <v>404</v>
      </c>
      <c r="K81" s="3" t="s">
        <v>1797</v>
      </c>
    </row>
    <row r="82" spans="1:11" x14ac:dyDescent="0.3">
      <c r="A82" t="s">
        <v>1798</v>
      </c>
      <c r="B82" t="s">
        <v>1799</v>
      </c>
      <c r="C82" t="s">
        <v>1800</v>
      </c>
      <c r="D82" t="s">
        <v>1801</v>
      </c>
      <c r="E82" t="s">
        <v>1061</v>
      </c>
      <c r="F82">
        <v>978</v>
      </c>
      <c r="G82" t="s">
        <v>1062</v>
      </c>
      <c r="I82" s="2" t="s">
        <v>1802</v>
      </c>
      <c r="J82" s="2">
        <v>417</v>
      </c>
      <c r="K82" s="3" t="s">
        <v>1803</v>
      </c>
    </row>
    <row r="83" spans="1:11" x14ac:dyDescent="0.3">
      <c r="A83" t="s">
        <v>1804</v>
      </c>
      <c r="B83" t="s">
        <v>1805</v>
      </c>
      <c r="C83" t="s">
        <v>1806</v>
      </c>
      <c r="D83" t="s">
        <v>1807</v>
      </c>
      <c r="E83" t="s">
        <v>1623</v>
      </c>
      <c r="F83">
        <v>936</v>
      </c>
      <c r="G83" t="s">
        <v>1624</v>
      </c>
      <c r="I83" s="2" t="s">
        <v>1440</v>
      </c>
      <c r="J83" s="2">
        <v>116</v>
      </c>
      <c r="K83" s="3" t="s">
        <v>1441</v>
      </c>
    </row>
    <row r="84" spans="1:11" x14ac:dyDescent="0.3">
      <c r="A84" t="s">
        <v>1808</v>
      </c>
      <c r="B84" t="s">
        <v>1809</v>
      </c>
      <c r="C84" t="s">
        <v>1810</v>
      </c>
      <c r="D84" t="s">
        <v>1811</v>
      </c>
      <c r="E84" t="s">
        <v>1632</v>
      </c>
      <c r="F84">
        <v>292</v>
      </c>
      <c r="G84" t="s">
        <v>1633</v>
      </c>
      <c r="I84" s="2" t="s">
        <v>1549</v>
      </c>
      <c r="J84" s="2">
        <v>174</v>
      </c>
      <c r="K84" s="3" t="s">
        <v>1550</v>
      </c>
    </row>
    <row r="85" spans="1:11" x14ac:dyDescent="0.3">
      <c r="A85" t="s">
        <v>1812</v>
      </c>
      <c r="B85" t="s">
        <v>1813</v>
      </c>
      <c r="C85" t="s">
        <v>1814</v>
      </c>
      <c r="D85" t="s">
        <v>1815</v>
      </c>
      <c r="E85" t="s">
        <v>1061</v>
      </c>
      <c r="F85">
        <v>978</v>
      </c>
      <c r="G85" t="s">
        <v>1062</v>
      </c>
      <c r="I85" s="2" t="s">
        <v>1816</v>
      </c>
      <c r="J85" s="2">
        <v>408</v>
      </c>
      <c r="K85" s="3" t="s">
        <v>1817</v>
      </c>
    </row>
    <row r="86" spans="1:11" x14ac:dyDescent="0.3">
      <c r="A86" t="s">
        <v>1818</v>
      </c>
      <c r="B86" t="s">
        <v>1819</v>
      </c>
      <c r="C86" t="s">
        <v>1820</v>
      </c>
      <c r="D86" t="s">
        <v>1821</v>
      </c>
      <c r="E86" t="s">
        <v>1515</v>
      </c>
      <c r="F86">
        <v>208</v>
      </c>
      <c r="G86" t="s">
        <v>1516</v>
      </c>
      <c r="I86" s="2" t="s">
        <v>1822</v>
      </c>
      <c r="J86" s="2">
        <v>410</v>
      </c>
      <c r="K86" s="3" t="s">
        <v>1823</v>
      </c>
    </row>
    <row r="87" spans="1:11" x14ac:dyDescent="0.3">
      <c r="A87" t="s">
        <v>1824</v>
      </c>
      <c r="B87" t="s">
        <v>1825</v>
      </c>
      <c r="C87" t="s">
        <v>1826</v>
      </c>
      <c r="D87" t="s">
        <v>1827</v>
      </c>
      <c r="E87" t="s">
        <v>1133</v>
      </c>
      <c r="F87">
        <v>951</v>
      </c>
      <c r="G87" t="s">
        <v>1134</v>
      </c>
      <c r="I87" s="2" t="s">
        <v>1828</v>
      </c>
      <c r="J87" s="2">
        <v>414</v>
      </c>
      <c r="K87" s="3" t="s">
        <v>1829</v>
      </c>
    </row>
    <row r="88" spans="1:11" x14ac:dyDescent="0.3">
      <c r="A88" t="s">
        <v>1830</v>
      </c>
      <c r="B88" t="s">
        <v>1831</v>
      </c>
      <c r="C88" t="s">
        <v>1832</v>
      </c>
      <c r="D88" t="s">
        <v>1833</v>
      </c>
      <c r="E88" t="s">
        <v>1061</v>
      </c>
      <c r="F88">
        <v>978</v>
      </c>
      <c r="G88" t="s">
        <v>1062</v>
      </c>
      <c r="I88" s="2" t="s">
        <v>1480</v>
      </c>
      <c r="J88" s="2">
        <v>136</v>
      </c>
      <c r="K88" s="3" t="s">
        <v>1481</v>
      </c>
    </row>
    <row r="89" spans="1:11" x14ac:dyDescent="0.3">
      <c r="A89" t="s">
        <v>1834</v>
      </c>
      <c r="B89" t="s">
        <v>1835</v>
      </c>
      <c r="C89" t="s">
        <v>1836</v>
      </c>
      <c r="D89" t="s">
        <v>1837</v>
      </c>
      <c r="E89" t="s">
        <v>205</v>
      </c>
      <c r="F89">
        <v>840</v>
      </c>
      <c r="G89" t="s">
        <v>1032</v>
      </c>
      <c r="I89" s="2" t="s">
        <v>1838</v>
      </c>
      <c r="J89" s="2">
        <v>398</v>
      </c>
      <c r="K89" s="3" t="s">
        <v>1839</v>
      </c>
    </row>
    <row r="90" spans="1:11" x14ac:dyDescent="0.3">
      <c r="A90" t="s">
        <v>1840</v>
      </c>
      <c r="B90" t="s">
        <v>1841</v>
      </c>
      <c r="C90" t="s">
        <v>1842</v>
      </c>
      <c r="D90" t="s">
        <v>1843</v>
      </c>
      <c r="E90" t="s">
        <v>1659</v>
      </c>
      <c r="F90">
        <v>320</v>
      </c>
      <c r="G90" t="s">
        <v>1660</v>
      </c>
      <c r="I90" s="2" t="s">
        <v>1844</v>
      </c>
      <c r="J90" s="2">
        <v>418</v>
      </c>
      <c r="K90" s="3" t="s">
        <v>1845</v>
      </c>
    </row>
    <row r="91" spans="1:11" x14ac:dyDescent="0.3">
      <c r="A91" t="s">
        <v>1846</v>
      </c>
      <c r="B91" t="s">
        <v>1847</v>
      </c>
      <c r="C91" t="s">
        <v>1848</v>
      </c>
      <c r="D91" t="s">
        <v>1849</v>
      </c>
      <c r="E91" t="s">
        <v>1614</v>
      </c>
      <c r="F91">
        <v>0</v>
      </c>
      <c r="G91" t="s">
        <v>1615</v>
      </c>
      <c r="I91" s="2" t="s">
        <v>1850</v>
      </c>
      <c r="J91" s="2">
        <v>422</v>
      </c>
      <c r="K91" s="3" t="s">
        <v>1851</v>
      </c>
    </row>
    <row r="92" spans="1:11" x14ac:dyDescent="0.3">
      <c r="A92" t="s">
        <v>1852</v>
      </c>
      <c r="B92" t="s">
        <v>1853</v>
      </c>
      <c r="C92" t="s">
        <v>1854</v>
      </c>
      <c r="D92" t="s">
        <v>1855</v>
      </c>
      <c r="E92" t="s">
        <v>1650</v>
      </c>
      <c r="F92">
        <v>324</v>
      </c>
      <c r="G92" t="s">
        <v>1651</v>
      </c>
      <c r="I92" s="2" t="s">
        <v>1856</v>
      </c>
      <c r="J92" s="2">
        <v>144</v>
      </c>
      <c r="K92" s="3" t="s">
        <v>1857</v>
      </c>
    </row>
    <row r="93" spans="1:11" x14ac:dyDescent="0.3">
      <c r="A93" t="s">
        <v>1858</v>
      </c>
      <c r="B93" t="s">
        <v>1859</v>
      </c>
      <c r="C93" t="s">
        <v>1860</v>
      </c>
      <c r="D93" t="s">
        <v>1861</v>
      </c>
      <c r="E93" t="s">
        <v>1317</v>
      </c>
      <c r="F93">
        <v>952</v>
      </c>
      <c r="G93" t="s">
        <v>1318</v>
      </c>
      <c r="I93" s="2" t="s">
        <v>1862</v>
      </c>
      <c r="J93" s="2">
        <v>430</v>
      </c>
      <c r="K93" s="3" t="s">
        <v>1863</v>
      </c>
    </row>
    <row r="94" spans="1:11" x14ac:dyDescent="0.3">
      <c r="A94" t="s">
        <v>1864</v>
      </c>
      <c r="B94" t="s">
        <v>1865</v>
      </c>
      <c r="C94" t="s">
        <v>1866</v>
      </c>
      <c r="D94" t="s">
        <v>1867</v>
      </c>
      <c r="E94" t="s">
        <v>1668</v>
      </c>
      <c r="F94">
        <v>328</v>
      </c>
      <c r="G94" t="s">
        <v>1669</v>
      </c>
      <c r="I94" s="2" t="s">
        <v>1868</v>
      </c>
      <c r="J94" s="2">
        <v>426</v>
      </c>
      <c r="K94" s="3" t="s">
        <v>1869</v>
      </c>
    </row>
    <row r="95" spans="1:11" x14ac:dyDescent="0.3">
      <c r="A95" t="s">
        <v>1870</v>
      </c>
      <c r="B95" t="s">
        <v>1871</v>
      </c>
      <c r="C95" t="s">
        <v>1872</v>
      </c>
      <c r="D95" t="s">
        <v>1873</v>
      </c>
      <c r="E95" t="s">
        <v>1702</v>
      </c>
      <c r="F95">
        <v>332</v>
      </c>
      <c r="G95" t="s">
        <v>1703</v>
      </c>
      <c r="I95" s="2" t="s">
        <v>1874</v>
      </c>
      <c r="J95" s="2">
        <v>434</v>
      </c>
      <c r="K95" s="3" t="s">
        <v>1875</v>
      </c>
    </row>
    <row r="96" spans="1:11" x14ac:dyDescent="0.3">
      <c r="A96" t="s">
        <v>1876</v>
      </c>
      <c r="B96" t="s">
        <v>1877</v>
      </c>
      <c r="C96" t="s">
        <v>1878</v>
      </c>
      <c r="D96" t="s">
        <v>1879</v>
      </c>
      <c r="I96" s="2" t="s">
        <v>1880</v>
      </c>
      <c r="J96" s="2">
        <v>504</v>
      </c>
      <c r="K96" s="3" t="s">
        <v>1881</v>
      </c>
    </row>
    <row r="97" spans="1:11" x14ac:dyDescent="0.3">
      <c r="A97" t="s">
        <v>1882</v>
      </c>
      <c r="B97" t="s">
        <v>1883</v>
      </c>
      <c r="C97" t="s">
        <v>1884</v>
      </c>
      <c r="D97" t="s">
        <v>1885</v>
      </c>
      <c r="E97" t="s">
        <v>1686</v>
      </c>
      <c r="F97">
        <v>340</v>
      </c>
      <c r="G97" t="s">
        <v>1687</v>
      </c>
      <c r="I97" s="2" t="s">
        <v>1886</v>
      </c>
      <c r="J97" s="2">
        <v>498</v>
      </c>
      <c r="K97" s="3" t="s">
        <v>1887</v>
      </c>
    </row>
    <row r="98" spans="1:11" x14ac:dyDescent="0.3">
      <c r="A98" t="s">
        <v>1888</v>
      </c>
      <c r="B98" t="s">
        <v>1889</v>
      </c>
      <c r="C98" t="s">
        <v>1890</v>
      </c>
      <c r="D98" t="s">
        <v>1891</v>
      </c>
      <c r="E98" t="s">
        <v>1677</v>
      </c>
      <c r="F98">
        <v>344</v>
      </c>
      <c r="G98" t="s">
        <v>1678</v>
      </c>
      <c r="I98" s="2" t="s">
        <v>1892</v>
      </c>
      <c r="J98" s="2">
        <v>969</v>
      </c>
      <c r="K98" s="3" t="s">
        <v>1893</v>
      </c>
    </row>
    <row r="99" spans="1:11" x14ac:dyDescent="0.3">
      <c r="A99" t="s">
        <v>1894</v>
      </c>
      <c r="B99" t="s">
        <v>1895</v>
      </c>
      <c r="C99" t="s">
        <v>1896</v>
      </c>
      <c r="D99" t="s">
        <v>1897</v>
      </c>
      <c r="E99" t="s">
        <v>1713</v>
      </c>
      <c r="F99">
        <v>348</v>
      </c>
      <c r="G99" t="s">
        <v>1714</v>
      </c>
      <c r="I99" s="2" t="s">
        <v>1898</v>
      </c>
      <c r="J99" s="2">
        <v>807</v>
      </c>
      <c r="K99" s="3" t="s">
        <v>1899</v>
      </c>
    </row>
    <row r="100" spans="1:11" x14ac:dyDescent="0.3">
      <c r="A100" t="s">
        <v>1900</v>
      </c>
      <c r="B100" t="s">
        <v>1901</v>
      </c>
      <c r="C100" t="s">
        <v>1902</v>
      </c>
      <c r="D100" t="s">
        <v>1903</v>
      </c>
      <c r="E100" t="s">
        <v>1766</v>
      </c>
      <c r="F100">
        <v>352</v>
      </c>
      <c r="G100" t="s">
        <v>1767</v>
      </c>
      <c r="I100" s="2" t="s">
        <v>1904</v>
      </c>
      <c r="J100" s="2">
        <v>104</v>
      </c>
      <c r="K100" s="3" t="s">
        <v>1905</v>
      </c>
    </row>
    <row r="101" spans="1:11" x14ac:dyDescent="0.3">
      <c r="A101" t="s">
        <v>1906</v>
      </c>
      <c r="B101" t="s">
        <v>1907</v>
      </c>
      <c r="C101" t="s">
        <v>1908</v>
      </c>
      <c r="D101" t="s">
        <v>1909</v>
      </c>
      <c r="E101" t="s">
        <v>1748</v>
      </c>
      <c r="F101">
        <v>356</v>
      </c>
      <c r="G101" t="s">
        <v>1749</v>
      </c>
      <c r="I101" s="2" t="s">
        <v>1910</v>
      </c>
      <c r="J101" s="2">
        <v>496</v>
      </c>
      <c r="K101" s="3" t="s">
        <v>1911</v>
      </c>
    </row>
    <row r="102" spans="1:11" x14ac:dyDescent="0.3">
      <c r="A102" t="s">
        <v>1912</v>
      </c>
      <c r="B102" t="s">
        <v>1913</v>
      </c>
      <c r="C102" t="s">
        <v>1914</v>
      </c>
      <c r="D102" t="s">
        <v>1915</v>
      </c>
      <c r="E102" t="s">
        <v>1722</v>
      </c>
      <c r="F102">
        <v>360</v>
      </c>
      <c r="G102" t="s">
        <v>1723</v>
      </c>
      <c r="I102" s="2" t="s">
        <v>1916</v>
      </c>
      <c r="J102" s="2">
        <v>446</v>
      </c>
      <c r="K102" s="3" t="s">
        <v>1917</v>
      </c>
    </row>
    <row r="103" spans="1:11" x14ac:dyDescent="0.3">
      <c r="A103" t="s">
        <v>1918</v>
      </c>
      <c r="B103" t="s">
        <v>1919</v>
      </c>
      <c r="C103" t="s">
        <v>1920</v>
      </c>
      <c r="D103" t="s">
        <v>1921</v>
      </c>
      <c r="E103" t="s">
        <v>1760</v>
      </c>
      <c r="F103">
        <v>364</v>
      </c>
      <c r="G103" t="s">
        <v>1761</v>
      </c>
      <c r="I103" s="2" t="s">
        <v>1922</v>
      </c>
      <c r="J103" s="2">
        <v>478</v>
      </c>
      <c r="K103" s="3" t="s">
        <v>1923</v>
      </c>
    </row>
    <row r="104" spans="1:11" x14ac:dyDescent="0.3">
      <c r="A104" t="s">
        <v>1924</v>
      </c>
      <c r="B104" t="s">
        <v>1925</v>
      </c>
      <c r="C104" t="s">
        <v>1926</v>
      </c>
      <c r="D104" t="s">
        <v>1927</v>
      </c>
      <c r="E104" t="s">
        <v>1754</v>
      </c>
      <c r="F104">
        <v>368</v>
      </c>
      <c r="G104" t="s">
        <v>1755</v>
      </c>
      <c r="I104" s="2" t="s">
        <v>1928</v>
      </c>
      <c r="J104" s="2">
        <v>480</v>
      </c>
      <c r="K104" s="3" t="s">
        <v>1929</v>
      </c>
    </row>
    <row r="105" spans="1:11" x14ac:dyDescent="0.3">
      <c r="A105" t="s">
        <v>1930</v>
      </c>
      <c r="B105" t="s">
        <v>1931</v>
      </c>
      <c r="C105" t="s">
        <v>1932</v>
      </c>
      <c r="D105" t="s">
        <v>1933</v>
      </c>
      <c r="E105" t="s">
        <v>1061</v>
      </c>
      <c r="F105">
        <v>978</v>
      </c>
      <c r="G105" t="s">
        <v>1062</v>
      </c>
      <c r="I105" s="2" t="s">
        <v>1934</v>
      </c>
      <c r="J105" s="2">
        <v>462</v>
      </c>
      <c r="K105" s="3" t="s">
        <v>1935</v>
      </c>
    </row>
    <row r="106" spans="1:11" x14ac:dyDescent="0.3">
      <c r="A106" t="s">
        <v>1936</v>
      </c>
      <c r="B106" t="s">
        <v>1937</v>
      </c>
      <c r="C106" t="s">
        <v>1938</v>
      </c>
      <c r="D106" t="s">
        <v>1939</v>
      </c>
      <c r="E106" t="s">
        <v>1740</v>
      </c>
      <c r="F106">
        <v>0</v>
      </c>
      <c r="G106" t="s">
        <v>1741</v>
      </c>
      <c r="I106" s="2" t="s">
        <v>1940</v>
      </c>
      <c r="J106" s="2">
        <v>454</v>
      </c>
      <c r="K106" s="3" t="s">
        <v>1941</v>
      </c>
    </row>
    <row r="107" spans="1:11" x14ac:dyDescent="0.3">
      <c r="A107" t="s">
        <v>1942</v>
      </c>
      <c r="B107" t="s">
        <v>1943</v>
      </c>
      <c r="C107" t="s">
        <v>1944</v>
      </c>
      <c r="D107" t="s">
        <v>1945</v>
      </c>
      <c r="E107" t="s">
        <v>1731</v>
      </c>
      <c r="F107">
        <v>376</v>
      </c>
      <c r="G107" t="s">
        <v>1732</v>
      </c>
      <c r="I107" s="2" t="s">
        <v>1946</v>
      </c>
      <c r="J107" s="2">
        <v>484</v>
      </c>
      <c r="K107" s="3" t="s">
        <v>1947</v>
      </c>
    </row>
    <row r="108" spans="1:11" x14ac:dyDescent="0.3">
      <c r="A108" t="s">
        <v>1948</v>
      </c>
      <c r="B108" t="s">
        <v>1949</v>
      </c>
      <c r="C108" t="s">
        <v>1950</v>
      </c>
      <c r="D108" t="s">
        <v>1951</v>
      </c>
      <c r="E108" t="s">
        <v>1061</v>
      </c>
      <c r="F108">
        <v>978</v>
      </c>
      <c r="G108" t="s">
        <v>1062</v>
      </c>
      <c r="I108" s="2" t="s">
        <v>1952</v>
      </c>
      <c r="J108" s="2">
        <v>458</v>
      </c>
      <c r="K108" s="3" t="s">
        <v>1953</v>
      </c>
    </row>
    <row r="109" spans="1:11" x14ac:dyDescent="0.3">
      <c r="A109" t="s">
        <v>1954</v>
      </c>
      <c r="B109" t="s">
        <v>1955</v>
      </c>
      <c r="C109" t="s">
        <v>1956</v>
      </c>
      <c r="D109" t="s">
        <v>1957</v>
      </c>
      <c r="E109" t="s">
        <v>1778</v>
      </c>
      <c r="F109">
        <v>388</v>
      </c>
      <c r="G109" t="s">
        <v>1779</v>
      </c>
      <c r="I109" s="2" t="s">
        <v>1958</v>
      </c>
      <c r="J109" s="2">
        <v>943</v>
      </c>
      <c r="K109" s="3" t="s">
        <v>1959</v>
      </c>
    </row>
    <row r="110" spans="1:11" x14ac:dyDescent="0.3">
      <c r="A110" t="s">
        <v>1960</v>
      </c>
      <c r="B110" t="s">
        <v>1961</v>
      </c>
      <c r="C110" t="s">
        <v>1962</v>
      </c>
      <c r="D110" t="s">
        <v>1963</v>
      </c>
      <c r="E110" t="s">
        <v>1790</v>
      </c>
      <c r="F110">
        <v>392</v>
      </c>
      <c r="G110" t="s">
        <v>1791</v>
      </c>
      <c r="I110" s="2" t="s">
        <v>1964</v>
      </c>
      <c r="J110" s="2">
        <v>516</v>
      </c>
      <c r="K110" s="3" t="s">
        <v>1965</v>
      </c>
    </row>
    <row r="111" spans="1:11" x14ac:dyDescent="0.3">
      <c r="A111" t="s">
        <v>1966</v>
      </c>
      <c r="B111" t="s">
        <v>1967</v>
      </c>
      <c r="C111" t="s">
        <v>1968</v>
      </c>
      <c r="D111" t="s">
        <v>1969</v>
      </c>
      <c r="E111" t="s">
        <v>1772</v>
      </c>
      <c r="F111">
        <v>0</v>
      </c>
      <c r="G111" t="s">
        <v>1773</v>
      </c>
      <c r="I111" s="2" t="s">
        <v>92</v>
      </c>
      <c r="J111" s="2">
        <v>566</v>
      </c>
      <c r="K111" s="3" t="s">
        <v>1970</v>
      </c>
    </row>
    <row r="112" spans="1:11" x14ac:dyDescent="0.3">
      <c r="A112" t="s">
        <v>1971</v>
      </c>
      <c r="B112" t="s">
        <v>1972</v>
      </c>
      <c r="C112" t="s">
        <v>1973</v>
      </c>
      <c r="D112" t="s">
        <v>1974</v>
      </c>
      <c r="E112" t="s">
        <v>1784</v>
      </c>
      <c r="F112">
        <v>400</v>
      </c>
      <c r="G112" t="s">
        <v>1785</v>
      </c>
      <c r="I112" s="2" t="s">
        <v>1975</v>
      </c>
      <c r="J112" s="2">
        <v>558</v>
      </c>
      <c r="K112" s="3" t="s">
        <v>1976</v>
      </c>
    </row>
    <row r="113" spans="1:11" x14ac:dyDescent="0.3">
      <c r="A113" t="s">
        <v>1977</v>
      </c>
      <c r="B113" t="s">
        <v>1978</v>
      </c>
      <c r="C113" t="s">
        <v>1979</v>
      </c>
      <c r="D113" t="s">
        <v>1980</v>
      </c>
      <c r="E113" t="s">
        <v>1838</v>
      </c>
      <c r="F113">
        <v>398</v>
      </c>
      <c r="G113" t="s">
        <v>1839</v>
      </c>
      <c r="I113" s="2" t="s">
        <v>1981</v>
      </c>
      <c r="J113" s="2">
        <v>578</v>
      </c>
      <c r="K113" s="3" t="s">
        <v>1982</v>
      </c>
    </row>
    <row r="114" spans="1:11" x14ac:dyDescent="0.3">
      <c r="A114" t="s">
        <v>1983</v>
      </c>
      <c r="B114" t="s">
        <v>1984</v>
      </c>
      <c r="C114" t="s">
        <v>1985</v>
      </c>
      <c r="D114" t="s">
        <v>1986</v>
      </c>
      <c r="E114" t="s">
        <v>1796</v>
      </c>
      <c r="F114">
        <v>404</v>
      </c>
      <c r="G114" t="s">
        <v>1797</v>
      </c>
      <c r="I114" s="2" t="s">
        <v>1987</v>
      </c>
      <c r="J114" s="2">
        <v>524</v>
      </c>
      <c r="K114" s="3" t="s">
        <v>1988</v>
      </c>
    </row>
    <row r="115" spans="1:11" x14ac:dyDescent="0.3">
      <c r="A115" t="s">
        <v>1989</v>
      </c>
      <c r="B115" t="s">
        <v>1990</v>
      </c>
      <c r="C115" t="s">
        <v>1991</v>
      </c>
      <c r="D115" t="s">
        <v>1992</v>
      </c>
      <c r="I115" s="2" t="s">
        <v>1993</v>
      </c>
      <c r="J115" s="2">
        <v>554</v>
      </c>
      <c r="K115" s="3" t="s">
        <v>1994</v>
      </c>
    </row>
    <row r="116" spans="1:11" x14ac:dyDescent="0.3">
      <c r="A116" t="s">
        <v>1995</v>
      </c>
      <c r="B116" t="s">
        <v>1996</v>
      </c>
      <c r="C116" t="s">
        <v>1997</v>
      </c>
      <c r="D116" t="s">
        <v>1998</v>
      </c>
      <c r="E116" t="s">
        <v>1816</v>
      </c>
      <c r="F116">
        <v>408</v>
      </c>
      <c r="G116" t="s">
        <v>1817</v>
      </c>
      <c r="I116" s="2" t="s">
        <v>1999</v>
      </c>
      <c r="J116" s="2">
        <v>512</v>
      </c>
      <c r="K116" s="3" t="s">
        <v>2000</v>
      </c>
    </row>
    <row r="117" spans="1:11" x14ac:dyDescent="0.3">
      <c r="A117" t="s">
        <v>2001</v>
      </c>
      <c r="B117" t="s">
        <v>2002</v>
      </c>
      <c r="C117" t="s">
        <v>2003</v>
      </c>
      <c r="D117" t="s">
        <v>2004</v>
      </c>
      <c r="E117" t="s">
        <v>1822</v>
      </c>
      <c r="F117">
        <v>410</v>
      </c>
      <c r="G117" t="s">
        <v>1823</v>
      </c>
      <c r="I117" s="2" t="s">
        <v>2005</v>
      </c>
      <c r="J117" s="2">
        <v>590</v>
      </c>
      <c r="K117" s="3" t="s">
        <v>2006</v>
      </c>
    </row>
    <row r="118" spans="1:11" x14ac:dyDescent="0.3">
      <c r="A118" t="s">
        <v>2007</v>
      </c>
      <c r="B118" t="s">
        <v>2008</v>
      </c>
      <c r="C118" t="s">
        <v>2009</v>
      </c>
      <c r="D118" t="s">
        <v>2010</v>
      </c>
      <c r="E118" t="s">
        <v>1061</v>
      </c>
      <c r="F118">
        <v>978</v>
      </c>
      <c r="G118" t="s">
        <v>1062</v>
      </c>
      <c r="I118" s="2" t="s">
        <v>2011</v>
      </c>
      <c r="J118" s="2">
        <v>604</v>
      </c>
      <c r="K118" s="3" t="s">
        <v>2012</v>
      </c>
    </row>
    <row r="119" spans="1:11" x14ac:dyDescent="0.3">
      <c r="A119" t="s">
        <v>2013</v>
      </c>
      <c r="B119" t="s">
        <v>2014</v>
      </c>
      <c r="C119" t="s">
        <v>2015</v>
      </c>
      <c r="D119" t="s">
        <v>2016</v>
      </c>
      <c r="E119" t="s">
        <v>1828</v>
      </c>
      <c r="F119">
        <v>414</v>
      </c>
      <c r="G119" t="s">
        <v>1829</v>
      </c>
      <c r="I119" s="2" t="s">
        <v>2017</v>
      </c>
      <c r="J119" s="2">
        <v>598</v>
      </c>
      <c r="K119" s="3" t="s">
        <v>2018</v>
      </c>
    </row>
    <row r="120" spans="1:11" x14ac:dyDescent="0.3">
      <c r="A120" t="s">
        <v>2019</v>
      </c>
      <c r="B120" t="s">
        <v>2020</v>
      </c>
      <c r="C120" t="s">
        <v>2021</v>
      </c>
      <c r="D120" t="s">
        <v>2022</v>
      </c>
      <c r="E120" t="s">
        <v>1802</v>
      </c>
      <c r="F120">
        <v>417</v>
      </c>
      <c r="G120" t="s">
        <v>1803</v>
      </c>
      <c r="I120" s="2" t="s">
        <v>2023</v>
      </c>
      <c r="J120" s="2">
        <v>608</v>
      </c>
      <c r="K120" s="3" t="s">
        <v>2024</v>
      </c>
    </row>
    <row r="121" spans="1:11" x14ac:dyDescent="0.3">
      <c r="A121" t="s">
        <v>2025</v>
      </c>
      <c r="B121" t="s">
        <v>2026</v>
      </c>
      <c r="C121" t="s">
        <v>2027</v>
      </c>
      <c r="D121" t="s">
        <v>2028</v>
      </c>
      <c r="E121" t="s">
        <v>1844</v>
      </c>
      <c r="F121">
        <v>418</v>
      </c>
      <c r="G121" t="s">
        <v>1845</v>
      </c>
      <c r="I121" s="2" t="s">
        <v>2029</v>
      </c>
      <c r="J121" s="2">
        <v>586</v>
      </c>
      <c r="K121" s="3" t="s">
        <v>2030</v>
      </c>
    </row>
    <row r="122" spans="1:11" x14ac:dyDescent="0.3">
      <c r="A122" t="s">
        <v>2031</v>
      </c>
      <c r="B122" t="s">
        <v>2032</v>
      </c>
      <c r="C122" t="s">
        <v>2033</v>
      </c>
      <c r="D122" t="s">
        <v>2034</v>
      </c>
      <c r="E122" t="s">
        <v>1061</v>
      </c>
      <c r="F122">
        <v>978</v>
      </c>
      <c r="G122" t="s">
        <v>1062</v>
      </c>
      <c r="I122" s="2" t="s">
        <v>2035</v>
      </c>
      <c r="J122" s="2">
        <v>985</v>
      </c>
      <c r="K122" s="3" t="s">
        <v>2036</v>
      </c>
    </row>
    <row r="123" spans="1:11" x14ac:dyDescent="0.3">
      <c r="A123" t="s">
        <v>2037</v>
      </c>
      <c r="B123" t="s">
        <v>2038</v>
      </c>
      <c r="C123" t="s">
        <v>2039</v>
      </c>
      <c r="D123" t="s">
        <v>2040</v>
      </c>
      <c r="E123" t="s">
        <v>1850</v>
      </c>
      <c r="F123">
        <v>422</v>
      </c>
      <c r="G123" t="s">
        <v>1851</v>
      </c>
      <c r="I123" s="2" t="s">
        <v>2041</v>
      </c>
      <c r="J123" s="2">
        <v>600</v>
      </c>
      <c r="K123" s="3" t="s">
        <v>2042</v>
      </c>
    </row>
    <row r="124" spans="1:11" x14ac:dyDescent="0.3">
      <c r="A124" t="s">
        <v>2043</v>
      </c>
      <c r="B124" t="s">
        <v>2044</v>
      </c>
      <c r="C124" t="s">
        <v>2045</v>
      </c>
      <c r="D124" t="s">
        <v>2046</v>
      </c>
      <c r="E124" t="s">
        <v>1868</v>
      </c>
      <c r="F124">
        <v>426</v>
      </c>
      <c r="G124" t="s">
        <v>1869</v>
      </c>
      <c r="I124" s="2" t="s">
        <v>2047</v>
      </c>
      <c r="J124" s="2">
        <v>634</v>
      </c>
      <c r="K124" s="3" t="s">
        <v>2048</v>
      </c>
    </row>
    <row r="125" spans="1:11" x14ac:dyDescent="0.3">
      <c r="A125" t="s">
        <v>2049</v>
      </c>
      <c r="B125" t="s">
        <v>2050</v>
      </c>
      <c r="C125" t="s">
        <v>2051</v>
      </c>
      <c r="D125" t="s">
        <v>2052</v>
      </c>
      <c r="E125" t="s">
        <v>1862</v>
      </c>
      <c r="F125">
        <v>430</v>
      </c>
      <c r="G125" t="s">
        <v>1863</v>
      </c>
      <c r="I125" s="2" t="s">
        <v>2053</v>
      </c>
      <c r="J125" s="2">
        <v>946</v>
      </c>
      <c r="K125" s="3" t="s">
        <v>2054</v>
      </c>
    </row>
    <row r="126" spans="1:11" x14ac:dyDescent="0.3">
      <c r="A126" t="s">
        <v>2055</v>
      </c>
      <c r="B126" t="s">
        <v>2056</v>
      </c>
      <c r="C126" t="s">
        <v>2057</v>
      </c>
      <c r="D126" t="s">
        <v>2058</v>
      </c>
      <c r="E126" t="s">
        <v>1874</v>
      </c>
      <c r="F126">
        <v>434</v>
      </c>
      <c r="G126" t="s">
        <v>1875</v>
      </c>
      <c r="I126" s="2" t="s">
        <v>2059</v>
      </c>
      <c r="J126" s="2">
        <v>941</v>
      </c>
      <c r="K126" s="3" t="s">
        <v>2060</v>
      </c>
    </row>
    <row r="127" spans="1:11" x14ac:dyDescent="0.3">
      <c r="A127" t="s">
        <v>2061</v>
      </c>
      <c r="B127" t="s">
        <v>2062</v>
      </c>
      <c r="C127" t="s">
        <v>2063</v>
      </c>
      <c r="D127" t="s">
        <v>2064</v>
      </c>
      <c r="E127" t="s">
        <v>1431</v>
      </c>
      <c r="F127">
        <v>756</v>
      </c>
      <c r="G127" t="s">
        <v>1432</v>
      </c>
      <c r="I127" s="2" t="s">
        <v>2065</v>
      </c>
      <c r="J127" s="2">
        <v>643</v>
      </c>
      <c r="K127" s="3" t="s">
        <v>2066</v>
      </c>
    </row>
    <row r="128" spans="1:11" x14ac:dyDescent="0.3">
      <c r="A128" t="s">
        <v>2067</v>
      </c>
      <c r="B128" t="s">
        <v>2068</v>
      </c>
      <c r="C128" t="s">
        <v>2069</v>
      </c>
      <c r="D128" t="s">
        <v>2070</v>
      </c>
      <c r="E128" t="s">
        <v>1061</v>
      </c>
      <c r="F128">
        <v>978</v>
      </c>
      <c r="G128" t="s">
        <v>1062</v>
      </c>
      <c r="I128" s="2" t="s">
        <v>2071</v>
      </c>
      <c r="J128" s="2">
        <v>646</v>
      </c>
      <c r="K128" s="3" t="s">
        <v>2072</v>
      </c>
    </row>
    <row r="129" spans="1:11" x14ac:dyDescent="0.3">
      <c r="A129" t="s">
        <v>2073</v>
      </c>
      <c r="B129" t="s">
        <v>2074</v>
      </c>
      <c r="C129" t="s">
        <v>2075</v>
      </c>
      <c r="D129" t="s">
        <v>2076</v>
      </c>
      <c r="E129" t="s">
        <v>1061</v>
      </c>
      <c r="F129">
        <v>978</v>
      </c>
      <c r="G129" t="s">
        <v>1062</v>
      </c>
      <c r="I129" s="2" t="s">
        <v>2077</v>
      </c>
      <c r="J129" s="2">
        <v>682</v>
      </c>
      <c r="K129" s="3" t="s">
        <v>2078</v>
      </c>
    </row>
    <row r="130" spans="1:11" x14ac:dyDescent="0.3">
      <c r="A130" t="s">
        <v>2079</v>
      </c>
      <c r="B130" t="s">
        <v>2080</v>
      </c>
      <c r="C130" t="s">
        <v>2081</v>
      </c>
      <c r="D130" t="s">
        <v>2082</v>
      </c>
      <c r="E130" t="s">
        <v>1916</v>
      </c>
      <c r="F130">
        <v>446</v>
      </c>
      <c r="G130" t="s">
        <v>1917</v>
      </c>
      <c r="I130" s="2" t="s">
        <v>2083</v>
      </c>
      <c r="J130" s="2">
        <v>90</v>
      </c>
      <c r="K130" s="3" t="s">
        <v>2084</v>
      </c>
    </row>
    <row r="131" spans="1:11" x14ac:dyDescent="0.3">
      <c r="A131" t="s">
        <v>2085</v>
      </c>
      <c r="B131" t="s">
        <v>2086</v>
      </c>
      <c r="C131" t="s">
        <v>1898</v>
      </c>
      <c r="D131" t="s">
        <v>2087</v>
      </c>
      <c r="E131" t="s">
        <v>1898</v>
      </c>
      <c r="F131">
        <v>807</v>
      </c>
      <c r="G131" t="s">
        <v>1899</v>
      </c>
      <c r="I131" s="2" t="s">
        <v>2088</v>
      </c>
      <c r="J131" s="2">
        <v>690</v>
      </c>
      <c r="K131" s="3" t="s">
        <v>2089</v>
      </c>
    </row>
    <row r="132" spans="1:11" x14ac:dyDescent="0.3">
      <c r="A132" t="s">
        <v>2090</v>
      </c>
      <c r="B132" t="s">
        <v>2091</v>
      </c>
      <c r="C132" t="s">
        <v>2092</v>
      </c>
      <c r="D132" t="s">
        <v>2093</v>
      </c>
      <c r="E132" t="s">
        <v>1892</v>
      </c>
      <c r="F132">
        <v>969</v>
      </c>
      <c r="G132" t="s">
        <v>1893</v>
      </c>
      <c r="I132" s="2" t="s">
        <v>2094</v>
      </c>
      <c r="J132" s="2">
        <v>938</v>
      </c>
      <c r="K132" s="3" t="s">
        <v>2095</v>
      </c>
    </row>
    <row r="133" spans="1:11" x14ac:dyDescent="0.3">
      <c r="A133" t="s">
        <v>2096</v>
      </c>
      <c r="B133" t="s">
        <v>2097</v>
      </c>
      <c r="C133" t="s">
        <v>2098</v>
      </c>
      <c r="D133" t="s">
        <v>2099</v>
      </c>
      <c r="E133" t="s">
        <v>1940</v>
      </c>
      <c r="F133">
        <v>454</v>
      </c>
      <c r="G133" t="s">
        <v>1941</v>
      </c>
      <c r="I133" s="2" t="s">
        <v>2100</v>
      </c>
      <c r="J133" s="2">
        <v>752</v>
      </c>
      <c r="K133" s="3" t="s">
        <v>2101</v>
      </c>
    </row>
    <row r="134" spans="1:11" x14ac:dyDescent="0.3">
      <c r="A134" t="s">
        <v>2102</v>
      </c>
      <c r="B134" t="s">
        <v>2103</v>
      </c>
      <c r="C134" t="s">
        <v>2104</v>
      </c>
      <c r="D134" t="s">
        <v>2105</v>
      </c>
      <c r="E134" t="s">
        <v>1952</v>
      </c>
      <c r="F134">
        <v>458</v>
      </c>
      <c r="G134" t="s">
        <v>1953</v>
      </c>
      <c r="I134" s="2" t="s">
        <v>2106</v>
      </c>
      <c r="J134" s="2">
        <v>702</v>
      </c>
      <c r="K134" s="3" t="s">
        <v>2107</v>
      </c>
    </row>
    <row r="135" spans="1:11" x14ac:dyDescent="0.3">
      <c r="A135" t="s">
        <v>2108</v>
      </c>
      <c r="B135" t="s">
        <v>2109</v>
      </c>
      <c r="C135" t="s">
        <v>2110</v>
      </c>
      <c r="D135" t="s">
        <v>2111</v>
      </c>
      <c r="E135" t="s">
        <v>1934</v>
      </c>
      <c r="F135">
        <v>462</v>
      </c>
      <c r="G135" t="s">
        <v>1935</v>
      </c>
      <c r="I135" s="2" t="s">
        <v>2112</v>
      </c>
      <c r="J135" s="2">
        <v>654</v>
      </c>
      <c r="K135" s="3" t="s">
        <v>2113</v>
      </c>
    </row>
    <row r="136" spans="1:11" x14ac:dyDescent="0.3">
      <c r="A136" t="s">
        <v>2114</v>
      </c>
      <c r="B136" t="s">
        <v>2115</v>
      </c>
      <c r="C136" t="s">
        <v>2116</v>
      </c>
      <c r="D136" t="s">
        <v>2117</v>
      </c>
      <c r="E136" t="s">
        <v>1317</v>
      </c>
      <c r="F136">
        <v>952</v>
      </c>
      <c r="G136" t="s">
        <v>1318</v>
      </c>
      <c r="I136" s="2" t="s">
        <v>2118</v>
      </c>
      <c r="J136" s="2">
        <v>694</v>
      </c>
      <c r="K136" s="3" t="s">
        <v>2119</v>
      </c>
    </row>
    <row r="137" spans="1:11" x14ac:dyDescent="0.3">
      <c r="A137" t="s">
        <v>2120</v>
      </c>
      <c r="B137" t="s">
        <v>2121</v>
      </c>
      <c r="C137" t="s">
        <v>2122</v>
      </c>
      <c r="D137" t="s">
        <v>2123</v>
      </c>
      <c r="E137" t="s">
        <v>1061</v>
      </c>
      <c r="F137">
        <v>978</v>
      </c>
      <c r="G137" t="s">
        <v>1062</v>
      </c>
      <c r="I137" s="2" t="s">
        <v>2124</v>
      </c>
      <c r="J137" s="2">
        <v>706</v>
      </c>
      <c r="K137" s="3" t="s">
        <v>2125</v>
      </c>
    </row>
    <row r="138" spans="1:11" x14ac:dyDescent="0.3">
      <c r="A138" t="s">
        <v>2126</v>
      </c>
      <c r="B138" t="s">
        <v>2127</v>
      </c>
      <c r="C138" t="s">
        <v>2128</v>
      </c>
      <c r="D138" t="s">
        <v>2129</v>
      </c>
      <c r="E138" t="s">
        <v>205</v>
      </c>
      <c r="F138">
        <v>840</v>
      </c>
      <c r="G138" t="s">
        <v>1032</v>
      </c>
      <c r="I138" s="2" t="s">
        <v>2130</v>
      </c>
      <c r="J138" s="2">
        <v>968</v>
      </c>
      <c r="K138" s="3" t="s">
        <v>2131</v>
      </c>
    </row>
    <row r="139" spans="1:11" x14ac:dyDescent="0.3">
      <c r="A139" t="s">
        <v>2132</v>
      </c>
      <c r="B139" t="s">
        <v>2133</v>
      </c>
      <c r="C139" t="s">
        <v>2134</v>
      </c>
      <c r="D139" t="s">
        <v>2135</v>
      </c>
      <c r="E139" t="s">
        <v>1061</v>
      </c>
      <c r="F139">
        <v>978</v>
      </c>
      <c r="G139" t="s">
        <v>1062</v>
      </c>
      <c r="I139" s="2" t="s">
        <v>2136</v>
      </c>
      <c r="J139" s="2">
        <v>728</v>
      </c>
      <c r="K139" s="3" t="s">
        <v>2137</v>
      </c>
    </row>
    <row r="140" spans="1:11" x14ac:dyDescent="0.3">
      <c r="A140" t="s">
        <v>2138</v>
      </c>
      <c r="B140" t="s">
        <v>2139</v>
      </c>
      <c r="C140" t="s">
        <v>2140</v>
      </c>
      <c r="D140" t="s">
        <v>2141</v>
      </c>
      <c r="E140" t="s">
        <v>1922</v>
      </c>
      <c r="F140">
        <v>478</v>
      </c>
      <c r="G140" t="s">
        <v>1923</v>
      </c>
      <c r="I140" s="2" t="s">
        <v>2142</v>
      </c>
      <c r="J140" s="2">
        <v>678</v>
      </c>
      <c r="K140" s="3" t="s">
        <v>2143</v>
      </c>
    </row>
    <row r="141" spans="1:11" x14ac:dyDescent="0.3">
      <c r="A141" t="s">
        <v>2144</v>
      </c>
      <c r="B141" t="s">
        <v>2145</v>
      </c>
      <c r="C141" t="s">
        <v>2146</v>
      </c>
      <c r="D141" t="s">
        <v>2147</v>
      </c>
      <c r="E141" t="s">
        <v>1928</v>
      </c>
      <c r="F141">
        <v>480</v>
      </c>
      <c r="G141" t="s">
        <v>1929</v>
      </c>
      <c r="I141" s="2" t="s">
        <v>2148</v>
      </c>
      <c r="J141" s="2">
        <v>760</v>
      </c>
      <c r="K141" s="3" t="s">
        <v>2149</v>
      </c>
    </row>
    <row r="142" spans="1:11" x14ac:dyDescent="0.3">
      <c r="A142" t="s">
        <v>2150</v>
      </c>
      <c r="B142" t="s">
        <v>2151</v>
      </c>
      <c r="C142" t="s">
        <v>2152</v>
      </c>
      <c r="D142" t="s">
        <v>2153</v>
      </c>
      <c r="E142" t="s">
        <v>1061</v>
      </c>
      <c r="F142">
        <v>978</v>
      </c>
      <c r="G142" t="s">
        <v>1062</v>
      </c>
      <c r="I142" s="2" t="s">
        <v>1711</v>
      </c>
      <c r="J142" s="2">
        <v>748</v>
      </c>
      <c r="K142" s="3" t="s">
        <v>1712</v>
      </c>
    </row>
    <row r="143" spans="1:11" x14ac:dyDescent="0.3">
      <c r="A143" t="s">
        <v>2154</v>
      </c>
      <c r="B143" t="s">
        <v>2155</v>
      </c>
      <c r="C143" t="s">
        <v>2156</v>
      </c>
      <c r="D143" t="s">
        <v>2157</v>
      </c>
      <c r="E143" t="s">
        <v>1946</v>
      </c>
      <c r="F143">
        <v>484</v>
      </c>
      <c r="G143" t="s">
        <v>1947</v>
      </c>
      <c r="I143" s="2" t="s">
        <v>2158</v>
      </c>
      <c r="J143" s="2">
        <v>764</v>
      </c>
      <c r="K143" s="3" t="s">
        <v>2159</v>
      </c>
    </row>
    <row r="144" spans="1:11" x14ac:dyDescent="0.3">
      <c r="A144" t="s">
        <v>2160</v>
      </c>
      <c r="B144" t="s">
        <v>2161</v>
      </c>
      <c r="C144" t="s">
        <v>2162</v>
      </c>
      <c r="D144" t="s">
        <v>2163</v>
      </c>
      <c r="E144" t="s">
        <v>205</v>
      </c>
      <c r="F144">
        <v>840</v>
      </c>
      <c r="G144" t="s">
        <v>1032</v>
      </c>
      <c r="I144" s="2" t="s">
        <v>2164</v>
      </c>
      <c r="J144" s="2">
        <v>972</v>
      </c>
      <c r="K144" s="3" t="s">
        <v>2165</v>
      </c>
    </row>
    <row r="145" spans="1:11" x14ac:dyDescent="0.3">
      <c r="A145" t="s">
        <v>2166</v>
      </c>
      <c r="B145" t="s">
        <v>2167</v>
      </c>
      <c r="C145" t="s">
        <v>2168</v>
      </c>
      <c r="D145" t="s">
        <v>2169</v>
      </c>
      <c r="E145" t="s">
        <v>1886</v>
      </c>
      <c r="F145">
        <v>498</v>
      </c>
      <c r="G145" t="s">
        <v>1887</v>
      </c>
      <c r="I145" s="2" t="s">
        <v>2170</v>
      </c>
      <c r="J145" s="2">
        <v>934</v>
      </c>
      <c r="K145" s="3" t="s">
        <v>2171</v>
      </c>
    </row>
    <row r="146" spans="1:11" x14ac:dyDescent="0.3">
      <c r="A146" t="s">
        <v>2172</v>
      </c>
      <c r="B146" t="s">
        <v>2173</v>
      </c>
      <c r="C146" t="s">
        <v>937</v>
      </c>
      <c r="D146" t="s">
        <v>2174</v>
      </c>
      <c r="E146" t="s">
        <v>1061</v>
      </c>
      <c r="F146">
        <v>978</v>
      </c>
      <c r="G146" t="s">
        <v>1062</v>
      </c>
      <c r="I146" s="2" t="s">
        <v>2175</v>
      </c>
      <c r="J146" s="2">
        <v>788</v>
      </c>
      <c r="K146" s="3" t="s">
        <v>2176</v>
      </c>
    </row>
    <row r="147" spans="1:11" x14ac:dyDescent="0.3">
      <c r="A147" t="s">
        <v>2177</v>
      </c>
      <c r="B147" t="s">
        <v>2178</v>
      </c>
      <c r="C147" t="s">
        <v>2179</v>
      </c>
      <c r="D147" t="s">
        <v>2180</v>
      </c>
      <c r="E147" t="s">
        <v>1910</v>
      </c>
      <c r="F147">
        <v>496</v>
      </c>
      <c r="G147" t="s">
        <v>1911</v>
      </c>
      <c r="I147" s="2" t="s">
        <v>2181</v>
      </c>
      <c r="J147" s="2">
        <v>776</v>
      </c>
      <c r="K147" s="3" t="s">
        <v>2182</v>
      </c>
    </row>
    <row r="148" spans="1:11" x14ac:dyDescent="0.3">
      <c r="A148" t="s">
        <v>2183</v>
      </c>
      <c r="B148" t="s">
        <v>2184</v>
      </c>
      <c r="C148" t="s">
        <v>2185</v>
      </c>
      <c r="D148" t="s">
        <v>2186</v>
      </c>
      <c r="E148" t="s">
        <v>1061</v>
      </c>
      <c r="F148">
        <v>978</v>
      </c>
      <c r="G148" t="s">
        <v>1062</v>
      </c>
      <c r="I148" s="2" t="s">
        <v>2187</v>
      </c>
      <c r="J148" s="2">
        <v>949</v>
      </c>
      <c r="K148" s="3" t="s">
        <v>2188</v>
      </c>
    </row>
    <row r="149" spans="1:11" x14ac:dyDescent="0.3">
      <c r="A149" t="s">
        <v>2189</v>
      </c>
      <c r="B149" t="s">
        <v>2190</v>
      </c>
      <c r="C149" t="s">
        <v>2191</v>
      </c>
      <c r="D149" t="s">
        <v>2192</v>
      </c>
      <c r="E149" t="s">
        <v>1133</v>
      </c>
      <c r="F149">
        <v>951</v>
      </c>
      <c r="G149" t="s">
        <v>1134</v>
      </c>
      <c r="I149" s="2" t="s">
        <v>2193</v>
      </c>
      <c r="J149" s="2">
        <v>780</v>
      </c>
      <c r="K149" s="3" t="s">
        <v>2194</v>
      </c>
    </row>
    <row r="150" spans="1:11" x14ac:dyDescent="0.3">
      <c r="A150" t="s">
        <v>2195</v>
      </c>
      <c r="B150" t="s">
        <v>2196</v>
      </c>
      <c r="C150" t="s">
        <v>2197</v>
      </c>
      <c r="D150" t="s">
        <v>2198</v>
      </c>
      <c r="E150" t="s">
        <v>1880</v>
      </c>
      <c r="F150">
        <v>504</v>
      </c>
      <c r="G150" t="s">
        <v>1881</v>
      </c>
      <c r="I150" s="2" t="s">
        <v>2199</v>
      </c>
      <c r="J150" s="2">
        <v>0</v>
      </c>
      <c r="K150" s="3" t="s">
        <v>2200</v>
      </c>
    </row>
    <row r="151" spans="1:11" x14ac:dyDescent="0.3">
      <c r="A151" t="s">
        <v>2201</v>
      </c>
      <c r="B151" t="s">
        <v>2202</v>
      </c>
      <c r="C151" t="s">
        <v>2203</v>
      </c>
      <c r="D151" t="s">
        <v>2204</v>
      </c>
      <c r="E151" t="s">
        <v>1958</v>
      </c>
      <c r="F151">
        <v>943</v>
      </c>
      <c r="G151" t="s">
        <v>1959</v>
      </c>
      <c r="I151" s="2" t="s">
        <v>2205</v>
      </c>
      <c r="J151" s="2">
        <v>901</v>
      </c>
      <c r="K151" s="3" t="s">
        <v>2206</v>
      </c>
    </row>
    <row r="152" spans="1:11" x14ac:dyDescent="0.3">
      <c r="A152" t="s">
        <v>2207</v>
      </c>
      <c r="B152" t="s">
        <v>2208</v>
      </c>
      <c r="C152" t="s">
        <v>2209</v>
      </c>
      <c r="D152" t="s">
        <v>2210</v>
      </c>
      <c r="E152" t="s">
        <v>1904</v>
      </c>
      <c r="F152">
        <v>104</v>
      </c>
      <c r="G152" t="s">
        <v>1905</v>
      </c>
      <c r="I152" s="2" t="s">
        <v>2211</v>
      </c>
      <c r="J152" s="2">
        <v>834</v>
      </c>
      <c r="K152" s="3" t="s">
        <v>2212</v>
      </c>
    </row>
    <row r="153" spans="1:11" x14ac:dyDescent="0.3">
      <c r="A153" t="s">
        <v>2213</v>
      </c>
      <c r="B153" t="s">
        <v>2214</v>
      </c>
      <c r="C153" t="s">
        <v>2215</v>
      </c>
      <c r="D153" t="s">
        <v>2216</v>
      </c>
      <c r="E153" t="s">
        <v>1964</v>
      </c>
      <c r="F153">
        <v>516</v>
      </c>
      <c r="G153" t="s">
        <v>1965</v>
      </c>
      <c r="I153" s="2" t="s">
        <v>2217</v>
      </c>
      <c r="J153" s="2">
        <v>980</v>
      </c>
      <c r="K153" s="3" t="s">
        <v>2218</v>
      </c>
    </row>
    <row r="154" spans="1:11" x14ac:dyDescent="0.3">
      <c r="A154" t="s">
        <v>2219</v>
      </c>
      <c r="B154" t="s">
        <v>2220</v>
      </c>
      <c r="C154" t="s">
        <v>2221</v>
      </c>
      <c r="D154" t="s">
        <v>2222</v>
      </c>
      <c r="I154" s="2" t="s">
        <v>2223</v>
      </c>
      <c r="J154" s="2">
        <v>800</v>
      </c>
      <c r="K154" s="3" t="s">
        <v>2224</v>
      </c>
    </row>
    <row r="155" spans="1:11" x14ac:dyDescent="0.3">
      <c r="A155" t="s">
        <v>2225</v>
      </c>
      <c r="B155" t="s">
        <v>2226</v>
      </c>
      <c r="C155" t="s">
        <v>2227</v>
      </c>
      <c r="D155" t="s">
        <v>2228</v>
      </c>
      <c r="E155" t="s">
        <v>1987</v>
      </c>
      <c r="F155">
        <v>524</v>
      </c>
      <c r="G155" t="s">
        <v>1988</v>
      </c>
      <c r="I155" s="2" t="s">
        <v>205</v>
      </c>
      <c r="J155" s="2">
        <v>840</v>
      </c>
      <c r="K155" s="3" t="s">
        <v>1032</v>
      </c>
    </row>
    <row r="156" spans="1:11" x14ac:dyDescent="0.3">
      <c r="A156" t="s">
        <v>2229</v>
      </c>
      <c r="B156" t="s">
        <v>2230</v>
      </c>
      <c r="C156" t="s">
        <v>2231</v>
      </c>
      <c r="D156" t="s">
        <v>2232</v>
      </c>
      <c r="E156" t="s">
        <v>1061</v>
      </c>
      <c r="F156">
        <v>978</v>
      </c>
      <c r="G156" t="s">
        <v>1062</v>
      </c>
      <c r="I156" s="2" t="s">
        <v>205</v>
      </c>
      <c r="J156" s="2"/>
      <c r="K156" s="3"/>
    </row>
    <row r="157" spans="1:11" x14ac:dyDescent="0.3">
      <c r="A157" t="s">
        <v>2233</v>
      </c>
      <c r="B157" t="s">
        <v>2234</v>
      </c>
      <c r="C157" t="s">
        <v>2235</v>
      </c>
      <c r="D157" t="s">
        <v>2236</v>
      </c>
      <c r="E157" t="s">
        <v>1183</v>
      </c>
      <c r="F157">
        <v>532</v>
      </c>
      <c r="G157" t="s">
        <v>1184</v>
      </c>
      <c r="I157" s="2" t="s">
        <v>2237</v>
      </c>
      <c r="J157" s="2">
        <v>858</v>
      </c>
      <c r="K157" s="3" t="s">
        <v>2238</v>
      </c>
    </row>
    <row r="158" spans="1:11" x14ac:dyDescent="0.3">
      <c r="A158" t="s">
        <v>2239</v>
      </c>
      <c r="B158" t="s">
        <v>2240</v>
      </c>
      <c r="C158" t="s">
        <v>2241</v>
      </c>
      <c r="D158" t="s">
        <v>2242</v>
      </c>
      <c r="I158" s="2" t="s">
        <v>2243</v>
      </c>
      <c r="J158" s="2">
        <v>860</v>
      </c>
      <c r="K158" s="3" t="s">
        <v>2244</v>
      </c>
    </row>
    <row r="159" spans="1:11" x14ac:dyDescent="0.3">
      <c r="A159" t="s">
        <v>2245</v>
      </c>
      <c r="B159" t="s">
        <v>2246</v>
      </c>
      <c r="C159" t="s">
        <v>2247</v>
      </c>
      <c r="D159" t="s">
        <v>2248</v>
      </c>
      <c r="E159" t="s">
        <v>1993</v>
      </c>
      <c r="F159">
        <v>554</v>
      </c>
      <c r="G159" t="s">
        <v>1994</v>
      </c>
      <c r="I159" s="2" t="s">
        <v>2249</v>
      </c>
      <c r="J159" s="2">
        <v>937</v>
      </c>
      <c r="K159" s="3" t="s">
        <v>2250</v>
      </c>
    </row>
    <row r="160" spans="1:11" x14ac:dyDescent="0.3">
      <c r="A160" t="s">
        <v>2251</v>
      </c>
      <c r="B160" t="s">
        <v>2252</v>
      </c>
      <c r="C160" t="s">
        <v>2253</v>
      </c>
      <c r="D160" t="s">
        <v>2254</v>
      </c>
      <c r="E160" t="s">
        <v>1975</v>
      </c>
      <c r="F160">
        <v>558</v>
      </c>
      <c r="G160" t="s">
        <v>1976</v>
      </c>
      <c r="I160" s="2" t="s">
        <v>2255</v>
      </c>
      <c r="J160" s="2">
        <v>704</v>
      </c>
      <c r="K160" s="3" t="s">
        <v>2256</v>
      </c>
    </row>
    <row r="161" spans="1:11" x14ac:dyDescent="0.3">
      <c r="A161" t="s">
        <v>2257</v>
      </c>
      <c r="B161" t="s">
        <v>2258</v>
      </c>
      <c r="C161" t="s">
        <v>2259</v>
      </c>
      <c r="D161" t="s">
        <v>2260</v>
      </c>
      <c r="E161" t="s">
        <v>1317</v>
      </c>
      <c r="F161">
        <v>952</v>
      </c>
      <c r="G161" t="s">
        <v>1318</v>
      </c>
      <c r="I161" s="2" t="s">
        <v>2261</v>
      </c>
      <c r="J161" s="2">
        <v>548</v>
      </c>
      <c r="K161" s="3" t="s">
        <v>2262</v>
      </c>
    </row>
    <row r="162" spans="1:11" x14ac:dyDescent="0.3">
      <c r="A162" t="s">
        <v>52</v>
      </c>
      <c r="B162" t="s">
        <v>2263</v>
      </c>
      <c r="C162" t="s">
        <v>2264</v>
      </c>
      <c r="D162" t="s">
        <v>2265</v>
      </c>
      <c r="E162" t="s">
        <v>92</v>
      </c>
      <c r="F162">
        <v>566</v>
      </c>
      <c r="G162" t="s">
        <v>1970</v>
      </c>
      <c r="I162" s="2" t="s">
        <v>2266</v>
      </c>
      <c r="J162" s="2">
        <v>882</v>
      </c>
      <c r="K162" s="3" t="s">
        <v>2267</v>
      </c>
    </row>
    <row r="163" spans="1:11" x14ac:dyDescent="0.3">
      <c r="A163" t="s">
        <v>2268</v>
      </c>
      <c r="B163" t="s">
        <v>2269</v>
      </c>
      <c r="C163" t="s">
        <v>2270</v>
      </c>
      <c r="D163" t="s">
        <v>2271</v>
      </c>
      <c r="I163" s="2" t="s">
        <v>1450</v>
      </c>
      <c r="J163" s="2">
        <v>950</v>
      </c>
      <c r="K163" s="3" t="s">
        <v>1451</v>
      </c>
    </row>
    <row r="164" spans="1:11" x14ac:dyDescent="0.3">
      <c r="A164" t="s">
        <v>2272</v>
      </c>
      <c r="B164" t="s">
        <v>2273</v>
      </c>
      <c r="C164" t="s">
        <v>2274</v>
      </c>
      <c r="D164" t="s">
        <v>2275</v>
      </c>
      <c r="I164" s="2" t="s">
        <v>1133</v>
      </c>
      <c r="J164" s="2">
        <v>951</v>
      </c>
      <c r="K164" s="3" t="s">
        <v>1134</v>
      </c>
    </row>
    <row r="165" spans="1:11" x14ac:dyDescent="0.3">
      <c r="A165" t="s">
        <v>2276</v>
      </c>
      <c r="B165" t="s">
        <v>2277</v>
      </c>
      <c r="C165" t="s">
        <v>2278</v>
      </c>
      <c r="D165" t="s">
        <v>2279</v>
      </c>
      <c r="E165" t="s">
        <v>205</v>
      </c>
      <c r="F165">
        <v>840</v>
      </c>
      <c r="G165" t="s">
        <v>1032</v>
      </c>
      <c r="I165" s="2" t="s">
        <v>1317</v>
      </c>
      <c r="J165" s="2">
        <v>952</v>
      </c>
      <c r="K165" s="3" t="s">
        <v>1318</v>
      </c>
    </row>
    <row r="166" spans="1:11" x14ac:dyDescent="0.3">
      <c r="A166" t="s">
        <v>2280</v>
      </c>
      <c r="B166" t="s">
        <v>847</v>
      </c>
      <c r="C166" t="s">
        <v>2281</v>
      </c>
      <c r="D166" t="s">
        <v>2282</v>
      </c>
      <c r="E166" t="s">
        <v>1981</v>
      </c>
      <c r="F166">
        <v>578</v>
      </c>
      <c r="G166" t="s">
        <v>1982</v>
      </c>
      <c r="I166" s="2" t="s">
        <v>2283</v>
      </c>
      <c r="J166" s="2">
        <v>886</v>
      </c>
      <c r="K166" s="3" t="s">
        <v>2284</v>
      </c>
    </row>
    <row r="167" spans="1:11" x14ac:dyDescent="0.3">
      <c r="A167" t="s">
        <v>2285</v>
      </c>
      <c r="B167" t="s">
        <v>2286</v>
      </c>
      <c r="C167" t="s">
        <v>2287</v>
      </c>
      <c r="D167" t="s">
        <v>2288</v>
      </c>
      <c r="E167" t="s">
        <v>1999</v>
      </c>
      <c r="F167">
        <v>512</v>
      </c>
      <c r="G167" t="s">
        <v>2000</v>
      </c>
      <c r="I167" s="2" t="s">
        <v>2289</v>
      </c>
      <c r="J167" s="2">
        <v>710</v>
      </c>
      <c r="K167" s="3" t="s">
        <v>2290</v>
      </c>
    </row>
    <row r="168" spans="1:11" x14ac:dyDescent="0.3">
      <c r="A168" t="s">
        <v>2291</v>
      </c>
      <c r="B168" t="s">
        <v>2292</v>
      </c>
      <c r="C168" t="s">
        <v>2293</v>
      </c>
      <c r="D168" t="s">
        <v>2294</v>
      </c>
      <c r="E168" t="s">
        <v>2029</v>
      </c>
      <c r="F168">
        <v>586</v>
      </c>
      <c r="G168" t="s">
        <v>2030</v>
      </c>
      <c r="I168" s="2" t="s">
        <v>2295</v>
      </c>
      <c r="J168" s="2">
        <v>967</v>
      </c>
      <c r="K168" s="3" t="s">
        <v>2296</v>
      </c>
    </row>
    <row r="169" spans="1:11" x14ac:dyDescent="0.3">
      <c r="A169" t="s">
        <v>2297</v>
      </c>
      <c r="B169" t="s">
        <v>2298</v>
      </c>
      <c r="C169" t="s">
        <v>2299</v>
      </c>
      <c r="D169" t="s">
        <v>2300</v>
      </c>
      <c r="E169" t="s">
        <v>205</v>
      </c>
      <c r="F169">
        <v>840</v>
      </c>
      <c r="G169" t="s">
        <v>1032</v>
      </c>
    </row>
    <row r="170" spans="1:11" x14ac:dyDescent="0.3">
      <c r="A170" t="s">
        <v>2301</v>
      </c>
      <c r="B170" t="s">
        <v>2302</v>
      </c>
      <c r="C170" t="s">
        <v>2303</v>
      </c>
      <c r="D170" t="s">
        <v>2304</v>
      </c>
    </row>
    <row r="171" spans="1:11" x14ac:dyDescent="0.3">
      <c r="A171" t="s">
        <v>2305</v>
      </c>
      <c r="B171" t="s">
        <v>2306</v>
      </c>
      <c r="C171" t="s">
        <v>2307</v>
      </c>
      <c r="D171" t="s">
        <v>2308</v>
      </c>
      <c r="E171" t="s">
        <v>2005</v>
      </c>
      <c r="F171">
        <v>590</v>
      </c>
      <c r="G171" t="s">
        <v>2006</v>
      </c>
    </row>
    <row r="172" spans="1:11" x14ac:dyDescent="0.3">
      <c r="A172" t="s">
        <v>2309</v>
      </c>
      <c r="B172" t="s">
        <v>2310</v>
      </c>
      <c r="C172" t="s">
        <v>2311</v>
      </c>
      <c r="D172" t="s">
        <v>2312</v>
      </c>
      <c r="E172" t="s">
        <v>2017</v>
      </c>
      <c r="F172">
        <v>598</v>
      </c>
      <c r="G172" t="s">
        <v>2018</v>
      </c>
    </row>
    <row r="173" spans="1:11" x14ac:dyDescent="0.3">
      <c r="A173" t="s">
        <v>2313</v>
      </c>
      <c r="B173" t="s">
        <v>2314</v>
      </c>
      <c r="C173" t="s">
        <v>2315</v>
      </c>
      <c r="D173" t="s">
        <v>2316</v>
      </c>
      <c r="E173" t="s">
        <v>2041</v>
      </c>
      <c r="F173">
        <v>600</v>
      </c>
      <c r="G173" t="s">
        <v>2042</v>
      </c>
    </row>
    <row r="174" spans="1:11" x14ac:dyDescent="0.3">
      <c r="A174" t="s">
        <v>2317</v>
      </c>
      <c r="B174" t="s">
        <v>2318</v>
      </c>
      <c r="C174" t="s">
        <v>2319</v>
      </c>
      <c r="D174" t="s">
        <v>2320</v>
      </c>
      <c r="E174" t="s">
        <v>2011</v>
      </c>
      <c r="F174">
        <v>604</v>
      </c>
      <c r="G174" t="s">
        <v>2012</v>
      </c>
    </row>
    <row r="175" spans="1:11" x14ac:dyDescent="0.3">
      <c r="A175" t="s">
        <v>2321</v>
      </c>
      <c r="B175" t="s">
        <v>2322</v>
      </c>
      <c r="C175" t="s">
        <v>2323</v>
      </c>
      <c r="D175" t="s">
        <v>2324</v>
      </c>
      <c r="E175" t="s">
        <v>2023</v>
      </c>
      <c r="F175">
        <v>608</v>
      </c>
      <c r="G175" t="s">
        <v>2024</v>
      </c>
    </row>
    <row r="176" spans="1:11" x14ac:dyDescent="0.3">
      <c r="A176" t="s">
        <v>2325</v>
      </c>
      <c r="B176" t="s">
        <v>2326</v>
      </c>
      <c r="C176" t="s">
        <v>2327</v>
      </c>
      <c r="D176" t="s">
        <v>2328</v>
      </c>
    </row>
    <row r="177" spans="1:7" x14ac:dyDescent="0.3">
      <c r="A177" t="s">
        <v>2329</v>
      </c>
      <c r="B177" t="s">
        <v>2330</v>
      </c>
      <c r="C177" t="s">
        <v>2331</v>
      </c>
      <c r="D177" t="s">
        <v>2332</v>
      </c>
      <c r="E177" t="s">
        <v>2035</v>
      </c>
      <c r="F177">
        <v>985</v>
      </c>
      <c r="G177" t="s">
        <v>2036</v>
      </c>
    </row>
    <row r="178" spans="1:7" x14ac:dyDescent="0.3">
      <c r="A178" t="s">
        <v>2333</v>
      </c>
      <c r="B178" t="s">
        <v>2334</v>
      </c>
      <c r="C178" t="s">
        <v>2335</v>
      </c>
      <c r="D178" t="s">
        <v>2336</v>
      </c>
      <c r="E178" t="s">
        <v>1061</v>
      </c>
      <c r="F178">
        <v>978</v>
      </c>
      <c r="G178" t="s">
        <v>1062</v>
      </c>
    </row>
    <row r="179" spans="1:7" x14ac:dyDescent="0.3">
      <c r="A179" t="s">
        <v>2337</v>
      </c>
      <c r="B179" t="s">
        <v>2338</v>
      </c>
      <c r="C179" t="s">
        <v>2339</v>
      </c>
      <c r="D179" t="s">
        <v>2340</v>
      </c>
      <c r="E179" t="s">
        <v>205</v>
      </c>
      <c r="F179">
        <v>840</v>
      </c>
      <c r="G179" t="s">
        <v>1032</v>
      </c>
    </row>
    <row r="180" spans="1:7" x14ac:dyDescent="0.3">
      <c r="A180" t="s">
        <v>2341</v>
      </c>
      <c r="B180" t="s">
        <v>2342</v>
      </c>
      <c r="C180" t="s">
        <v>2343</v>
      </c>
      <c r="D180" t="s">
        <v>2344</v>
      </c>
      <c r="E180" t="s">
        <v>2047</v>
      </c>
      <c r="F180">
        <v>634</v>
      </c>
      <c r="G180" t="s">
        <v>2048</v>
      </c>
    </row>
    <row r="181" spans="1:7" x14ac:dyDescent="0.3">
      <c r="A181" t="s">
        <v>2345</v>
      </c>
      <c r="B181" t="s">
        <v>2346</v>
      </c>
      <c r="C181" t="s">
        <v>2347</v>
      </c>
      <c r="D181" t="s">
        <v>2348</v>
      </c>
      <c r="E181" t="s">
        <v>1450</v>
      </c>
      <c r="F181">
        <v>950</v>
      </c>
      <c r="G181" t="s">
        <v>1451</v>
      </c>
    </row>
    <row r="182" spans="1:7" x14ac:dyDescent="0.3">
      <c r="A182" t="s">
        <v>2349</v>
      </c>
      <c r="B182" t="s">
        <v>2350</v>
      </c>
      <c r="C182" t="s">
        <v>2351</v>
      </c>
      <c r="D182" t="s">
        <v>2352</v>
      </c>
      <c r="E182" t="s">
        <v>1061</v>
      </c>
      <c r="F182">
        <v>978</v>
      </c>
      <c r="G182" t="s">
        <v>1062</v>
      </c>
    </row>
    <row r="183" spans="1:7" x14ac:dyDescent="0.3">
      <c r="A183" t="s">
        <v>2353</v>
      </c>
      <c r="B183" t="s">
        <v>2354</v>
      </c>
      <c r="C183" t="s">
        <v>2355</v>
      </c>
      <c r="D183" t="s">
        <v>2356</v>
      </c>
      <c r="E183" t="s">
        <v>2053</v>
      </c>
      <c r="F183">
        <v>946</v>
      </c>
      <c r="G183" t="s">
        <v>2054</v>
      </c>
    </row>
    <row r="184" spans="1:7" x14ac:dyDescent="0.3">
      <c r="A184" t="s">
        <v>2357</v>
      </c>
      <c r="B184" t="s">
        <v>2358</v>
      </c>
      <c r="C184" t="s">
        <v>2359</v>
      </c>
      <c r="D184" t="s">
        <v>2360</v>
      </c>
      <c r="E184" t="s">
        <v>2065</v>
      </c>
      <c r="F184">
        <v>643</v>
      </c>
      <c r="G184" t="s">
        <v>2066</v>
      </c>
    </row>
    <row r="185" spans="1:7" x14ac:dyDescent="0.3">
      <c r="A185" t="s">
        <v>2361</v>
      </c>
      <c r="B185" t="s">
        <v>2362</v>
      </c>
      <c r="C185" t="s">
        <v>2363</v>
      </c>
      <c r="D185" t="s">
        <v>2364</v>
      </c>
      <c r="E185" t="s">
        <v>2071</v>
      </c>
      <c r="F185">
        <v>646</v>
      </c>
      <c r="G185" t="s">
        <v>2072</v>
      </c>
    </row>
    <row r="186" spans="1:7" x14ac:dyDescent="0.3">
      <c r="A186" t="s">
        <v>2365</v>
      </c>
      <c r="B186" t="s">
        <v>2366</v>
      </c>
      <c r="C186" t="s">
        <v>2367</v>
      </c>
      <c r="D186" t="s">
        <v>2368</v>
      </c>
      <c r="E186" t="s">
        <v>2112</v>
      </c>
      <c r="F186">
        <v>654</v>
      </c>
      <c r="G186" t="s">
        <v>2113</v>
      </c>
    </row>
    <row r="187" spans="1:7" x14ac:dyDescent="0.3">
      <c r="A187" t="s">
        <v>2369</v>
      </c>
      <c r="B187" t="s">
        <v>2370</v>
      </c>
      <c r="C187" t="s">
        <v>2371</v>
      </c>
      <c r="D187" t="s">
        <v>2372</v>
      </c>
      <c r="E187" t="s">
        <v>1133</v>
      </c>
      <c r="F187">
        <v>951</v>
      </c>
      <c r="G187" t="s">
        <v>1134</v>
      </c>
    </row>
    <row r="188" spans="1:7" x14ac:dyDescent="0.3">
      <c r="A188" t="s">
        <v>2373</v>
      </c>
      <c r="B188" t="s">
        <v>2374</v>
      </c>
      <c r="C188" t="s">
        <v>2375</v>
      </c>
      <c r="D188" t="s">
        <v>2376</v>
      </c>
      <c r="E188" t="s">
        <v>1133</v>
      </c>
      <c r="F188">
        <v>951</v>
      </c>
      <c r="G188" t="s">
        <v>1134</v>
      </c>
    </row>
    <row r="189" spans="1:7" x14ac:dyDescent="0.3">
      <c r="A189" t="s">
        <v>2377</v>
      </c>
      <c r="B189" t="s">
        <v>2378</v>
      </c>
      <c r="C189" t="s">
        <v>2379</v>
      </c>
      <c r="D189" t="s">
        <v>2380</v>
      </c>
      <c r="E189" t="s">
        <v>1061</v>
      </c>
      <c r="F189">
        <v>978</v>
      </c>
      <c r="G189" t="s">
        <v>1062</v>
      </c>
    </row>
    <row r="190" spans="1:7" x14ac:dyDescent="0.3">
      <c r="A190" t="s">
        <v>2381</v>
      </c>
      <c r="B190" t="s">
        <v>2382</v>
      </c>
      <c r="C190" t="s">
        <v>2383</v>
      </c>
      <c r="D190" t="s">
        <v>2384</v>
      </c>
      <c r="E190" t="s">
        <v>1133</v>
      </c>
      <c r="F190">
        <v>951</v>
      </c>
      <c r="G190" t="s">
        <v>1134</v>
      </c>
    </row>
    <row r="191" spans="1:7" x14ac:dyDescent="0.3">
      <c r="A191" t="s">
        <v>2385</v>
      </c>
      <c r="B191" t="s">
        <v>2386</v>
      </c>
      <c r="C191" t="s">
        <v>2387</v>
      </c>
      <c r="D191" t="s">
        <v>2388</v>
      </c>
      <c r="E191" t="s">
        <v>1061</v>
      </c>
      <c r="F191">
        <v>978</v>
      </c>
      <c r="G191" t="s">
        <v>1062</v>
      </c>
    </row>
    <row r="192" spans="1:7" x14ac:dyDescent="0.3">
      <c r="A192" t="s">
        <v>2389</v>
      </c>
      <c r="B192" t="s">
        <v>2390</v>
      </c>
      <c r="C192" t="s">
        <v>2391</v>
      </c>
      <c r="D192" t="s">
        <v>2392</v>
      </c>
      <c r="E192" t="s">
        <v>1061</v>
      </c>
      <c r="F192">
        <v>978</v>
      </c>
      <c r="G192" t="s">
        <v>1062</v>
      </c>
    </row>
    <row r="193" spans="1:7" x14ac:dyDescent="0.3">
      <c r="A193" t="s">
        <v>2393</v>
      </c>
      <c r="B193" t="s">
        <v>2394</v>
      </c>
      <c r="C193" t="s">
        <v>2395</v>
      </c>
      <c r="D193" t="s">
        <v>2396</v>
      </c>
      <c r="E193" t="s">
        <v>2266</v>
      </c>
      <c r="F193">
        <v>882</v>
      </c>
      <c r="G193" t="s">
        <v>2267</v>
      </c>
    </row>
    <row r="194" spans="1:7" x14ac:dyDescent="0.3">
      <c r="A194" t="s">
        <v>2397</v>
      </c>
      <c r="B194" t="s">
        <v>2398</v>
      </c>
      <c r="C194" t="s">
        <v>2399</v>
      </c>
      <c r="D194" t="s">
        <v>2400</v>
      </c>
      <c r="E194" t="s">
        <v>1061</v>
      </c>
      <c r="F194">
        <v>978</v>
      </c>
      <c r="G194" t="s">
        <v>1062</v>
      </c>
    </row>
    <row r="195" spans="1:7" x14ac:dyDescent="0.3">
      <c r="A195" t="s">
        <v>2401</v>
      </c>
      <c r="B195" t="s">
        <v>2402</v>
      </c>
      <c r="C195" t="s">
        <v>2403</v>
      </c>
      <c r="D195" t="s">
        <v>2404</v>
      </c>
      <c r="E195" t="s">
        <v>2142</v>
      </c>
      <c r="F195">
        <v>678</v>
      </c>
      <c r="G195" t="s">
        <v>2143</v>
      </c>
    </row>
    <row r="196" spans="1:7" x14ac:dyDescent="0.3">
      <c r="A196" t="s">
        <v>2405</v>
      </c>
      <c r="B196" t="s">
        <v>2406</v>
      </c>
      <c r="C196" t="s">
        <v>2407</v>
      </c>
      <c r="D196" t="s">
        <v>2408</v>
      </c>
      <c r="E196" t="s">
        <v>2077</v>
      </c>
      <c r="F196">
        <v>682</v>
      </c>
      <c r="G196" t="s">
        <v>2078</v>
      </c>
    </row>
    <row r="197" spans="1:7" x14ac:dyDescent="0.3">
      <c r="A197" t="s">
        <v>2409</v>
      </c>
      <c r="B197" t="s">
        <v>2410</v>
      </c>
      <c r="C197" t="s">
        <v>2411</v>
      </c>
      <c r="D197" t="s">
        <v>2412</v>
      </c>
      <c r="E197" t="s">
        <v>1317</v>
      </c>
      <c r="F197">
        <v>952</v>
      </c>
      <c r="G197" t="s">
        <v>1318</v>
      </c>
    </row>
    <row r="198" spans="1:7" x14ac:dyDescent="0.3">
      <c r="A198" t="s">
        <v>2413</v>
      </c>
      <c r="B198" t="s">
        <v>2414</v>
      </c>
      <c r="C198" t="s">
        <v>2415</v>
      </c>
      <c r="D198" t="s">
        <v>2416</v>
      </c>
      <c r="E198" t="s">
        <v>2059</v>
      </c>
      <c r="F198">
        <v>941</v>
      </c>
      <c r="G198" t="s">
        <v>2060</v>
      </c>
    </row>
    <row r="199" spans="1:7" x14ac:dyDescent="0.3">
      <c r="A199" t="s">
        <v>2417</v>
      </c>
      <c r="B199" t="s">
        <v>2418</v>
      </c>
      <c r="C199" t="s">
        <v>2419</v>
      </c>
      <c r="D199" t="s">
        <v>2420</v>
      </c>
      <c r="E199" t="s">
        <v>2088</v>
      </c>
      <c r="F199">
        <v>690</v>
      </c>
      <c r="G199" t="s">
        <v>2089</v>
      </c>
    </row>
    <row r="200" spans="1:7" x14ac:dyDescent="0.3">
      <c r="A200" t="s">
        <v>2421</v>
      </c>
      <c r="B200" t="s">
        <v>2422</v>
      </c>
      <c r="C200" t="s">
        <v>2423</v>
      </c>
      <c r="D200" t="s">
        <v>2424</v>
      </c>
      <c r="E200" t="s">
        <v>2118</v>
      </c>
      <c r="F200">
        <v>694</v>
      </c>
      <c r="G200" t="s">
        <v>2119</v>
      </c>
    </row>
    <row r="201" spans="1:7" x14ac:dyDescent="0.3">
      <c r="A201" t="s">
        <v>2425</v>
      </c>
      <c r="B201" t="s">
        <v>2426</v>
      </c>
      <c r="C201" t="s">
        <v>2427</v>
      </c>
      <c r="D201" t="s">
        <v>2428</v>
      </c>
      <c r="E201" t="s">
        <v>2106</v>
      </c>
      <c r="F201">
        <v>702</v>
      </c>
      <c r="G201" t="s">
        <v>2107</v>
      </c>
    </row>
    <row r="202" spans="1:7" x14ac:dyDescent="0.3">
      <c r="A202" t="s">
        <v>2429</v>
      </c>
      <c r="B202" t="s">
        <v>2430</v>
      </c>
      <c r="C202" t="s">
        <v>2431</v>
      </c>
      <c r="D202" t="s">
        <v>2432</v>
      </c>
      <c r="E202" t="s">
        <v>1061</v>
      </c>
      <c r="F202">
        <v>978</v>
      </c>
      <c r="G202" t="s">
        <v>1062</v>
      </c>
    </row>
    <row r="203" spans="1:7" x14ac:dyDescent="0.3">
      <c r="A203" t="s">
        <v>2433</v>
      </c>
      <c r="B203" t="s">
        <v>2434</v>
      </c>
      <c r="C203" t="s">
        <v>2435</v>
      </c>
      <c r="D203" t="s">
        <v>2436</v>
      </c>
      <c r="E203" t="s">
        <v>1061</v>
      </c>
      <c r="F203">
        <v>978</v>
      </c>
      <c r="G203" t="s">
        <v>1062</v>
      </c>
    </row>
    <row r="204" spans="1:7" x14ac:dyDescent="0.3">
      <c r="A204" t="s">
        <v>2437</v>
      </c>
      <c r="B204" t="s">
        <v>2438</v>
      </c>
      <c r="C204" t="s">
        <v>2439</v>
      </c>
      <c r="D204" t="s">
        <v>2440</v>
      </c>
      <c r="E204" t="s">
        <v>2083</v>
      </c>
      <c r="F204">
        <v>90</v>
      </c>
      <c r="G204" t="s">
        <v>2084</v>
      </c>
    </row>
    <row r="205" spans="1:7" x14ac:dyDescent="0.3">
      <c r="A205" t="s">
        <v>2441</v>
      </c>
      <c r="B205" t="s">
        <v>2442</v>
      </c>
      <c r="C205" t="s">
        <v>2443</v>
      </c>
      <c r="D205" t="s">
        <v>2444</v>
      </c>
      <c r="E205" t="s">
        <v>2124</v>
      </c>
      <c r="F205">
        <v>706</v>
      </c>
      <c r="G205" t="s">
        <v>2125</v>
      </c>
    </row>
    <row r="206" spans="1:7" x14ac:dyDescent="0.3">
      <c r="A206" t="s">
        <v>2445</v>
      </c>
      <c r="B206" t="s">
        <v>2446</v>
      </c>
      <c r="C206" t="s">
        <v>2447</v>
      </c>
      <c r="D206" t="s">
        <v>2448</v>
      </c>
      <c r="E206" t="s">
        <v>2289</v>
      </c>
      <c r="F206">
        <v>710</v>
      </c>
      <c r="G206" t="s">
        <v>2290</v>
      </c>
    </row>
    <row r="207" spans="1:7" x14ac:dyDescent="0.3">
      <c r="A207" t="s">
        <v>2449</v>
      </c>
      <c r="B207" t="s">
        <v>2450</v>
      </c>
      <c r="C207" t="s">
        <v>2451</v>
      </c>
      <c r="D207" t="s">
        <v>2452</v>
      </c>
    </row>
    <row r="208" spans="1:7" x14ac:dyDescent="0.3">
      <c r="A208" t="s">
        <v>2453</v>
      </c>
      <c r="B208" t="s">
        <v>2454</v>
      </c>
      <c r="C208" t="s">
        <v>2455</v>
      </c>
      <c r="D208" t="s">
        <v>2456</v>
      </c>
      <c r="E208" t="s">
        <v>2136</v>
      </c>
      <c r="F208">
        <v>728</v>
      </c>
      <c r="G208" t="s">
        <v>2137</v>
      </c>
    </row>
    <row r="209" spans="1:7" x14ac:dyDescent="0.3">
      <c r="A209" t="s">
        <v>2457</v>
      </c>
      <c r="B209" t="s">
        <v>2458</v>
      </c>
      <c r="C209" t="s">
        <v>2459</v>
      </c>
      <c r="D209" t="s">
        <v>2460</v>
      </c>
      <c r="E209" t="s">
        <v>1061</v>
      </c>
      <c r="F209">
        <v>978</v>
      </c>
      <c r="G209" t="s">
        <v>1062</v>
      </c>
    </row>
    <row r="210" spans="1:7" x14ac:dyDescent="0.3">
      <c r="A210" t="s">
        <v>2461</v>
      </c>
      <c r="B210" t="s">
        <v>2462</v>
      </c>
      <c r="C210" t="s">
        <v>2463</v>
      </c>
      <c r="D210" t="s">
        <v>2464</v>
      </c>
      <c r="E210" t="s">
        <v>1856</v>
      </c>
      <c r="F210">
        <v>144</v>
      </c>
      <c r="G210" t="s">
        <v>1857</v>
      </c>
    </row>
    <row r="211" spans="1:7" x14ac:dyDescent="0.3">
      <c r="A211" t="s">
        <v>2465</v>
      </c>
      <c r="B211" t="s">
        <v>2466</v>
      </c>
      <c r="C211" t="s">
        <v>2467</v>
      </c>
      <c r="D211" t="s">
        <v>2468</v>
      </c>
      <c r="E211" t="s">
        <v>2094</v>
      </c>
      <c r="F211">
        <v>938</v>
      </c>
      <c r="G211" t="s">
        <v>2095</v>
      </c>
    </row>
    <row r="212" spans="1:7" x14ac:dyDescent="0.3">
      <c r="A212" t="s">
        <v>2469</v>
      </c>
      <c r="B212" t="s">
        <v>2470</v>
      </c>
      <c r="C212" t="s">
        <v>2471</v>
      </c>
      <c r="D212" t="s">
        <v>2472</v>
      </c>
      <c r="E212" t="s">
        <v>2130</v>
      </c>
      <c r="F212">
        <v>968</v>
      </c>
      <c r="G212" t="s">
        <v>2131</v>
      </c>
    </row>
    <row r="213" spans="1:7" x14ac:dyDescent="0.3">
      <c r="A213" t="s">
        <v>2473</v>
      </c>
      <c r="B213" t="s">
        <v>2474</v>
      </c>
      <c r="C213" t="s">
        <v>2475</v>
      </c>
      <c r="D213" t="s">
        <v>2476</v>
      </c>
    </row>
    <row r="214" spans="1:7" x14ac:dyDescent="0.3">
      <c r="A214" t="s">
        <v>2477</v>
      </c>
      <c r="B214" t="s">
        <v>2478</v>
      </c>
      <c r="C214" t="s">
        <v>2479</v>
      </c>
      <c r="D214" t="s">
        <v>2480</v>
      </c>
      <c r="E214" t="s">
        <v>2100</v>
      </c>
      <c r="F214">
        <v>752</v>
      </c>
      <c r="G214" t="s">
        <v>2101</v>
      </c>
    </row>
    <row r="215" spans="1:7" x14ac:dyDescent="0.3">
      <c r="A215" t="s">
        <v>2481</v>
      </c>
      <c r="B215" t="s">
        <v>2482</v>
      </c>
      <c r="C215" t="s">
        <v>2483</v>
      </c>
      <c r="D215" t="s">
        <v>2484</v>
      </c>
      <c r="E215" t="s">
        <v>1431</v>
      </c>
      <c r="F215">
        <v>756</v>
      </c>
      <c r="G215" t="s">
        <v>1432</v>
      </c>
    </row>
    <row r="216" spans="1:7" x14ac:dyDescent="0.3">
      <c r="A216" t="s">
        <v>2485</v>
      </c>
      <c r="B216" t="s">
        <v>2486</v>
      </c>
      <c r="C216" t="s">
        <v>2487</v>
      </c>
      <c r="D216" t="s">
        <v>2488</v>
      </c>
      <c r="E216" t="s">
        <v>2148</v>
      </c>
      <c r="F216">
        <v>760</v>
      </c>
      <c r="G216" t="s">
        <v>2149</v>
      </c>
    </row>
    <row r="217" spans="1:7" x14ac:dyDescent="0.3">
      <c r="A217" t="s">
        <v>2489</v>
      </c>
      <c r="B217" t="s">
        <v>2490</v>
      </c>
      <c r="C217" t="s">
        <v>2491</v>
      </c>
      <c r="D217" t="s">
        <v>2492</v>
      </c>
      <c r="E217" t="s">
        <v>2205</v>
      </c>
      <c r="F217">
        <v>901</v>
      </c>
      <c r="G217" t="s">
        <v>2206</v>
      </c>
    </row>
    <row r="218" spans="1:7" x14ac:dyDescent="0.3">
      <c r="A218" t="s">
        <v>2493</v>
      </c>
      <c r="B218" t="s">
        <v>2494</v>
      </c>
      <c r="C218" t="s">
        <v>2495</v>
      </c>
      <c r="D218" t="s">
        <v>2496</v>
      </c>
      <c r="E218" t="s">
        <v>2164</v>
      </c>
      <c r="F218">
        <v>972</v>
      </c>
      <c r="G218" t="s">
        <v>2165</v>
      </c>
    </row>
    <row r="219" spans="1:7" x14ac:dyDescent="0.3">
      <c r="A219" t="s">
        <v>2497</v>
      </c>
      <c r="B219" t="s">
        <v>2498</v>
      </c>
      <c r="C219" t="s">
        <v>2499</v>
      </c>
      <c r="D219" t="s">
        <v>2500</v>
      </c>
      <c r="E219" t="s">
        <v>2211</v>
      </c>
      <c r="F219">
        <v>834</v>
      </c>
      <c r="G219" t="s">
        <v>2212</v>
      </c>
    </row>
    <row r="220" spans="1:7" x14ac:dyDescent="0.3">
      <c r="A220" t="s">
        <v>2501</v>
      </c>
      <c r="B220" t="s">
        <v>2502</v>
      </c>
      <c r="C220" t="s">
        <v>2503</v>
      </c>
      <c r="D220" t="s">
        <v>2504</v>
      </c>
      <c r="E220" t="s">
        <v>2158</v>
      </c>
      <c r="F220">
        <v>764</v>
      </c>
      <c r="G220" t="s">
        <v>2159</v>
      </c>
    </row>
    <row r="221" spans="1:7" x14ac:dyDescent="0.3">
      <c r="A221" t="s">
        <v>2505</v>
      </c>
      <c r="B221" t="s">
        <v>2506</v>
      </c>
      <c r="C221" t="s">
        <v>2507</v>
      </c>
      <c r="D221" t="s">
        <v>2508</v>
      </c>
      <c r="E221" t="s">
        <v>205</v>
      </c>
      <c r="F221">
        <v>840</v>
      </c>
      <c r="G221" t="s">
        <v>1032</v>
      </c>
    </row>
    <row r="222" spans="1:7" x14ac:dyDescent="0.3">
      <c r="A222" t="s">
        <v>2509</v>
      </c>
      <c r="B222" t="s">
        <v>2510</v>
      </c>
      <c r="C222" t="s">
        <v>2511</v>
      </c>
      <c r="D222" t="s">
        <v>2512</v>
      </c>
      <c r="E222" t="s">
        <v>1317</v>
      </c>
      <c r="F222">
        <v>952</v>
      </c>
      <c r="G222" t="s">
        <v>1318</v>
      </c>
    </row>
    <row r="223" spans="1:7" x14ac:dyDescent="0.3">
      <c r="A223" t="s">
        <v>2513</v>
      </c>
      <c r="B223" t="s">
        <v>2514</v>
      </c>
      <c r="C223" t="s">
        <v>2515</v>
      </c>
      <c r="D223" t="s">
        <v>2516</v>
      </c>
    </row>
    <row r="224" spans="1:7" x14ac:dyDescent="0.3">
      <c r="A224" t="s">
        <v>2517</v>
      </c>
      <c r="B224" t="s">
        <v>2518</v>
      </c>
      <c r="C224" t="s">
        <v>2519</v>
      </c>
      <c r="D224" t="s">
        <v>2520</v>
      </c>
      <c r="E224" t="s">
        <v>2181</v>
      </c>
      <c r="F224">
        <v>776</v>
      </c>
      <c r="G224" t="s">
        <v>2182</v>
      </c>
    </row>
    <row r="225" spans="1:7" x14ac:dyDescent="0.3">
      <c r="A225" t="s">
        <v>2521</v>
      </c>
      <c r="B225" t="s">
        <v>2522</v>
      </c>
      <c r="C225" t="s">
        <v>2523</v>
      </c>
      <c r="D225" t="s">
        <v>2524</v>
      </c>
      <c r="E225" t="s">
        <v>2193</v>
      </c>
      <c r="F225">
        <v>780</v>
      </c>
      <c r="G225" t="s">
        <v>2194</v>
      </c>
    </row>
    <row r="226" spans="1:7" x14ac:dyDescent="0.3">
      <c r="A226" t="s">
        <v>2525</v>
      </c>
      <c r="B226" t="s">
        <v>2526</v>
      </c>
      <c r="C226" t="s">
        <v>2527</v>
      </c>
      <c r="D226" t="s">
        <v>2528</v>
      </c>
      <c r="E226" t="s">
        <v>2175</v>
      </c>
      <c r="F226">
        <v>788</v>
      </c>
      <c r="G226" t="s">
        <v>2176</v>
      </c>
    </row>
    <row r="227" spans="1:7" x14ac:dyDescent="0.3">
      <c r="A227" t="s">
        <v>2529</v>
      </c>
      <c r="B227" t="s">
        <v>2530</v>
      </c>
      <c r="C227" t="s">
        <v>2531</v>
      </c>
      <c r="D227" t="s">
        <v>2532</v>
      </c>
      <c r="E227" t="s">
        <v>2187</v>
      </c>
      <c r="F227">
        <v>949</v>
      </c>
      <c r="G227" t="s">
        <v>2188</v>
      </c>
    </row>
    <row r="228" spans="1:7" x14ac:dyDescent="0.3">
      <c r="A228" t="s">
        <v>2533</v>
      </c>
      <c r="B228" t="s">
        <v>2534</v>
      </c>
      <c r="C228" t="s">
        <v>2535</v>
      </c>
      <c r="D228" t="s">
        <v>2536</v>
      </c>
      <c r="E228" t="s">
        <v>2170</v>
      </c>
      <c r="F228">
        <v>934</v>
      </c>
      <c r="G228" t="s">
        <v>2171</v>
      </c>
    </row>
    <row r="229" spans="1:7" x14ac:dyDescent="0.3">
      <c r="A229" t="s">
        <v>2537</v>
      </c>
      <c r="B229" t="s">
        <v>2538</v>
      </c>
      <c r="C229" t="s">
        <v>2539</v>
      </c>
      <c r="D229" t="s">
        <v>2540</v>
      </c>
      <c r="E229" t="s">
        <v>205</v>
      </c>
      <c r="F229">
        <v>840</v>
      </c>
      <c r="G229" t="s">
        <v>1032</v>
      </c>
    </row>
    <row r="230" spans="1:7" x14ac:dyDescent="0.3">
      <c r="A230" t="s">
        <v>2541</v>
      </c>
      <c r="B230" t="s">
        <v>2542</v>
      </c>
      <c r="C230" t="s">
        <v>2543</v>
      </c>
      <c r="D230" t="s">
        <v>2544</v>
      </c>
      <c r="E230" t="s">
        <v>2199</v>
      </c>
      <c r="F230">
        <v>0</v>
      </c>
      <c r="G230" t="s">
        <v>2200</v>
      </c>
    </row>
    <row r="231" spans="1:7" x14ac:dyDescent="0.3">
      <c r="A231" t="s">
        <v>2545</v>
      </c>
      <c r="B231" t="s">
        <v>2546</v>
      </c>
      <c r="C231" t="s">
        <v>2547</v>
      </c>
      <c r="D231" t="s">
        <v>2548</v>
      </c>
      <c r="E231" t="s">
        <v>2223</v>
      </c>
      <c r="F231">
        <v>800</v>
      </c>
      <c r="G231" t="s">
        <v>2224</v>
      </c>
    </row>
    <row r="232" spans="1:7" x14ac:dyDescent="0.3">
      <c r="A232" t="s">
        <v>2549</v>
      </c>
      <c r="B232" t="s">
        <v>2550</v>
      </c>
      <c r="C232" t="s">
        <v>2551</v>
      </c>
      <c r="D232" t="s">
        <v>2552</v>
      </c>
      <c r="E232" t="s">
        <v>2217</v>
      </c>
      <c r="F232">
        <v>980</v>
      </c>
      <c r="G232" t="s">
        <v>2218</v>
      </c>
    </row>
    <row r="233" spans="1:7" x14ac:dyDescent="0.3">
      <c r="A233" t="s">
        <v>2553</v>
      </c>
      <c r="B233" t="s">
        <v>2554</v>
      </c>
      <c r="C233" t="s">
        <v>2555</v>
      </c>
      <c r="D233" t="s">
        <v>2556</v>
      </c>
      <c r="E233" t="s">
        <v>1135</v>
      </c>
      <c r="F233">
        <v>784</v>
      </c>
      <c r="G233" t="s">
        <v>1136</v>
      </c>
    </row>
    <row r="234" spans="1:7" x14ac:dyDescent="0.3">
      <c r="A234" t="s">
        <v>2557</v>
      </c>
      <c r="B234" t="s">
        <v>2558</v>
      </c>
      <c r="C234" t="s">
        <v>2559</v>
      </c>
      <c r="D234" t="s">
        <v>2560</v>
      </c>
      <c r="E234" t="s">
        <v>1596</v>
      </c>
      <c r="F234">
        <v>826</v>
      </c>
      <c r="G234" t="s">
        <v>1597</v>
      </c>
    </row>
    <row r="235" spans="1:7" x14ac:dyDescent="0.3">
      <c r="A235" t="s">
        <v>2561</v>
      </c>
      <c r="B235" t="s">
        <v>2562</v>
      </c>
      <c r="C235" t="s">
        <v>2563</v>
      </c>
      <c r="D235" t="s">
        <v>2564</v>
      </c>
      <c r="E235" t="s">
        <v>2237</v>
      </c>
      <c r="F235">
        <v>858</v>
      </c>
      <c r="G235" t="s">
        <v>2238</v>
      </c>
    </row>
    <row r="236" spans="1:7" x14ac:dyDescent="0.3">
      <c r="A236" t="s">
        <v>2565</v>
      </c>
      <c r="B236" t="s">
        <v>2566</v>
      </c>
      <c r="C236" t="s">
        <v>2567</v>
      </c>
      <c r="D236" t="s">
        <v>2568</v>
      </c>
      <c r="E236" t="s">
        <v>2243</v>
      </c>
      <c r="F236">
        <v>860</v>
      </c>
      <c r="G236" t="s">
        <v>2244</v>
      </c>
    </row>
    <row r="237" spans="1:7" x14ac:dyDescent="0.3">
      <c r="A237" t="s">
        <v>2569</v>
      </c>
      <c r="B237" t="s">
        <v>2570</v>
      </c>
      <c r="C237" t="s">
        <v>2571</v>
      </c>
      <c r="D237" t="s">
        <v>2572</v>
      </c>
      <c r="E237" t="s">
        <v>2261</v>
      </c>
      <c r="F237">
        <v>548</v>
      </c>
      <c r="G237" t="s">
        <v>2262</v>
      </c>
    </row>
    <row r="238" spans="1:7" x14ac:dyDescent="0.3">
      <c r="A238" t="s">
        <v>2573</v>
      </c>
      <c r="B238" t="s">
        <v>2574</v>
      </c>
      <c r="C238" t="s">
        <v>852</v>
      </c>
      <c r="D238" t="s">
        <v>2575</v>
      </c>
      <c r="E238" t="s">
        <v>1061</v>
      </c>
      <c r="F238">
        <v>978</v>
      </c>
      <c r="G238" t="s">
        <v>1062</v>
      </c>
    </row>
    <row r="239" spans="1:7" x14ac:dyDescent="0.3">
      <c r="A239" t="s">
        <v>2576</v>
      </c>
      <c r="B239" t="s">
        <v>2577</v>
      </c>
      <c r="C239" t="s">
        <v>2578</v>
      </c>
      <c r="D239" t="s">
        <v>2579</v>
      </c>
      <c r="E239" t="s">
        <v>2249</v>
      </c>
      <c r="F239">
        <v>937</v>
      </c>
      <c r="G239" t="s">
        <v>2250</v>
      </c>
    </row>
    <row r="240" spans="1:7" x14ac:dyDescent="0.3">
      <c r="A240" t="s">
        <v>2580</v>
      </c>
      <c r="B240" t="s">
        <v>2581</v>
      </c>
      <c r="C240" t="s">
        <v>2582</v>
      </c>
      <c r="D240" t="s">
        <v>2583</v>
      </c>
      <c r="E240" t="s">
        <v>2255</v>
      </c>
      <c r="F240">
        <v>704</v>
      </c>
      <c r="G240" t="s">
        <v>2256</v>
      </c>
    </row>
    <row r="241" spans="1:7" x14ac:dyDescent="0.3">
      <c r="A241" t="s">
        <v>2584</v>
      </c>
      <c r="B241" t="s">
        <v>2585</v>
      </c>
      <c r="C241" t="s">
        <v>2586</v>
      </c>
      <c r="D241" t="s">
        <v>2587</v>
      </c>
      <c r="E241" t="s">
        <v>205</v>
      </c>
      <c r="F241">
        <v>840</v>
      </c>
      <c r="G241" t="s">
        <v>1032</v>
      </c>
    </row>
    <row r="242" spans="1:7" x14ac:dyDescent="0.3">
      <c r="A242" t="s">
        <v>2588</v>
      </c>
      <c r="B242" t="s">
        <v>2589</v>
      </c>
      <c r="C242" t="s">
        <v>2590</v>
      </c>
      <c r="D242" t="s">
        <v>2591</v>
      </c>
    </row>
    <row r="243" spans="1:7" x14ac:dyDescent="0.3">
      <c r="A243" t="s">
        <v>2592</v>
      </c>
      <c r="B243" t="s">
        <v>2593</v>
      </c>
      <c r="C243" t="s">
        <v>2594</v>
      </c>
      <c r="D243" t="s">
        <v>2595</v>
      </c>
    </row>
    <row r="244" spans="1:7" x14ac:dyDescent="0.3">
      <c r="A244" t="s">
        <v>2596</v>
      </c>
      <c r="B244" t="s">
        <v>2597</v>
      </c>
      <c r="C244" t="s">
        <v>2598</v>
      </c>
      <c r="D244" t="s">
        <v>2599</v>
      </c>
      <c r="E244" t="s">
        <v>2283</v>
      </c>
      <c r="F244">
        <v>886</v>
      </c>
      <c r="G244" t="s">
        <v>2284</v>
      </c>
    </row>
    <row r="245" spans="1:7" x14ac:dyDescent="0.3">
      <c r="A245" t="s">
        <v>2600</v>
      </c>
      <c r="B245" t="s">
        <v>2601</v>
      </c>
      <c r="C245" t="s">
        <v>2602</v>
      </c>
      <c r="D245" t="s">
        <v>2603</v>
      </c>
      <c r="E245" t="s">
        <v>2295</v>
      </c>
      <c r="F245">
        <v>967</v>
      </c>
      <c r="G245" t="s">
        <v>2296</v>
      </c>
    </row>
    <row r="246" spans="1:7" x14ac:dyDescent="0.3">
      <c r="A246" t="s">
        <v>2604</v>
      </c>
      <c r="B246" t="s">
        <v>2605</v>
      </c>
      <c r="C246" t="s">
        <v>2606</v>
      </c>
      <c r="D246" t="s">
        <v>2607</v>
      </c>
      <c r="E246" t="s">
        <v>205</v>
      </c>
      <c r="F246">
        <v>840</v>
      </c>
      <c r="G246" t="s">
        <v>1032</v>
      </c>
    </row>
  </sheetData>
  <sheetProtection algorithmName="SHA-512" hashValue="yqhB9kVEBXBna3dzVckuCxSGMmtFFQSxOkAb8UlTEOvNzNohaqbYtWMV5KiHASvkZjMI01sTi2B7MmLu13d78Q==" saltValue="KZA5om2wAk+x1Fund4eJv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9BBE0ED6-D12B-41B7-8F1F-280C587C9E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schemas.openxmlformats.org/package/2006/metadata/core-properties"/>
    <ds:schemaRef ds:uri="0c958bcd-fe3d-4310-8463-0016d19558cc"/>
    <ds:schemaRef ds:uri="http://schemas.microsoft.com/office/infopath/2007/PartnerControls"/>
    <ds:schemaRef ds:uri="http://purl.org/dc/terms/"/>
    <ds:schemaRef ds:uri="36538d5f-f7e1-46e7-b8e6-8d0f62ce9765"/>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 </vt:lpstr>
      <vt:lpstr>Sheet1</vt:lpstr>
      <vt:lpstr>Lists</vt:lpstr>
      <vt:lpstr>Agency_type</vt:lpstr>
      <vt:lpstr>Commodities_list</vt:lpstr>
      <vt:lpstr>Commodity_names</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2025-02-13T16:01:22Z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