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Timor-Leste/"/>
    </mc:Choice>
  </mc:AlternateContent>
  <xr:revisionPtr revIDLastSave="187" documentId="11_F8FC0C2D89DA6D5EFAB2FB6D2AD1E1AA928040B7" xr6:coauthVersionLast="47" xr6:coauthVersionMax="47" xr10:uidLastSave="{5717C8C8-31B4-47D2-AE20-537EA65F4CED}"/>
  <bookViews>
    <workbookView xWindow="-108" yWindow="-108" windowWidth="23256" windowHeight="12456" tabRatio="700" firstSheet="1" activeTab="1" xr2:uid="{00000000-000D-0000-FFFF-FFFF00000000}"/>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4" l="1"/>
  <c r="I26" i="12"/>
  <c r="I27"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I67" i="12"/>
  <c r="I68" i="12"/>
  <c r="I69" i="12"/>
  <c r="I70" i="12"/>
  <c r="I71" i="12"/>
  <c r="I25" i="12"/>
  <c r="J23" i="4"/>
  <c r="J24" i="4"/>
  <c r="D146" i="8" l="1"/>
  <c r="D143" i="8"/>
  <c r="J112" i="11" l="1"/>
  <c r="J32" i="11" l="1"/>
  <c r="B50" i="11"/>
  <c r="B96" i="11"/>
  <c r="J78" i="11"/>
  <c r="J31" i="11"/>
  <c r="B49" i="11"/>
  <c r="J24" i="11"/>
  <c r="J73" i="11"/>
  <c r="J30" i="11"/>
  <c r="J135" i="11"/>
  <c r="J141" i="11"/>
  <c r="J140" i="11"/>
  <c r="J138" i="11"/>
  <c r="J132" i="11"/>
  <c r="B29" i="11"/>
  <c r="B78" i="11"/>
  <c r="B23" i="11"/>
  <c r="B52" i="11"/>
  <c r="B27" i="11"/>
  <c r="B15" i="11"/>
  <c r="J46" i="11"/>
  <c r="J94" i="11"/>
  <c r="J20" i="11"/>
  <c r="J17" i="11"/>
  <c r="J70" i="11"/>
  <c r="J72" i="11"/>
  <c r="J34" i="11"/>
  <c r="J45" i="11"/>
  <c r="J93" i="11"/>
  <c r="J19" i="11"/>
  <c r="J16" i="11"/>
  <c r="J71" i="11"/>
  <c r="J33" i="11"/>
  <c r="J58" i="11"/>
  <c r="J57" i="11"/>
  <c r="J81" i="11"/>
  <c r="J89" i="11"/>
  <c r="J87" i="11"/>
  <c r="J85" i="11"/>
  <c r="J83" i="11"/>
  <c r="J42" i="11"/>
  <c r="J36" i="11"/>
  <c r="J79" i="11"/>
  <c r="J25" i="11"/>
  <c r="J113" i="11"/>
  <c r="J123" i="11"/>
  <c r="J118" i="11"/>
  <c r="J117" i="11"/>
  <c r="J115" i="11"/>
  <c r="J109" i="11"/>
  <c r="B90" i="11"/>
  <c r="B41" i="11"/>
  <c r="B40" i="11"/>
  <c r="B82" i="11"/>
  <c r="B42" i="11"/>
  <c r="B36" i="11"/>
  <c r="J45" i="4"/>
  <c r="B51" i="11"/>
  <c r="B24" i="11"/>
  <c r="B68" i="11" l="1"/>
  <c r="B64" i="11"/>
  <c r="B80" i="11"/>
  <c r="B26" i="11"/>
  <c r="B67" i="11"/>
  <c r="B38" i="11"/>
  <c r="B43" i="11"/>
  <c r="B37" i="11"/>
  <c r="B87" i="11"/>
  <c r="B86" i="11"/>
  <c r="B85" i="11"/>
  <c r="B84" i="11"/>
  <c r="B83" i="11"/>
  <c r="B81" i="11"/>
  <c r="B29" i="4"/>
  <c r="C29" i="4"/>
  <c r="D29" i="4"/>
  <c r="E29" i="4"/>
  <c r="J27" i="4"/>
  <c r="E15" i="12" s="1"/>
  <c r="E43" i="9" l="1"/>
  <c r="E16" i="12" l="1"/>
  <c r="E17" i="12"/>
  <c r="E18" i="12"/>
  <c r="B77" i="8"/>
  <c r="B75" i="8"/>
  <c r="B73" i="8"/>
  <c r="B67" i="8"/>
  <c r="B53" i="11"/>
  <c r="B77" i="11"/>
  <c r="B32" i="11"/>
  <c r="B72" i="11"/>
  <c r="B75" i="11"/>
  <c r="B94" i="11"/>
  <c r="B56" i="11"/>
  <c r="B18" i="11"/>
  <c r="B21" i="11"/>
  <c r="B35" i="11"/>
  <c r="B47" i="11"/>
  <c r="B61" i="11"/>
  <c r="B95" i="11"/>
  <c r="B62" i="11"/>
  <c r="B98" i="11"/>
  <c r="B39" i="11"/>
  <c r="B63" i="11"/>
  <c r="B44" i="11"/>
  <c r="B88" i="11"/>
  <c r="B92" i="11"/>
  <c r="B22" i="11"/>
  <c r="B30" i="11"/>
  <c r="B73" i="11"/>
  <c r="B76" i="11"/>
  <c r="B28" i="11"/>
  <c r="B31" i="11"/>
  <c r="B17" i="11" l="1"/>
  <c r="B20" i="11"/>
  <c r="B34" i="11"/>
  <c r="B46" i="11"/>
  <c r="B55" i="11"/>
  <c r="B60" i="11"/>
  <c r="B66" i="11"/>
  <c r="B70" i="11"/>
  <c r="B25" i="11"/>
  <c r="B48" i="11"/>
  <c r="B57" i="11"/>
  <c r="B79" i="11"/>
  <c r="B89" i="11"/>
  <c r="B91" i="11"/>
  <c r="B97" i="11"/>
  <c r="B58" i="11"/>
  <c r="B16" i="11"/>
  <c r="B19" i="11"/>
  <c r="B33" i="11"/>
  <c r="B45" i="11"/>
  <c r="B54" i="11"/>
  <c r="B59" i="11"/>
  <c r="B65" i="11"/>
  <c r="B69" i="11"/>
  <c r="B71" i="11"/>
  <c r="B74" i="11"/>
  <c r="B93" i="11"/>
  <c r="F128" i="8" l="1"/>
  <c r="F30" i="8" l="1"/>
  <c r="J101" i="11" l="1"/>
  <c r="J37" i="4" l="1"/>
  <c r="J103" i="11" l="1"/>
  <c r="D82" i="8" s="1"/>
  <c r="H103" i="11" l="1"/>
  <c r="J35" i="4"/>
  <c r="I37" i="4"/>
  <c r="B96" i="8" l="1"/>
  <c r="B92" i="8"/>
  <c r="B94" i="8"/>
  <c r="D116" i="8" l="1"/>
  <c r="E54" i="9" l="1"/>
  <c r="E55" i="9"/>
  <c r="E53" i="9"/>
  <c r="E56" i="9"/>
  <c r="B63" i="8"/>
  <c r="E52" i="9" l="1"/>
  <c r="F29" i="8"/>
  <c r="F28" i="8"/>
  <c r="F27" i="8"/>
  <c r="G33" i="9"/>
  <c r="O4" i="4"/>
  <c r="B65" i="8"/>
  <c r="B112" i="8"/>
  <c r="E33" i="4"/>
  <c r="D23" i="4"/>
  <c r="E24" i="4"/>
  <c r="D24" i="4"/>
  <c r="C24" i="4"/>
  <c r="B24" i="4"/>
  <c r="E23" i="4"/>
  <c r="C23" i="4"/>
  <c r="B23" i="4"/>
  <c r="E22" i="4"/>
  <c r="D22" i="4"/>
  <c r="C22" i="4"/>
  <c r="B22" i="4"/>
  <c r="C25" i="4"/>
  <c r="C26" i="4"/>
  <c r="C45" i="4"/>
  <c r="C27" i="4"/>
  <c r="C28" i="4"/>
  <c r="C30" i="4"/>
  <c r="C31" i="4"/>
  <c r="C32" i="4"/>
  <c r="C33" i="4"/>
  <c r="D25" i="4"/>
  <c r="D26" i="4"/>
  <c r="D45" i="4"/>
  <c r="D27" i="4"/>
  <c r="D28" i="4"/>
  <c r="D30" i="4"/>
  <c r="D31" i="4"/>
  <c r="D32" i="4"/>
  <c r="D33" i="4"/>
  <c r="E25" i="4"/>
  <c r="E26" i="4"/>
  <c r="E45" i="4"/>
  <c r="E27" i="4"/>
  <c r="E28" i="4"/>
  <c r="E30" i="4"/>
  <c r="E31" i="4"/>
  <c r="E32" i="4"/>
  <c r="B25" i="4"/>
  <c r="B26" i="4"/>
  <c r="B45" i="4"/>
  <c r="B27" i="4"/>
  <c r="B28" i="4"/>
  <c r="B30" i="4"/>
  <c r="B31" i="4"/>
  <c r="B32" i="4"/>
  <c r="B33"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<sst xmlns="http://schemas.openxmlformats.org/spreadsheetml/2006/main" count="4142" uniqueCount="2115">
  <si>
    <t>Completed on:</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</si>
  <si>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</si>
  <si>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</si>
  <si>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</si>
  <si>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</si>
  <si>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</si>
  <si>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</si>
  <si>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</si>
  <si>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</si>
  <si>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</si>
  <si>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</si>
  <si>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</si>
  <si>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</si>
  <si>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</si>
  <si>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</si>
  <si>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</si>
  <si>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</si>
  <si>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</si>
  <si>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</si>
  <si>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</si>
  <si>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</si>
  <si>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</si>
  <si>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</si>
  <si>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</si>
  <si>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</si>
  <si>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</si>
  <si>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</si>
  <si>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</si>
  <si>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</si>
  <si>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</si>
  <si>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</si>
  <si>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</si>
  <si>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</si>
  <si>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</si>
  <si>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</si>
  <si>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</si>
  <si>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</si>
  <si>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</si>
  <si>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</si>
  <si>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</si>
  <si>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</si>
  <si>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</si>
  <si>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</si>
  <si>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</si>
  <si>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</si>
  <si>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</si>
  <si>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</si>
  <si>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</si>
  <si>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</si>
  <si>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</si>
  <si>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</si>
  <si>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Timor-Leste</t>
  </si>
  <si>
    <t>ISO Alpha-3 Code</t>
  </si>
  <si>
    <t>TLS</t>
  </si>
  <si>
    <t>National currency name</t>
  </si>
  <si>
    <t>United States dollar</t>
  </si>
  <si>
    <t>National currency ISO-4217</t>
  </si>
  <si>
    <t>USD</t>
  </si>
  <si>
    <t>Fiscal year covered by this data file</t>
  </si>
  <si>
    <t>Start Date</t>
  </si>
  <si>
    <t>End Date</t>
  </si>
  <si>
    <t>Data source</t>
  </si>
  <si>
    <t>Has an EITI Report been prepared by an Independent Administrator?</t>
  </si>
  <si>
    <t>Yes</t>
  </si>
  <si>
    <t>What is the name of the company?</t>
  </si>
  <si>
    <t>Ernst &amp; Young (EY)</t>
  </si>
  <si>
    <t>Date that the EITI Report was made public</t>
  </si>
  <si>
    <t>URL, EITI Report</t>
  </si>
  <si>
    <t>Does the government systematically disclose EITI data at a single location?</t>
  </si>
  <si>
    <t>No</t>
  </si>
  <si>
    <t>Publication date of the EITI data</t>
  </si>
  <si>
    <t>Website link (URL) to EITI data</t>
  </si>
  <si>
    <t>Report – Timor-Leste Extractive Industries Transparency Initiative (mpm.gov.tl)</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</si>
  <si>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</si>
  <si>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</si>
  <si>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</si>
  <si>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</si>
  <si>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</si>
  <si>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</si>
  <si>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</si>
  <si>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</si>
  <si>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Sector coverage</t>
  </si>
  <si>
    <t>Oil</t>
  </si>
  <si>
    <t>Gas</t>
  </si>
  <si>
    <t>Mining (incl. Quarrying)</t>
  </si>
  <si>
    <t>Other, non-upstream sectors</t>
  </si>
  <si>
    <t>If yes, please specify name (insert new rows if multiple)</t>
  </si>
  <si>
    <t>Number of reporting government entities (incl SOEs if recipient)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</si>
  <si>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</si>
  <si>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</si>
  <si>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 xml:space="preserve">Exchange rate used: 1 USD = </t>
  </si>
  <si>
    <t>Exchange rate source (URL,…)</t>
  </si>
  <si>
    <t>N/A</t>
  </si>
  <si>
    <r>
      <t>EITI Requirement 4.7</t>
    </r>
    <r>
      <rPr>
        <b/>
        <sz val="11"/>
        <rFont val="Franklin Gothic Book"/>
        <family val="2"/>
      </rPr>
      <t>: Disaggregation</t>
    </r>
  </si>
  <si>
    <t>… by revenue stream</t>
  </si>
  <si>
    <t>… by government agency</t>
  </si>
  <si>
    <t>… by company</t>
  </si>
  <si>
    <t>… by project</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</si>
  <si>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</si>
  <si>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</si>
  <si>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</si>
  <si>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</si>
  <si>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</si>
  <si>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</si>
  <si>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</si>
  <si>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</si>
  <si>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</si>
  <si>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Marcio Nunes</t>
  </si>
  <si>
    <t>Organisation</t>
  </si>
  <si>
    <t>EY</t>
  </si>
  <si>
    <t>Email address</t>
  </si>
  <si>
    <t>marcio.nunes@pt.ey.com</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</si>
  <si>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</si>
  <si>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</si>
  <si>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</si>
  <si>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</si>
  <si>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</si>
  <si>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</si>
  <si>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</si>
  <si>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</si>
  <si>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</si>
  <si>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</si>
  <si>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</si>
  <si>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</si>
  <si>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</si>
  <si>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</si>
  <si>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</si>
  <si>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</si>
  <si>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</si>
  <si>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Overview of government agencies' roles?</t>
  </si>
  <si>
    <t>https://www.bancocentral.tl/en/go/main-activities
http://www.anpm.tl/values-and-strategic-direction/</t>
  </si>
  <si>
    <t>Mineral and petroleum rights' regime?</t>
  </si>
  <si>
    <t>Fiscal regime?</t>
  </si>
  <si>
    <r>
      <t>EITI Requirement 2.2</t>
    </r>
    <r>
      <rPr>
        <b/>
        <sz val="11"/>
        <rFont val="Franklin Gothic Book"/>
        <family val="2"/>
      </rPr>
      <t>: Contract and license allocations</t>
    </r>
  </si>
  <si>
    <t>the award process(es)?</t>
  </si>
  <si>
    <t xml:space="preserve">http://www.anpm.tl/how-to-apply-for-the-downstream-activity-license/ </t>
  </si>
  <si>
    <t>and the technical and financial criteria used?</t>
  </si>
  <si>
    <t>the transfer process(es)?</t>
  </si>
  <si>
    <t>bidding rounds/process(es)?</t>
  </si>
  <si>
    <t>No. of license awards and transfers for the covered year</t>
  </si>
  <si>
    <t>http://www.anpm.tl/list-of-licenses-2006-2023/</t>
  </si>
  <si>
    <r>
      <t xml:space="preserve">EITI Requirement 2.3: </t>
    </r>
    <r>
      <rPr>
        <b/>
        <sz val="11"/>
        <rFont val="Franklin Gothic Book"/>
        <family val="2"/>
      </rPr>
      <t>Register of licenses</t>
    </r>
  </si>
  <si>
    <t>License register for mining sector</t>
  </si>
  <si>
    <t>http://www.anpm.tl/applications/</t>
  </si>
  <si>
    <t>License register for petroleum sector</t>
  </si>
  <si>
    <t>License register for other sector(s) - add rows if several</t>
  </si>
  <si>
    <t>There are no other sectors</t>
  </si>
  <si>
    <r>
      <t>EITI Requirement 2.4</t>
    </r>
    <r>
      <rPr>
        <b/>
        <sz val="11"/>
        <rFont val="Franklin Gothic Book"/>
        <family val="2"/>
      </rPr>
      <t>: Contract disclosure</t>
    </r>
  </si>
  <si>
    <t>Government policy on contract disclosure</t>
  </si>
  <si>
    <t xml:space="preserve">http://www.mj.gov.tl/jornal/
 http://www.anpm.tl/tlea/
http://www.anpm.tl/jpda2/ </t>
  </si>
  <si>
    <t>Are contracts or full license texts disclosed?</t>
  </si>
  <si>
    <t xml:space="preserve">http://www.mj.gov.tl/jornal/
http://www.anpm.tl/tlea/
http://www.anpm.tl/jpda2/ </t>
  </si>
  <si>
    <t>Contract register for mining sector</t>
  </si>
  <si>
    <t>Contract register for petroleum sector</t>
  </si>
  <si>
    <t>Contract register for other sector(s) - add rows if several</t>
  </si>
  <si>
    <r>
      <t>EITI Requirement 2.5</t>
    </r>
    <r>
      <rPr>
        <b/>
        <sz val="11"/>
        <rFont val="Franklin Gothic Book"/>
        <family val="2"/>
      </rPr>
      <t>: Beneficial ownership</t>
    </r>
  </si>
  <si>
    <t>Government policy on beneficial ownership</t>
  </si>
  <si>
    <t/>
  </si>
  <si>
    <t>Is beneficial ownership data disclosed?</t>
  </si>
  <si>
    <t>Section 9</t>
  </si>
  <si>
    <t>Beneficial ownership registry</t>
  </si>
  <si>
    <r>
      <t>EITI Requirement 2.6</t>
    </r>
    <r>
      <rPr>
        <b/>
        <sz val="11"/>
        <rFont val="Franklin Gothic Book"/>
        <family val="2"/>
      </rPr>
      <t>: State participation</t>
    </r>
  </si>
  <si>
    <t>Does the government report how it participates in the extractive sector?</t>
  </si>
  <si>
    <t>http://mj.gov.tl/jornal/lawsTL/RDTL-Law/RDTL-Decree-Laws/Decree-Law%2031-2011..pdf</t>
  </si>
  <si>
    <t>References to state-owned enterprises portals or company website(s), for example as stated in the Report (Add rows if several SOEs)</t>
  </si>
  <si>
    <t>Annual Reports - TIMOR GAP E.P.</t>
  </si>
  <si>
    <t>References to state-owned enterprises or company Audited Financial Statement (Add rows if several SOEs)</t>
  </si>
  <si>
    <r>
      <t>EITI Requirement 3.1</t>
    </r>
    <r>
      <rPr>
        <b/>
        <sz val="11"/>
        <rFont val="Franklin Gothic Book"/>
        <family val="2"/>
      </rPr>
      <t>: Exploration</t>
    </r>
  </si>
  <si>
    <t>Overview of the extractive industries, including any significant exploration activities</t>
  </si>
  <si>
    <t>http://www.anpm.tl/category/annual-report/</t>
  </si>
  <si>
    <r>
      <t>EITI Requirement 3.2</t>
    </r>
    <r>
      <rPr>
        <b/>
        <sz val="11"/>
        <rFont val="Franklin Gothic Book"/>
        <family val="2"/>
      </rPr>
      <t>: Production by commodity</t>
    </r>
  </si>
  <si>
    <t>(Harmonised System Codes)</t>
  </si>
  <si>
    <t>Disclosure of production volumes</t>
  </si>
  <si>
    <t>Section 3.4</t>
  </si>
  <si>
    <t>Disclosure of production values</t>
  </si>
  <si>
    <t xml:space="preserve">ANPM also discloses the production volumes by commodity at: http://web01.anpm.tl/webs/anptlweb.nsf/pgLafaekDataGasListHTML </t>
  </si>
  <si>
    <t>Crude oil (2709), volume</t>
  </si>
  <si>
    <t>Sm3 o.e.</t>
  </si>
  <si>
    <t>Natural gas (2711), volume</t>
  </si>
  <si>
    <t>Liquefied Petroleum Gas</t>
  </si>
  <si>
    <r>
      <t>EITI Requirement 3.3</t>
    </r>
    <r>
      <rPr>
        <b/>
        <sz val="11"/>
        <rFont val="Franklin Gothic Book"/>
        <family val="2"/>
      </rPr>
      <t>: Exports</t>
    </r>
  </si>
  <si>
    <r>
      <t>EITI Requirement 4.1</t>
    </r>
    <r>
      <rPr>
        <b/>
        <sz val="11"/>
        <rFont val="Franklin Gothic Book"/>
        <family val="2"/>
      </rPr>
      <t>: Comprehensiveness</t>
    </r>
  </si>
  <si>
    <t>Does the government fully disclose extractive sector revenues by revenue stream?</t>
  </si>
  <si>
    <t>Are MSG decisions on materiality thresholds publicly available?</t>
  </si>
  <si>
    <t>Section 7.2</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</si>
  <si>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</si>
  <si>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</si>
  <si>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</si>
  <si>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</si>
  <si>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Government revenues are received in cash rather than in kind.</t>
  </si>
  <si>
    <t>If yes, what was the volume received?</t>
  </si>
  <si>
    <t>Sm3</t>
  </si>
  <si>
    <t>Add commodities here, volume</t>
  </si>
  <si>
    <t>Tonnes</t>
  </si>
  <si>
    <t>If yes, what was sold?</t>
  </si>
  <si>
    <t>&lt;method of value calculation, if available&gt;</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</si>
  <si>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</si>
  <si>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</si>
  <si>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</si>
  <si>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 xml:space="preserve">http://www.anpm.tl/tlea/ ; 
http://www.anpm.tl/jpda2/ </t>
  </si>
  <si>
    <t>Timor-Leste follows the PSC mechanism. Under the PSC mechanism, all infrastructure and barter arrangements are owned by the contractor.</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</si>
  <si>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</si>
  <si>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</si>
  <si>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</si>
  <si>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 xml:space="preserve">The pipeline fee is an agreement fee between both countries (payment made by AusAID) and not a transportation revenue. </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</si>
  <si>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</si>
  <si>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</si>
  <si>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</si>
  <si>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If yes, what was the total revenues received by SOEs?</t>
  </si>
  <si>
    <r>
      <t>EITI Requirement 4.6</t>
    </r>
    <r>
      <rPr>
        <b/>
        <sz val="11"/>
        <rFont val="Franklin Gothic Book"/>
        <family val="2"/>
      </rPr>
      <t>: Direct subnational payments</t>
    </r>
  </si>
  <si>
    <t>Taking into consideration the actual structure
of Timor-Leste governance (all centralized), no sub-national
payments and transfers were detected.</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</si>
  <si>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</si>
  <si>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</si>
  <si>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</si>
  <si>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</si>
  <si>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</si>
  <si>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Data quality is assured by the required auditing to government agencies and to companies. All the entities in scope have their financial statements audited by independent auditors.</t>
  </si>
  <si>
    <t>Is the data subject to credible, independent audits, applying international standards?</t>
  </si>
  <si>
    <t>Are government agencies subject to credible, independent audits?</t>
  </si>
  <si>
    <t>Government audits database</t>
  </si>
  <si>
    <t>Are companies subject to credible, independent audits?</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</si>
  <si>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</si>
  <si>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</si>
  <si>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</si>
  <si>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Ministry of Finance (mof.gov.tl)</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</si>
  <si>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</si>
  <si>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</si>
  <si>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</si>
  <si>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If yes, how much should the government have transferred according to the revenue sharing formula?</t>
  </si>
  <si>
    <t>&lt; number &gt;</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</si>
  <si>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</si>
  <si>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</si>
  <si>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</si>
  <si>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</si>
  <si>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</si>
  <si>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r>
      <t>EITI Requirement 6.1</t>
    </r>
    <r>
      <rPr>
        <b/>
        <sz val="11"/>
        <rFont val="Franklin Gothic Book"/>
        <family val="2"/>
      </rPr>
      <t>: Social expenditures</t>
    </r>
  </si>
  <si>
    <t>Does the government disclose information on Social expenditures?</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</si>
  <si>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</si>
  <si>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</si>
  <si>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</si>
  <si>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</si>
  <si>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</si>
  <si>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</si>
  <si>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</si>
  <si>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</si>
  <si>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</si>
  <si>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</si>
  <si>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TIMOR GAP E.P. - Annual Reports</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</si>
  <si>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</si>
  <si>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</si>
  <si>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</si>
  <si>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</si>
  <si>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</si>
  <si>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Not disclosed</t>
  </si>
  <si>
    <t>Gross Domestic Product - all sectors</t>
  </si>
  <si>
    <t xml:space="preserve">Section 3.2 </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</si>
  <si>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</si>
  <si>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</si>
  <si>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</si>
  <si>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</si>
  <si>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</si>
  <si>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</si>
  <si>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</si>
  <si>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</si>
  <si>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</si>
  <si>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</si>
  <si>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</si>
  <si>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</si>
  <si>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</si>
  <si>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https://www.mj.gov.tl/jornal/?q=node/4914</t>
  </si>
  <si>
    <t>databases containing environmental impact assessments, certification schemes or similar documentation of environmental management?</t>
  </si>
  <si>
    <t>other relevant information on environmental monitoring procedures and administration?</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</si>
  <si>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</si>
  <si>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</si>
  <si>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</si>
  <si>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</si>
  <si>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</si>
  <si>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</si>
  <si>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</si>
  <si>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</si>
  <si>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</si>
  <si>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</si>
  <si>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</si>
  <si>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</si>
  <si>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</si>
  <si>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Direção Nacional de Receitas Petrolíferas e Minerais (DNRPM)</t>
  </si>
  <si>
    <t>Central goverment</t>
  </si>
  <si>
    <t>Autoridade Nacional do Petróleo e Minerais (ANPM)</t>
  </si>
  <si>
    <t>Banco Central de Timor-Leste (BCTL)</t>
  </si>
  <si>
    <t>Petroleum Fund</t>
  </si>
  <si>
    <t>Reporting companies' list</t>
  </si>
  <si>
    <t>Company ID references</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</si>
  <si>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</si>
  <si>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</si>
  <si>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</si>
  <si>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</si>
  <si>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</si>
  <si>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</si>
  <si>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</si>
  <si>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</si>
  <si>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BU 12 Aust Pty Ltd</t>
  </si>
  <si>
    <t>Private</t>
  </si>
  <si>
    <t>Oil &amp; Gas</t>
  </si>
  <si>
    <t>Oil, Gas, Condensates</t>
  </si>
  <si>
    <t>www.sk-inc.com</t>
  </si>
  <si>
    <t>BU 13 Aust Pty Ltd</t>
  </si>
  <si>
    <t>Carnarvon Petroleum Timor Unip Lda</t>
  </si>
  <si>
    <t>Investor Data (Carnarvon.com)</t>
  </si>
  <si>
    <t>Eni JPDA 03-13 Ltd Branch</t>
  </si>
  <si>
    <t>Eni shares (www.eni.com)</t>
  </si>
  <si>
    <t>Eni JPDA 06-105 Pty Ltd</t>
  </si>
  <si>
    <t>Eni JPDA 11-106 BV BRANCH</t>
  </si>
  <si>
    <t>Eni Timor Lesta Spa Account</t>
  </si>
  <si>
    <t>Inpex Sahul Ltd</t>
  </si>
  <si>
    <t>Share Data (Inpex.co.jp)</t>
  </si>
  <si>
    <t>Inpex Timor Sea Ltd</t>
  </si>
  <si>
    <t>Santos NA Emet Pty Ltd</t>
  </si>
  <si>
    <t>SHAREHOLDER INFORMATION (Santos.com)</t>
  </si>
  <si>
    <t>Santos NA (19-12) Pty Ltd</t>
  </si>
  <si>
    <t>Santos NA (19-13) Pty Ltd</t>
  </si>
  <si>
    <t>Santos NA Timor Sea Pty Ltd</t>
  </si>
  <si>
    <t>Santos NA Bayu-Undan Pty Ltd</t>
  </si>
  <si>
    <t>Santos (JPDA 91-12) Pty Ltd</t>
  </si>
  <si>
    <t>Sundagas Banda Unipessoal, Lda</t>
  </si>
  <si>
    <t xml:space="preserve">TIMOR GAP Onshore Block Unip Lda </t>
  </si>
  <si>
    <t>State-owned enterprises &amp; public corporations</t>
  </si>
  <si>
    <t>https://www.timorgap.com/newsroom/annual-reports/</t>
  </si>
  <si>
    <t xml:space="preserve">TIMOR GAP Onshore Block B Unip Lda </t>
  </si>
  <si>
    <t>TIMOR GAP Greater Sunrise 03-19</t>
  </si>
  <si>
    <t>TIMOR GAP Greater Sunrise RL</t>
  </si>
  <si>
    <t>TIMOR GAP Greater Sunrise RL2</t>
  </si>
  <si>
    <t>TIMOR GAP Greater Sunrise 03-20</t>
  </si>
  <si>
    <t>TIMOR GAP Offshore Block Unipessoal</t>
  </si>
  <si>
    <t>TIMOR GAP PSC 11-106 Unip Lda</t>
  </si>
  <si>
    <t>Timor Resources Pty Ltd</t>
  </si>
  <si>
    <t>www.timorresources.com.au</t>
  </si>
  <si>
    <t>Tokyo Timor Sea Resources</t>
  </si>
  <si>
    <t>Stock and Bond Information (www.tokyo-gas.co.jp)</t>
  </si>
  <si>
    <t>Woodside Energy Pty Ltd</t>
  </si>
  <si>
    <t>Investors (www.woodside.com.au)</t>
  </si>
  <si>
    <t>Konnekto Unipesseoal Lda</t>
  </si>
  <si>
    <t>Caltech Unipessoal Lda</t>
  </si>
  <si>
    <t>Cape Australia Onshore Pty Ltd</t>
  </si>
  <si>
    <t>Clough Amec Pty Ltd</t>
  </si>
  <si>
    <t>MMA Offshore Vessel Operation Pty</t>
  </si>
  <si>
    <t>Rigforce Pty Ltd</t>
  </si>
  <si>
    <t>Santos NA Timor Leste Pty Ltd</t>
  </si>
  <si>
    <t>Schlumberger Australia P/L</t>
  </si>
  <si>
    <t>SGS AUSTRALIA PTY LTD</t>
  </si>
  <si>
    <t>Investor Relations (www.sgs.com)</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</si>
  <si>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</si>
  <si>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</si>
  <si>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</si>
  <si>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</si>
  <si>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</si>
  <si>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</si>
  <si>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</si>
  <si>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</si>
  <si>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</si>
  <si>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</si>
  <si>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</si>
  <si>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</si>
  <si>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</si>
  <si>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</si>
  <si>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</si>
  <si>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</si>
  <si>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</si>
  <si>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</si>
  <si>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</si>
  <si>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</si>
  <si>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</si>
  <si>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</si>
  <si>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</si>
  <si>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</si>
  <si>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</si>
  <si>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</si>
  <si>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</si>
  <si>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</si>
  <si>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</si>
  <si>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</si>
  <si>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</si>
  <si>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Delivered/paid directly to government (1415E31)</t>
  </si>
  <si>
    <t>Profit Oil</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</si>
  <si>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</si>
  <si>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Extraordinary taxes on income, profits and capital gains (1112E2)</t>
  </si>
  <si>
    <t>Additional Profits Tax</t>
  </si>
  <si>
    <t>Ordinary taxes on income, profits and capital gains (1112E1)</t>
  </si>
  <si>
    <t>Corporate Income Tax</t>
  </si>
  <si>
    <t>Other rent payments (1415E5)</t>
  </si>
  <si>
    <t>FTP</t>
  </si>
  <si>
    <t xml:space="preserve">Development Fee </t>
  </si>
  <si>
    <t>General taxes on goods and services (VAT, sales tax, turnover tax) (1141E)</t>
  </si>
  <si>
    <t>VAT – JPDA</t>
  </si>
  <si>
    <r>
      <rPr>
        <i/>
        <u/>
        <sz val="11"/>
        <rFont val="Franklin Gothic Book"/>
        <family val="2"/>
      </rPr>
      <t xml:space="preserve">or, </t>
    </r>
    <r>
      <rPr>
        <b/>
        <u/>
        <sz val="11"/>
        <color theme="10"/>
        <rFont val="Franklin Gothic Book"/>
        <family val="2"/>
      </rPr>
      <t>https://www.imf.org/external/np/sta/gfsm/</t>
    </r>
  </si>
  <si>
    <t>Excise taxes (1142E)</t>
  </si>
  <si>
    <t>Timor-Leste PE WHT TAX and Timor-Leste Non PE WHT TAX</t>
  </si>
  <si>
    <t>Administrative fees for government services (1422E)</t>
  </si>
  <si>
    <t xml:space="preserve">Contract Services Fee </t>
  </si>
  <si>
    <t>Surface Rental Fee</t>
  </si>
  <si>
    <t>Sales of goods and services by government units (1421E)</t>
  </si>
  <si>
    <t>Seismic Data Fee</t>
  </si>
  <si>
    <t>Total in USD</t>
  </si>
  <si>
    <t>Additional information</t>
  </si>
  <si>
    <t>Any additional information that is not eligible for inclusion in the table above, please include below as comments.</t>
  </si>
  <si>
    <t>WIT means wage income tax. Since this revenue is withheld by the companies and remit to the tax authorisation. So this revenue stream does not count as sector revenue.</t>
  </si>
  <si>
    <t>Taxes on payroll and workforce (112E)</t>
  </si>
  <si>
    <t>Timor-Leste WIT Resident employees and Timor-Leste WIT Non-Resident employees</t>
  </si>
  <si>
    <t>Direção Nacional de Receitas Petrolíferas (DNRP)</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</si>
  <si>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</si>
  <si>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</si>
  <si>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</si>
  <si>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</si>
  <si>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</si>
  <si>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</si>
  <si>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</si>
  <si>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</si>
  <si>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</si>
  <si>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</si>
  <si>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</si>
  <si>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</si>
  <si>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</si>
  <si>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</si>
  <si>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</si>
  <si>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</si>
  <si>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</si>
  <si>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</si>
  <si>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</si>
  <si>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 xml:space="preserve">Carnarvon Petroleum Timor Unip Lda </t>
  </si>
  <si>
    <t>TL-SO-T 19-14</t>
  </si>
  <si>
    <t xml:space="preserve">Eni JPDA 06-105 Pty Ltd </t>
  </si>
  <si>
    <t>TL-SO-T 19-10</t>
  </si>
  <si>
    <t xml:space="preserve">S-06-04 </t>
  </si>
  <si>
    <t xml:space="preserve">Santos NA (19-12) Pty Ltd </t>
  </si>
  <si>
    <t>TL-SO-T 19-12</t>
  </si>
  <si>
    <t xml:space="preserve">Sundagas Banda Unipessoal, Lda </t>
  </si>
  <si>
    <t>TL-SO-T 19-16</t>
  </si>
  <si>
    <t>TIMOR GAP E.P. (SOE)</t>
  </si>
  <si>
    <t>TL-S0-15-01</t>
  </si>
  <si>
    <t>TL-SO-T 19-13</t>
  </si>
  <si>
    <t xml:space="preserve">Timor Resources Pty Ltd </t>
  </si>
  <si>
    <t xml:space="preserve">TL-OT-17-08; TL-OT-17-09 </t>
  </si>
  <si>
    <t xml:space="preserve">Woodside Energy Pty Ltd </t>
  </si>
  <si>
    <t>03-19; 03-20</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</si>
  <si>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</si>
  <si>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</si>
  <si>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</si>
  <si>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</si>
  <si>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</si>
  <si>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</si>
  <si>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</si>
  <si>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</si>
  <si>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</si>
  <si>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</si>
  <si>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</si>
  <si>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</si>
  <si>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</si>
  <si>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</si>
  <si>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</si>
  <si>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</si>
  <si>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</si>
  <si>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</si>
  <si>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</si>
  <si>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</si>
  <si>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</si>
  <si>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</si>
  <si>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</si>
  <si>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</si>
  <si>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</si>
  <si>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</si>
  <si>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</si>
  <si>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&lt; Choose option &gt;</t>
  </si>
  <si>
    <t>&lt; EITI Reporting or systematically disclosed? &gt;</t>
  </si>
  <si>
    <t>2501</t>
  </si>
  <si>
    <t>Salt and pure sodium chloride (2501)</t>
  </si>
  <si>
    <t>Salt and pure sodium chloride (2501),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</si>
  <si>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</si>
  <si>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</si>
  <si>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</si>
  <si>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</si>
  <si>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</si>
  <si>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</si>
  <si>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</si>
  <si>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</si>
  <si>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</si>
  <si>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</si>
  <si>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</si>
  <si>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</si>
  <si>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2502</t>
  </si>
  <si>
    <t>Iron pyrites (2502)</t>
  </si>
  <si>
    <t>Iron pyrites (2502), volume</t>
  </si>
  <si>
    <t>Extraordinary taxes on income, profits and capital gains</t>
  </si>
  <si>
    <t>1112E2</t>
  </si>
  <si>
    <t>Exploration</t>
  </si>
  <si>
    <t>State government</t>
  </si>
  <si>
    <t>Aland Islands</t>
  </si>
  <si>
    <t>AX</t>
  </si>
  <si>
    <t>ALA</t>
  </si>
  <si>
    <t>248</t>
  </si>
  <si>
    <t>EUR</t>
  </si>
  <si>
    <t>Euro</t>
  </si>
  <si>
    <t>Partially</t>
  </si>
  <si>
    <t>2503</t>
  </si>
  <si>
    <t>Sulphur of all kinds (2503)</t>
  </si>
  <si>
    <t>Sulphur of all kinds (2503), volume</t>
  </si>
  <si>
    <t>Taxes on payroll and workforce</t>
  </si>
  <si>
    <t>112E</t>
  </si>
  <si>
    <t>Production</t>
  </si>
  <si>
    <t>Local government</t>
  </si>
  <si>
    <t>Albania</t>
  </si>
  <si>
    <t>AL</t>
  </si>
  <si>
    <t>ALB</t>
  </si>
  <si>
    <t>8</t>
  </si>
  <si>
    <t>ALL</t>
  </si>
  <si>
    <t>Albanian lek</t>
  </si>
  <si>
    <t>2504</t>
  </si>
  <si>
    <t>Natural graphite (2504)</t>
  </si>
  <si>
    <t>Natural graphite (2504), volume</t>
  </si>
  <si>
    <t>Taxes on property (113E)</t>
  </si>
  <si>
    <t>Taxes on property</t>
  </si>
  <si>
    <t>113E</t>
  </si>
  <si>
    <t>Mining</t>
  </si>
  <si>
    <t>Development</t>
  </si>
  <si>
    <t xml:space="preserve">State-owned enterprises &amp; public corporations </t>
  </si>
  <si>
    <t>Algeria</t>
  </si>
  <si>
    <t>DZ</t>
  </si>
  <si>
    <t>DZA</t>
  </si>
  <si>
    <t>12</t>
  </si>
  <si>
    <t>DZD</t>
  </si>
  <si>
    <t>Algerian dinar</t>
  </si>
  <si>
    <t>2505</t>
  </si>
  <si>
    <t>Natural sands (2505)</t>
  </si>
  <si>
    <t>Natural sands (2505), volume</t>
  </si>
  <si>
    <t>General taxes on goods and services (VAT, sales tax, turnover tax)</t>
  </si>
  <si>
    <t>1141E</t>
  </si>
  <si>
    <t>Taxes on goods and services (114E)</t>
  </si>
  <si>
    <t>Other</t>
  </si>
  <si>
    <t>American Samoa</t>
  </si>
  <si>
    <t>AS</t>
  </si>
  <si>
    <t>ASM</t>
  </si>
  <si>
    <t>16</t>
  </si>
  <si>
    <t>2506</t>
  </si>
  <si>
    <t>Quartz (2506)</t>
  </si>
  <si>
    <t>Quartz (2506), volume</t>
  </si>
  <si>
    <t>Excise taxes</t>
  </si>
  <si>
    <t>1142E</t>
  </si>
  <si>
    <t>Andorra</t>
  </si>
  <si>
    <t>AD</t>
  </si>
  <si>
    <t>AND</t>
  </si>
  <si>
    <t>20</t>
  </si>
  <si>
    <t>Table 4 - Currency code list</t>
  </si>
  <si>
    <t>2507</t>
  </si>
  <si>
    <t>Kaolin (2507)</t>
  </si>
  <si>
    <t>Kaolin (2507), volume</t>
  </si>
  <si>
    <t>Licence fees (114521E)</t>
  </si>
  <si>
    <t>Licence fees</t>
  </si>
  <si>
    <t>114521E</t>
  </si>
  <si>
    <t>Taxes on use of goods/permission to use goods or perform activities (1145E)</t>
  </si>
  <si>
    <t>Angola</t>
  </si>
  <si>
    <t>AO</t>
  </si>
  <si>
    <t>AGO</t>
  </si>
  <si>
    <t>24</t>
  </si>
  <si>
    <t>AOA</t>
  </si>
  <si>
    <t>Angolan kwanza</t>
  </si>
  <si>
    <t>2508</t>
  </si>
  <si>
    <t>Other clays (2508)</t>
  </si>
  <si>
    <t>Other clays (2508), volume</t>
  </si>
  <si>
    <t>Emission and pollution taxes (114522E)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</si>
  <si>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</si>
  <si>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</si>
  <si>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</si>
  <si>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</si>
  <si>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</si>
  <si>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</si>
  <si>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</si>
  <si>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</si>
  <si>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</si>
  <si>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</si>
  <si>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</si>
  <si>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</si>
  <si>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</si>
  <si>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</si>
  <si>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</si>
  <si>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</si>
  <si>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Antigua and Barbuda</t>
  </si>
  <si>
    <t>AG</t>
  </si>
  <si>
    <t>ATG</t>
  </si>
  <si>
    <t>28</t>
  </si>
  <si>
    <t>2510</t>
  </si>
  <si>
    <t>Natural calcium phosphates (2510)</t>
  </si>
  <si>
    <t>Natural calcium phosphates (2510), volume</t>
  </si>
  <si>
    <t>Customs and other import duties (1151E)</t>
  </si>
  <si>
    <t>Customs and other import duties</t>
  </si>
  <si>
    <t>1151E</t>
  </si>
  <si>
    <t>Taxes on international trade and transactions (115E)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</si>
  <si>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</si>
  <si>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</si>
  <si>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</si>
  <si>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</si>
  <si>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</si>
  <si>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</si>
  <si>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</si>
  <si>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</si>
  <si>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</si>
  <si>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</si>
  <si>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</si>
  <si>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</si>
  <si>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</si>
  <si>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</si>
  <si>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</si>
  <si>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</si>
  <si>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</si>
  <si>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</si>
  <si>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</si>
  <si>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</si>
  <si>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</si>
  <si>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</si>
  <si>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</si>
  <si>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</si>
  <si>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</si>
  <si>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</si>
  <si>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</si>
  <si>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</si>
  <si>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</si>
  <si>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</si>
  <si>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</si>
  <si>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</si>
  <si>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</si>
  <si>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</si>
  <si>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</si>
  <si>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 (116E)</t>
  </si>
  <si>
    <t>Other taxes payable by natural resource companies</t>
  </si>
  <si>
    <t>116E</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</si>
  <si>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</si>
  <si>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</si>
  <si>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</si>
  <si>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</si>
  <si>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</si>
  <si>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</si>
  <si>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</si>
  <si>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</si>
  <si>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</si>
  <si>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</si>
  <si>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</si>
  <si>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</si>
  <si>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</si>
  <si>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</si>
  <si>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</si>
  <si>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</si>
  <si>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</si>
  <si>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</si>
  <si>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</si>
  <si>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Marble (2515),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</si>
  <si>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</si>
  <si>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</si>
  <si>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</si>
  <si>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</si>
  <si>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</si>
  <si>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</si>
  <si>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</si>
  <si>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</si>
  <si>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</si>
  <si>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</si>
  <si>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</si>
  <si>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</si>
  <si>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2516</t>
  </si>
  <si>
    <t>Granite (2516)</t>
  </si>
  <si>
    <t>Granite (2516), volume</t>
  </si>
  <si>
    <t>From government participation (equity) (1412E2)</t>
  </si>
  <si>
    <t>From government participation (equity)</t>
  </si>
  <si>
    <t>1412E2</t>
  </si>
  <si>
    <t>Bahamas</t>
  </si>
  <si>
    <t>BS</t>
  </si>
  <si>
    <t>BHS</t>
  </si>
  <si>
    <t>44</t>
  </si>
  <si>
    <t>BSD</t>
  </si>
  <si>
    <t>Bahamian dollar</t>
  </si>
  <si>
    <t>2517</t>
  </si>
  <si>
    <t>Pebbles (2517)</t>
  </si>
  <si>
    <t>Pebbles (2517), volume</t>
  </si>
  <si>
    <t>Withdrawals from income of quasi-corporations (1413E)</t>
  </si>
  <si>
    <t>Withdrawals from income of quasi-corporations</t>
  </si>
  <si>
    <t>1413E</t>
  </si>
  <si>
    <t>Bahrain</t>
  </si>
  <si>
    <t>BH</t>
  </si>
  <si>
    <t>BHR</t>
  </si>
  <si>
    <t>48</t>
  </si>
  <si>
    <t>BHD</t>
  </si>
  <si>
    <t>Bahraini dinar</t>
  </si>
  <si>
    <t>2518</t>
  </si>
  <si>
    <t>Dolomite (2518)</t>
  </si>
  <si>
    <t>Dolomite (2518), volume</t>
  </si>
  <si>
    <t>Royalties (1415E1)</t>
  </si>
  <si>
    <t>Royalties</t>
  </si>
  <si>
    <t>1415E1</t>
  </si>
  <si>
    <t>Rent (1415E)</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</si>
  <si>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</si>
  <si>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</si>
  <si>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</si>
  <si>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</si>
  <si>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</si>
  <si>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</si>
  <si>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</si>
  <si>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</si>
  <si>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</si>
  <si>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</si>
  <si>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</si>
  <si>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</si>
  <si>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</si>
  <si>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</si>
  <si>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</si>
  <si>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</si>
  <si>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</si>
  <si>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</si>
  <si>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</si>
  <si>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</si>
  <si>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</si>
  <si>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</si>
  <si>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Gypsum (2520), volume</t>
  </si>
  <si>
    <t>Delivered/paid directly to government</t>
  </si>
  <si>
    <t>1415E31</t>
  </si>
  <si>
    <t>Production entitlements (in-kind or cash) (1415E3)</t>
  </si>
  <si>
    <t>Belarus</t>
  </si>
  <si>
    <t>BY</t>
  </si>
  <si>
    <t>BLR</t>
  </si>
  <si>
    <t>112</t>
  </si>
  <si>
    <t>BYR</t>
  </si>
  <si>
    <t>Belarussian ruble</t>
  </si>
  <si>
    <t>2521</t>
  </si>
  <si>
    <t>Limestone (2521)</t>
  </si>
  <si>
    <t>Limestone (2521), volume</t>
  </si>
  <si>
    <t>Delivered/paid to state-owned enterprise(s) (1415E32)</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</si>
  <si>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</si>
  <si>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</si>
  <si>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</si>
  <si>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</si>
  <si>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</si>
  <si>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</si>
  <si>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</si>
  <si>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</si>
  <si>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</si>
  <si>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</si>
  <si>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</si>
  <si>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 (1415E4)</t>
  </si>
  <si>
    <t>Compulsory transfers to government (infrastructure and other)</t>
  </si>
  <si>
    <t>1415E4</t>
  </si>
  <si>
    <t>Belize</t>
  </si>
  <si>
    <t>BZ</t>
  </si>
  <si>
    <t>BLZ</t>
  </si>
  <si>
    <t>84</t>
  </si>
  <si>
    <t>BZD</t>
  </si>
  <si>
    <t>Belize dollar</t>
  </si>
  <si>
    <t>2523</t>
  </si>
  <si>
    <t>Portland cement (2523)</t>
  </si>
  <si>
    <t>Portland cement (2523), volume</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</si>
  <si>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</si>
  <si>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</si>
  <si>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</si>
  <si>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</si>
  <si>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</si>
  <si>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</si>
  <si>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</si>
  <si>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</si>
  <si>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</si>
  <si>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</si>
  <si>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</si>
  <si>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</si>
  <si>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</si>
  <si>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</si>
  <si>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</si>
  <si>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</si>
  <si>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</si>
  <si>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</si>
  <si>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</si>
  <si>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</si>
  <si>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</si>
  <si>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</si>
  <si>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</si>
  <si>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</si>
  <si>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</si>
  <si>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</si>
  <si>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</si>
  <si>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</si>
  <si>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</si>
  <si>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</si>
  <si>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</si>
  <si>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</si>
  <si>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</si>
  <si>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</si>
  <si>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</si>
  <si>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</si>
  <si>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</si>
  <si>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 (143E)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</si>
  <si>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</si>
  <si>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</si>
  <si>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</si>
  <si>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</si>
  <si>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</si>
  <si>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</si>
  <si>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</si>
  <si>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</si>
  <si>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</si>
  <si>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</si>
  <si>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</si>
  <si>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</si>
  <si>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</si>
  <si>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</si>
  <si>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</si>
  <si>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</si>
  <si>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</si>
  <si>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</si>
  <si>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</si>
  <si>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</si>
  <si>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</si>
  <si>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</si>
  <si>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</si>
  <si>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&lt;Choose from menu&gt;</t>
  </si>
  <si>
    <t>Botswana</t>
  </si>
  <si>
    <t>BW</t>
  </si>
  <si>
    <t>BWA</t>
  </si>
  <si>
    <t>72</t>
  </si>
  <si>
    <t>BWP</t>
  </si>
  <si>
    <t>Botswana pula</t>
  </si>
  <si>
    <t>2529</t>
  </si>
  <si>
    <t>Felspar (2529)</t>
  </si>
  <si>
    <t>Felspar (2529), volume</t>
  </si>
  <si>
    <t>Brazil</t>
  </si>
  <si>
    <t>BR</t>
  </si>
  <si>
    <t>BRA</t>
  </si>
  <si>
    <t>76</t>
  </si>
  <si>
    <t>2530</t>
  </si>
  <si>
    <t>Mineral substances not elsewhere specified (2530)</t>
  </si>
  <si>
    <t>Mineral substances not elsewhere specified (2530), volume</t>
  </si>
  <si>
    <t>British Indian Ocean Territory</t>
  </si>
  <si>
    <t>IO</t>
  </si>
  <si>
    <t>IOT</t>
  </si>
  <si>
    <t>86</t>
  </si>
  <si>
    <t>2601</t>
  </si>
  <si>
    <t>Iron (2601)</t>
  </si>
  <si>
    <t>Iron (2601), volume</t>
  </si>
  <si>
    <t>British Virgin Islands</t>
  </si>
  <si>
    <t>VG</t>
  </si>
  <si>
    <t>VGB</t>
  </si>
  <si>
    <t>92</t>
  </si>
  <si>
    <t>2602</t>
  </si>
  <si>
    <t>Manganese (2602)</t>
  </si>
  <si>
    <t>Manganese (2602), volume</t>
  </si>
  <si>
    <t>Brunei Darussalam</t>
  </si>
  <si>
    <t>BN</t>
  </si>
  <si>
    <t>BRN</t>
  </si>
  <si>
    <t>96</t>
  </si>
  <si>
    <t>2603</t>
  </si>
  <si>
    <t>Copper (2603)</t>
  </si>
  <si>
    <t>Copper (2603), volume</t>
  </si>
  <si>
    <t>Bulgaria</t>
  </si>
  <si>
    <t>BG</t>
  </si>
  <si>
    <t>BGR</t>
  </si>
  <si>
    <t>100</t>
  </si>
  <si>
    <t>CAD</t>
  </si>
  <si>
    <t>Canadian dollar</t>
  </si>
  <si>
    <t>2604</t>
  </si>
  <si>
    <t>Nickel (2604)</t>
  </si>
  <si>
    <t>Nickel (2604), volume</t>
  </si>
  <si>
    <t>Burkina Faso</t>
  </si>
  <si>
    <t>BF</t>
  </si>
  <si>
    <t>BFA</t>
  </si>
  <si>
    <t>854</t>
  </si>
  <si>
    <t>CDF</t>
  </si>
  <si>
    <t>Congolese franc</t>
  </si>
  <si>
    <t>2605</t>
  </si>
  <si>
    <t>Cobalt (2605)</t>
  </si>
  <si>
    <t>Cobalt (2605), volume</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</si>
  <si>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</si>
  <si>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</si>
  <si>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</si>
  <si>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</si>
  <si>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</si>
  <si>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</si>
  <si>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</si>
  <si>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</si>
  <si>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</si>
  <si>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</si>
  <si>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</si>
  <si>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</si>
  <si>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</si>
  <si>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</si>
  <si>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</si>
  <si>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</si>
  <si>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</si>
  <si>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</si>
  <si>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</si>
  <si>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</si>
  <si>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</si>
  <si>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</si>
  <si>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</si>
  <si>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</si>
  <si>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</si>
  <si>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</si>
  <si>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</si>
  <si>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</si>
  <si>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</si>
  <si>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</si>
  <si>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Zinc (2608), volume</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</si>
  <si>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</si>
  <si>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</si>
  <si>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</si>
  <si>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</si>
  <si>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</si>
  <si>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</si>
  <si>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</si>
  <si>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</si>
  <si>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</si>
  <si>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</si>
  <si>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</si>
  <si>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</si>
  <si>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</si>
  <si>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</si>
  <si>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</si>
  <si>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</si>
  <si>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</si>
  <si>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</si>
  <si>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</si>
  <si>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</si>
  <si>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</si>
  <si>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</si>
  <si>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</si>
  <si>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</si>
  <si>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</si>
  <si>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</si>
  <si>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</si>
  <si>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</si>
  <si>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</si>
  <si>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</si>
  <si>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</si>
  <si>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</si>
  <si>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</si>
  <si>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</si>
  <si>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</si>
  <si>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</si>
  <si>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</si>
  <si>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</si>
  <si>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</si>
  <si>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</si>
  <si>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</si>
  <si>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</si>
  <si>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</si>
  <si>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</si>
  <si>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</si>
  <si>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</si>
  <si>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</si>
  <si>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</si>
  <si>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</si>
  <si>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</si>
  <si>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</si>
  <si>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</si>
  <si>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</si>
  <si>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</si>
  <si>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</si>
  <si>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</si>
  <si>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</si>
  <si>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</si>
  <si>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</si>
  <si>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</si>
  <si>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</si>
  <si>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</si>
  <si>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</si>
  <si>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Vanadium, Zirconium (2615)</t>
  </si>
  <si>
    <t>Niobium (2615), volume</t>
  </si>
  <si>
    <t>Christmas Island</t>
  </si>
  <si>
    <t>CX</t>
  </si>
  <si>
    <t>CXR</t>
  </si>
  <si>
    <t>162</t>
  </si>
  <si>
    <t>DOP</t>
  </si>
  <si>
    <t>Dominican peso</t>
  </si>
  <si>
    <t>2616</t>
  </si>
  <si>
    <t>Precious metals (2616)</t>
  </si>
  <si>
    <t>Precious metals (2616), volume</t>
  </si>
  <si>
    <t>Cocos (Keeling) Islands</t>
  </si>
  <si>
    <t>CC</t>
  </si>
  <si>
    <t>CCK</t>
  </si>
  <si>
    <t>166</t>
  </si>
  <si>
    <t>2617</t>
  </si>
  <si>
    <t>Other (2617)</t>
  </si>
  <si>
    <t>Other (2617), volume</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</si>
  <si>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</si>
  <si>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</si>
  <si>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</si>
  <si>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</si>
  <si>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</si>
  <si>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</si>
  <si>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</si>
  <si>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</si>
  <si>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</si>
  <si>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</si>
  <si>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</si>
  <si>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</si>
  <si>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</si>
  <si>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</si>
  <si>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</si>
  <si>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</si>
  <si>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</si>
  <si>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</si>
  <si>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</si>
  <si>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</si>
  <si>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</si>
  <si>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</si>
  <si>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</si>
  <si>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</si>
  <si>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</si>
  <si>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</si>
  <si>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</si>
  <si>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</si>
  <si>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</si>
  <si>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</si>
  <si>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</si>
  <si>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</si>
  <si>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</si>
  <si>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</si>
  <si>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</si>
  <si>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</si>
  <si>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</si>
  <si>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</si>
  <si>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</si>
  <si>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</si>
  <si>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</si>
  <si>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</si>
  <si>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</si>
  <si>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</si>
  <si>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</si>
  <si>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Coal (2701)</t>
  </si>
  <si>
    <t>Coal (2701), volume</t>
  </si>
  <si>
    <t>Cuba</t>
  </si>
  <si>
    <t>CU</t>
  </si>
  <si>
    <t>CUB</t>
  </si>
  <si>
    <t>192</t>
  </si>
  <si>
    <t>FKP</t>
  </si>
  <si>
    <t>Falkland Islands pound</t>
  </si>
  <si>
    <t>2702</t>
  </si>
  <si>
    <t>Lignite (2702)</t>
  </si>
  <si>
    <t>Lignite (2702), volume</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</si>
  <si>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</si>
  <si>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</si>
  <si>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</si>
  <si>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</si>
  <si>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</si>
  <si>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</si>
  <si>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</si>
  <si>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</si>
  <si>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</si>
  <si>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</si>
  <si>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</si>
  <si>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</si>
  <si>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</si>
  <si>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</si>
  <si>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</si>
  <si>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</si>
  <si>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</si>
  <si>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</si>
  <si>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</si>
  <si>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</si>
  <si>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</si>
  <si>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</si>
  <si>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</si>
  <si>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</si>
  <si>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</si>
  <si>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</si>
  <si>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</si>
  <si>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</si>
  <si>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</si>
  <si>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</si>
  <si>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</si>
  <si>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</si>
  <si>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</si>
  <si>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</si>
  <si>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</si>
  <si>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</si>
  <si>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</si>
  <si>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</si>
  <si>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</si>
  <si>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</si>
  <si>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</si>
  <si>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</si>
  <si>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</si>
  <si>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</si>
  <si>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</si>
  <si>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</si>
  <si>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</si>
  <si>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</si>
  <si>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</si>
  <si>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</si>
  <si>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</si>
  <si>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</si>
  <si>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</si>
  <si>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</si>
  <si>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</si>
  <si>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</si>
  <si>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</si>
  <si>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</si>
  <si>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</si>
  <si>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</si>
  <si>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</si>
  <si>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Crude oil (2709)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</si>
  <si>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</si>
  <si>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</si>
  <si>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</si>
  <si>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</si>
  <si>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</si>
  <si>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</si>
  <si>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</si>
  <si>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</si>
  <si>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</si>
  <si>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</si>
  <si>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</si>
  <si>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</si>
  <si>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</si>
  <si>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</si>
  <si>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</si>
  <si>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</si>
  <si>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Natural gas (2711)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</si>
  <si>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</si>
  <si>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</si>
  <si>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</si>
  <si>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</si>
  <si>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</si>
  <si>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</si>
  <si>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</si>
  <si>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</si>
  <si>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</si>
  <si>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</si>
  <si>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</si>
  <si>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</si>
  <si>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</si>
  <si>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</si>
  <si>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</si>
  <si>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</si>
  <si>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</si>
  <si>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</si>
  <si>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</si>
  <si>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</si>
  <si>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</si>
  <si>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</si>
  <si>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</si>
  <si>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</si>
  <si>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Bitumen and asphalt (2714), volume</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</si>
  <si>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</si>
  <si>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</si>
  <si>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</si>
  <si>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</si>
  <si>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</si>
  <si>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</si>
  <si>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</si>
  <si>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</si>
  <si>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</si>
  <si>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</si>
  <si>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</si>
  <si>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</si>
  <si>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</si>
  <si>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</si>
  <si>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</si>
  <si>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</si>
  <si>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</si>
  <si>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</si>
  <si>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</si>
  <si>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</si>
  <si>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</si>
  <si>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</si>
  <si>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</si>
  <si>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</si>
  <si>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</si>
  <si>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</si>
  <si>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</si>
  <si>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t>
  </si>
  <si>
    <t>Diamonds (7102), volume</t>
  </si>
  <si>
    <t>Falkland Islands</t>
  </si>
  <si>
    <t>FK</t>
  </si>
  <si>
    <t>FLK</t>
  </si>
  <si>
    <t>238</t>
  </si>
  <si>
    <t>ILS</t>
  </si>
  <si>
    <t>Israeli New Shekel</t>
  </si>
  <si>
    <t>7106</t>
  </si>
  <si>
    <t>Silver (7106)</t>
  </si>
  <si>
    <t>Silver (7106), volume</t>
  </si>
  <si>
    <t>Faroe Islands</t>
  </si>
  <si>
    <t>FO</t>
  </si>
  <si>
    <t>FRO</t>
  </si>
  <si>
    <t>234</t>
  </si>
  <si>
    <t>IMP</t>
  </si>
  <si>
    <t>Isle of Man Pound</t>
  </si>
  <si>
    <t>7108</t>
  </si>
  <si>
    <t>Gold (7108)</t>
  </si>
  <si>
    <t>Gold (7108), volume</t>
  </si>
  <si>
    <t>Fiji</t>
  </si>
  <si>
    <t>FJ</t>
  </si>
  <si>
    <t>FJI</t>
  </si>
  <si>
    <t>242</t>
  </si>
  <si>
    <t>INR</t>
  </si>
  <si>
    <t>Indian Rupee</t>
  </si>
  <si>
    <t>Precious stones (other than diamonds) (7103)</t>
  </si>
  <si>
    <t>Precious stones (other than diamonds) (7103), volume</t>
  </si>
  <si>
    <t>Finland</t>
  </si>
  <si>
    <t>FI</t>
  </si>
  <si>
    <t>FIN</t>
  </si>
  <si>
    <t>246</t>
  </si>
  <si>
    <t>IQD</t>
  </si>
  <si>
    <t>Iraqi dinar</t>
  </si>
  <si>
    <t>Ferro, alloys, manganese (7202)</t>
  </si>
  <si>
    <t>Ferro, alloys, manganese (7202), volume</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</si>
  <si>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</si>
  <si>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</si>
  <si>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</si>
  <si>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</si>
  <si>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</si>
  <si>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</si>
  <si>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</si>
  <si>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</si>
  <si>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</si>
  <si>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</si>
  <si>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</si>
  <si>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</si>
  <si>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</si>
  <si>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</si>
  <si>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</si>
  <si>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</si>
  <si>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</si>
  <si>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</si>
  <si>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</si>
  <si>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</si>
  <si>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</si>
  <si>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</si>
  <si>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</si>
  <si>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</si>
  <si>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</si>
  <si>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</si>
  <si>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</si>
  <si>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</si>
  <si>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</si>
  <si>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</si>
  <si>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</si>
  <si>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</si>
  <si>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</si>
  <si>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</si>
  <si>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</si>
  <si>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</si>
  <si>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</si>
  <si>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</si>
  <si>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</si>
  <si>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</si>
  <si>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</si>
  <si>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</si>
  <si>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</si>
  <si>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</si>
  <si>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</si>
  <si>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</si>
  <si>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</si>
  <si>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</si>
  <si>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</si>
  <si>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</si>
  <si>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</si>
  <si>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</si>
  <si>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</si>
  <si>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</si>
  <si>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</si>
  <si>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</si>
  <si>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</si>
  <si>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</si>
  <si>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</si>
  <si>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</si>
  <si>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</si>
  <si>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</si>
  <si>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</si>
  <si>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</si>
  <si>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</si>
  <si>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</si>
  <si>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</si>
  <si>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</si>
  <si>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</si>
  <si>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</si>
  <si>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</si>
  <si>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</si>
  <si>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</si>
  <si>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</si>
  <si>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</si>
  <si>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</si>
  <si>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</si>
  <si>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</si>
  <si>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</si>
  <si>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</si>
  <si>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</si>
  <si>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</si>
  <si>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</si>
  <si>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</si>
  <si>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</si>
  <si>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</si>
  <si>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</si>
  <si>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</si>
  <si>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</si>
  <si>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</si>
  <si>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</si>
  <si>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</si>
  <si>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</si>
  <si>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</si>
  <si>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</si>
  <si>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</si>
  <si>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</si>
  <si>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</si>
  <si>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</si>
  <si>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</si>
  <si>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</si>
  <si>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</si>
  <si>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</si>
  <si>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</si>
  <si>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</si>
  <si>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</si>
  <si>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</si>
  <si>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</si>
  <si>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</si>
  <si>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</si>
  <si>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</si>
  <si>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</si>
  <si>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</si>
  <si>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</si>
  <si>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</si>
  <si>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</si>
  <si>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</si>
  <si>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</si>
  <si>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</si>
  <si>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</si>
  <si>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</si>
  <si>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</si>
  <si>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</si>
  <si>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</si>
  <si>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</si>
  <si>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</si>
  <si>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</si>
  <si>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</si>
  <si>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</si>
  <si>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</si>
  <si>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</si>
  <si>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</si>
  <si>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</si>
  <si>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</si>
  <si>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</si>
  <si>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</si>
  <si>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</si>
  <si>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</si>
  <si>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</si>
  <si>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</si>
  <si>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</si>
  <si>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</si>
  <si>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</si>
  <si>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</si>
  <si>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</si>
  <si>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</si>
  <si>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</si>
  <si>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</si>
  <si>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</si>
  <si>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</si>
  <si>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</si>
  <si>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</si>
  <si>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</si>
  <si>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</si>
  <si>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</si>
  <si>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</si>
  <si>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</si>
  <si>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</si>
  <si>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</si>
  <si>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</si>
  <si>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</si>
  <si>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</si>
  <si>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</si>
  <si>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</si>
  <si>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</si>
  <si>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</si>
  <si>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</si>
  <si>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</si>
  <si>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</si>
  <si>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</si>
  <si>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</si>
  <si>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</si>
  <si>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</si>
  <si>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</si>
  <si>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</si>
  <si>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</si>
  <si>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</si>
  <si>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</si>
  <si>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</si>
  <si>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</si>
  <si>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</si>
  <si>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</si>
  <si>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</si>
  <si>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</si>
  <si>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</si>
  <si>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</si>
  <si>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</si>
  <si>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</si>
  <si>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</si>
  <si>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</si>
  <si>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</si>
  <si>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</si>
  <si>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</si>
  <si>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</si>
  <si>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</si>
  <si>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</si>
  <si>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</si>
  <si>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</si>
  <si>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</si>
  <si>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</si>
  <si>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</si>
  <si>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</si>
  <si>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</si>
  <si>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</si>
  <si>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</si>
  <si>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</si>
  <si>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</si>
  <si>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</si>
  <si>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</si>
  <si>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</si>
  <si>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</si>
  <si>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</si>
  <si>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</si>
  <si>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</si>
  <si>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</si>
  <si>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</si>
  <si>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</si>
  <si>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</si>
  <si>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</si>
  <si>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</si>
  <si>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</si>
  <si>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</si>
  <si>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</si>
  <si>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</si>
  <si>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</si>
  <si>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</si>
  <si>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</si>
  <si>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</si>
  <si>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</si>
  <si>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</si>
  <si>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</si>
  <si>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</si>
  <si>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</si>
  <si>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</si>
  <si>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</si>
  <si>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</si>
  <si>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</si>
  <si>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</si>
  <si>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</si>
  <si>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</si>
  <si>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</si>
  <si>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</si>
  <si>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</si>
  <si>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</si>
  <si>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</si>
  <si>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</si>
  <si>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</si>
  <si>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</si>
  <si>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</si>
  <si>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</si>
  <si>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</si>
  <si>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</si>
  <si>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</si>
  <si>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</si>
  <si>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</si>
  <si>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</si>
  <si>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</si>
  <si>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</si>
  <si>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</si>
  <si>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</si>
  <si>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</si>
  <si>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</si>
  <si>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</si>
  <si>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</si>
  <si>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</si>
  <si>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</si>
  <si>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</si>
  <si>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</si>
  <si>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</si>
  <si>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</si>
  <si>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</si>
  <si>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</si>
  <si>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</si>
  <si>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</si>
  <si>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</si>
  <si>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</si>
  <si>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</si>
  <si>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</si>
  <si>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</si>
  <si>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</si>
  <si>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</si>
  <si>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</si>
  <si>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</si>
  <si>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</si>
  <si>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</si>
  <si>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</si>
  <si>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</si>
  <si>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</si>
  <si>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</si>
  <si>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</si>
  <si>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</si>
  <si>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</si>
  <si>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</si>
  <si>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</si>
  <si>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</si>
  <si>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</si>
  <si>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</si>
  <si>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</si>
  <si>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</si>
  <si>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</si>
  <si>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</si>
  <si>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</si>
  <si>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</si>
  <si>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</si>
  <si>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</si>
  <si>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</si>
  <si>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</si>
  <si>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</si>
  <si>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</si>
  <si>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</si>
  <si>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</si>
  <si>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</si>
  <si>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</si>
  <si>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</si>
  <si>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</si>
  <si>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</si>
  <si>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</si>
  <si>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</si>
  <si>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</si>
  <si>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</si>
  <si>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</si>
  <si>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</si>
  <si>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</si>
  <si>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</si>
  <si>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</si>
  <si>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</si>
  <si>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</si>
  <si>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</si>
  <si>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</si>
  <si>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</si>
  <si>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</si>
  <si>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</si>
  <si>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</si>
  <si>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</si>
  <si>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</si>
  <si>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</si>
  <si>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</si>
  <si>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</si>
  <si>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</si>
  <si>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</si>
  <si>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</si>
  <si>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</si>
  <si>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</si>
  <si>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</si>
  <si>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</si>
  <si>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</si>
  <si>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</si>
  <si>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</si>
  <si>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</si>
  <si>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</si>
  <si>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</si>
  <si>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</si>
  <si>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</si>
  <si>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</si>
  <si>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</si>
  <si>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</si>
  <si>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</si>
  <si>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</si>
  <si>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</si>
  <si>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</si>
  <si>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</si>
  <si>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</si>
  <si>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</si>
  <si>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</si>
  <si>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</si>
  <si>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</si>
  <si>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</si>
  <si>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</si>
  <si>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</si>
  <si>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</si>
  <si>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</si>
  <si>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</si>
  <si>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</si>
  <si>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</si>
  <si>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</si>
  <si>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</si>
  <si>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</si>
  <si>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</si>
  <si>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</si>
  <si>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</si>
  <si>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</si>
  <si>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</si>
  <si>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</si>
  <si>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</si>
  <si>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</si>
  <si>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</si>
  <si>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</si>
  <si>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</si>
  <si>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</si>
  <si>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</si>
  <si>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</si>
  <si>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</si>
  <si>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</si>
  <si>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</si>
  <si>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</si>
  <si>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</si>
  <si>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</si>
  <si>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</si>
  <si>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</si>
  <si>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</si>
  <si>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</si>
  <si>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</si>
  <si>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</si>
  <si>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</si>
  <si>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</si>
  <si>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</si>
  <si>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</si>
  <si>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</si>
  <si>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</si>
  <si>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</si>
  <si>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</si>
  <si>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</si>
  <si>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</si>
  <si>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</si>
  <si>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</si>
  <si>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</si>
  <si>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</si>
  <si>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</si>
  <si>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</si>
  <si>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</si>
  <si>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</si>
  <si>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</si>
  <si>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</si>
  <si>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</si>
  <si>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</si>
  <si>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</si>
  <si>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</si>
  <si>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</si>
  <si>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</si>
  <si>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</si>
  <si>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</si>
  <si>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</si>
  <si>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</si>
  <si>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</si>
  <si>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</si>
  <si>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</si>
  <si>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</si>
  <si>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</si>
  <si>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</si>
  <si>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</si>
  <si>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</si>
  <si>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</si>
  <si>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</si>
  <si>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</si>
  <si>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</si>
  <si>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</si>
  <si>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</si>
  <si>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</si>
  <si>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</si>
  <si>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</si>
  <si>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</si>
  <si>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</si>
  <si>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</si>
  <si>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</si>
  <si>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</si>
  <si>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</si>
  <si>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</si>
  <si>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</si>
  <si>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</si>
  <si>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</si>
  <si>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</si>
  <si>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</si>
  <si>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</si>
  <si>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</si>
  <si>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</si>
  <si>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</si>
  <si>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</si>
  <si>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</si>
  <si>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</si>
  <si>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</si>
  <si>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</si>
  <si>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</si>
  <si>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</si>
  <si>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</si>
  <si>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</si>
  <si>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</si>
  <si>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</si>
  <si>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</si>
  <si>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</si>
  <si>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</si>
  <si>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</si>
  <si>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</si>
  <si>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</si>
  <si>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</si>
  <si>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</si>
  <si>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</si>
  <si>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</si>
  <si>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</si>
  <si>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</si>
  <si>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</si>
  <si>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</si>
  <si>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</si>
  <si>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</si>
  <si>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</si>
  <si>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</si>
  <si>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</si>
  <si>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</si>
  <si>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</si>
  <si>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</si>
  <si>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</si>
  <si>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</si>
  <si>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</si>
  <si>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</si>
  <si>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</si>
  <si>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</si>
  <si>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</si>
  <si>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</si>
  <si>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</si>
  <si>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</si>
  <si>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</si>
  <si>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</si>
  <si>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</si>
  <si>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</si>
  <si>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</si>
  <si>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</si>
  <si>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</si>
  <si>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</si>
  <si>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</si>
  <si>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</si>
  <si>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</si>
  <si>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</si>
  <si>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</si>
  <si>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</si>
  <si>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</si>
  <si>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</si>
  <si>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</si>
  <si>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</si>
  <si>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</si>
  <si>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</si>
  <si>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</si>
  <si>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</si>
  <si>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</si>
  <si>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</si>
  <si>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</si>
  <si>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</si>
  <si>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</si>
  <si>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</si>
  <si>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</si>
  <si>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</si>
  <si>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</si>
  <si>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</si>
  <si>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</si>
  <si>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</si>
  <si>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</si>
  <si>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</si>
  <si>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</si>
  <si>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</si>
  <si>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</si>
  <si>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</si>
  <si>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</si>
  <si>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</si>
  <si>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</si>
  <si>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</si>
  <si>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</si>
  <si>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</si>
  <si>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</si>
  <si>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</si>
  <si>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</si>
  <si>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</si>
  <si>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</si>
  <si>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</si>
  <si>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</si>
  <si>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</si>
  <si>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</si>
  <si>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</si>
  <si>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</si>
  <si>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</si>
  <si>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</si>
  <si>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</si>
  <si>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</si>
  <si>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</si>
  <si>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</si>
  <si>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</si>
  <si>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</si>
  <si>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</si>
  <si>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</si>
  <si>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</si>
  <si>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</si>
  <si>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</si>
  <si>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</si>
  <si>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</si>
  <si>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</si>
  <si>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</si>
  <si>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</si>
  <si>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</si>
  <si>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</si>
  <si>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</si>
  <si>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</si>
  <si>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</si>
  <si>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</si>
  <si>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</si>
  <si>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</si>
  <si>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</si>
  <si>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</si>
  <si>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</si>
  <si>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</si>
  <si>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</si>
  <si>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</si>
  <si>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</si>
  <si>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</si>
  <si>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</si>
  <si>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</si>
  <si>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</si>
  <si>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</si>
  <si>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</si>
  <si>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</si>
  <si>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</si>
  <si>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</si>
  <si>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</si>
  <si>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</si>
  <si>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</si>
  <si>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</si>
  <si>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</si>
  <si>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</si>
  <si>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</si>
  <si>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</si>
  <si>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</si>
  <si>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</si>
  <si>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</si>
  <si>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</si>
  <si>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</si>
  <si>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</si>
  <si>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</si>
  <si>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</si>
  <si>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</si>
  <si>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</si>
  <si>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</si>
  <si>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</si>
  <si>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</si>
  <si>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</si>
  <si>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</si>
  <si>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</si>
  <si>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</si>
  <si>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</si>
  <si>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</si>
  <si>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</si>
  <si>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</si>
  <si>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</si>
  <si>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</si>
  <si>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</si>
  <si>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</si>
  <si>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</si>
  <si>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</si>
  <si>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</si>
  <si>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</si>
  <si>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</si>
  <si>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</si>
  <si>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</si>
  <si>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</si>
  <si>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</si>
  <si>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</si>
  <si>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</si>
  <si>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</si>
  <si>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</si>
  <si>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</si>
  <si>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</si>
  <si>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</si>
  <si>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</si>
  <si>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</si>
  <si>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</si>
  <si>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</si>
  <si>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</si>
  <si>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</si>
  <si>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</si>
  <si>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</si>
  <si>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</si>
  <si>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</si>
  <si>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</si>
  <si>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</si>
  <si>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</si>
  <si>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</si>
  <si>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</si>
  <si>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</si>
  <si>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</si>
  <si>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</si>
  <si>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</si>
  <si>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</si>
  <si>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</si>
  <si>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</si>
  <si>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</si>
  <si>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</si>
  <si>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</si>
  <si>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</si>
  <si>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</si>
  <si>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</si>
  <si>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</si>
  <si>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</si>
  <si>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</si>
  <si>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</si>
  <si>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</si>
  <si>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</si>
  <si>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</si>
  <si>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</si>
  <si>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</si>
  <si>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</si>
  <si>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</si>
  <si>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</si>
  <si>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</si>
  <si>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</si>
  <si>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</si>
  <si>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</si>
  <si>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</si>
  <si>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</si>
  <si>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</si>
  <si>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</si>
  <si>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</si>
  <si>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</si>
  <si>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</si>
  <si>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</si>
  <si>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</si>
  <si>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</si>
  <si>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</si>
  <si>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</si>
  <si>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</si>
  <si>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</si>
  <si>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</si>
  <si>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</si>
  <si>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</si>
  <si>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</si>
  <si>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</si>
  <si>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</si>
  <si>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</si>
  <si>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</si>
  <si>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</si>
  <si>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</si>
  <si>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</si>
  <si>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</si>
  <si>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</si>
  <si>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</si>
  <si>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</si>
  <si>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</si>
  <si>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</si>
  <si>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</si>
  <si>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</si>
  <si>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</si>
  <si>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</si>
  <si>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</si>
  <si>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</si>
  <si>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</si>
  <si>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</si>
  <si>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</si>
  <si>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</si>
  <si>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</si>
  <si>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</si>
  <si>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</si>
  <si>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</si>
  <si>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</si>
  <si>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</si>
  <si>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</si>
  <si>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</si>
  <si>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</si>
  <si>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</si>
  <si>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</si>
  <si>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TL</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</si>
  <si>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</si>
  <si>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</si>
  <si>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</si>
  <si>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</si>
  <si>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</si>
  <si>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</si>
  <si>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</si>
  <si>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</si>
  <si>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</si>
  <si>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</si>
  <si>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</si>
  <si>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</si>
  <si>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</si>
  <si>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</si>
  <si>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</si>
  <si>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</si>
  <si>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</si>
  <si>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</si>
  <si>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</si>
  <si>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</si>
  <si>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</si>
  <si>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</si>
  <si>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</si>
  <si>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</si>
  <si>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</si>
  <si>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</si>
  <si>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</si>
  <si>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</si>
  <si>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</si>
  <si>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</si>
  <si>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</si>
  <si>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</si>
  <si>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</si>
  <si>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</si>
  <si>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</si>
  <si>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</si>
  <si>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</si>
  <si>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</si>
  <si>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</si>
  <si>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</si>
  <si>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</si>
  <si>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</si>
  <si>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</si>
  <si>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</si>
  <si>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</si>
  <si>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</si>
  <si>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</si>
  <si>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</si>
  <si>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</si>
  <si>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</si>
  <si>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</si>
  <si>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</si>
  <si>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</si>
  <si>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</si>
  <si>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</si>
  <si>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</si>
  <si>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</si>
  <si>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</si>
  <si>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</si>
  <si>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</si>
  <si>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</si>
  <si>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</si>
  <si>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</si>
  <si>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</si>
  <si>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</si>
  <si>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</si>
  <si>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</si>
  <si>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</si>
  <si>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</si>
  <si>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</si>
  <si>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</si>
  <si>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</si>
  <si>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</si>
  <si>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</si>
  <si>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</si>
  <si>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</si>
  <si>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</si>
  <si>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</si>
  <si>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</si>
  <si>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</si>
  <si>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</si>
  <si>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</si>
  <si>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</si>
  <si>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</si>
  <si>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</si>
  <si>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</si>
  <si>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</si>
  <si>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</si>
  <si>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</si>
  <si>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</si>
  <si>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</si>
  <si>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</si>
  <si>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</si>
  <si>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</si>
  <si>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</si>
  <si>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</si>
  <si>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</si>
  <si>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</si>
  <si>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</si>
  <si>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</si>
  <si>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</si>
  <si>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http://www.anpm.tl/tlea/
http://www.anpm.tl/jpda2/
http://www.anpm.tl/interactive-map/
http://web01.anpm.tl/webs/anptlweb.nsf/pgLafaekMap</t>
  </si>
  <si>
    <t>31 operators(include subsidiaries), 16 subcontractors</t>
  </si>
  <si>
    <t>Petroleum Fund is explained in EITI Report 2022 section 4.6</t>
  </si>
  <si>
    <t>The link lists mining licenses by year of award, including the license name, holder, and award year, but lacks additional details required by Requirement 2.3. These details, such as coordinates and application dates, are provided in section 6.3 of the 2022 EITI Report. No mining company was considered material in the 2022 report.</t>
  </si>
  <si>
    <t>Condensate 2892000 = 459792.044 sm3 o.e</t>
  </si>
  <si>
    <t>12818000 Barrels oil equivlant = 2037902.636 sm3 o.e</t>
  </si>
  <si>
    <t>Liquefied Petroleum Gas 1184000 Barrels = 188241.28 Sm3 o.e</t>
  </si>
  <si>
    <t>http://www.anpm.tl/category/annual-report/
http://web01.anpm.tl/webs/anptlweb.nsf/pgLafaekActivityList?openview&amp;RestrictToCategory=Jan-2025</t>
  </si>
  <si>
    <t>https://www.ifswf.org/content/tlpf-2022-annual-report</t>
  </si>
  <si>
    <t>https://serve.gov.tl/
http://www.anpm.tl/tlea/
http://www.anpm.tl/jpda2/
http://web.anpm.tl/webs/anptlweb.nsf/pgLafaekPSCList</t>
  </si>
  <si>
    <t>http://web01.anpm.tl/webs/anptlweb.nsf/pgLafaekActivityList?openview&amp;RestrictToCategory=Jan-2025</t>
  </si>
  <si>
    <t>In 2022 EITI Report, Annex L provides the links relative to external audit reports of the companies</t>
  </si>
  <si>
    <t>https://www.eni.com/en-IT/investors.html
https://www.santos.com/investors/shareholder-information/
https://www.pngx.com.pg/santos-limited/ 
http://www.inpex.co.jp/english/ir/shareholder/stock.html
https://www.carnarvon.com.au/investor-centre/
https://www.timorgap.com/newsroom/annual-reports/
https://www.tokyo-gas.co.jp/en/
https://www.woodside.com/investors
https://www.sgs.com/en/investors/reports
https://www.sk-inc.com/en/ir/financialInformation.aspx</t>
  </si>
  <si>
    <t>https://www.mof.gov.tl/budgetspendingpage http://www.transparency.gov.tl/</t>
  </si>
  <si>
    <t xml:space="preserve">Section 12.1. </t>
  </si>
  <si>
    <t>https://inetl-ip.gov.tl/2024/09/27/timor-leste-national-accounts-2004-2023/</t>
  </si>
  <si>
    <t>Section 12.4. This info is based on entities information, as ANP does not have employee information disaggregated by gender and only reports TL nationals. ANP reports 361 employees.</t>
  </si>
  <si>
    <t>Application Fee</t>
  </si>
  <si>
    <t xml:space="preserve">Withholding Tax on Services </t>
  </si>
  <si>
    <t>Not applicable, considering that Timor Leste follows the 2023 EITI Standard</t>
  </si>
  <si>
    <t>TIMOR GAP Chuditch Unipessoal Lda</t>
  </si>
  <si>
    <t>Timor Gap Drilling</t>
  </si>
  <si>
    <t>TIMOR GAP Onshore Block C Unip Lda</t>
  </si>
  <si>
    <t>TIMOR GAP Pualaka Block Unip Lda</t>
  </si>
  <si>
    <t>Compass Group (Australia) Pty Ltd</t>
  </si>
  <si>
    <t xml:space="preserve">Weatherford Australia Pty limited </t>
  </si>
  <si>
    <t>Kotug Maritime Services (Bayu Undan) P/L</t>
  </si>
  <si>
    <t>Babcock offshore Service</t>
  </si>
  <si>
    <t>Labrador Petro Management Pty Ltd</t>
  </si>
  <si>
    <t>Laloran Marine Services Lda</t>
  </si>
  <si>
    <t>Atlas Programmed Marine P/L</t>
  </si>
  <si>
    <t xml:space="preserve">TL-OT-21-17 </t>
  </si>
  <si>
    <t>https://tleiti.mprm.gov.tl/wp-content/uploads/2025/01/TL-EITI-Report-2022-update.pdf</t>
  </si>
  <si>
    <t>4 goverment entities + 12 SOE subsidiaries of Timor Gap included in the EITI 2022 reconciliation scope</t>
  </si>
  <si>
    <t xml:space="preserve">These links contain some existing petroleum contracts information disclosed. However, we could not find actual register for petroleum sector on ANP website.So the list of all active licenses in the country was reported only in EITI 2022 Report. Nonetheless, the dates of expiry and coordinates of active oil and gas licenses are on the interactive Map page. </t>
  </si>
  <si>
    <t>Section 3.3, Table 14</t>
  </si>
  <si>
    <t>Section 3.2, Table 13</t>
  </si>
  <si>
    <t>Section 12.4, Table 30</t>
  </si>
  <si>
    <t>Section 13.2, Table 34: Environmental Impact assessment reports</t>
  </si>
  <si>
    <t>Section 13 additionally includes Greenhouse gas emissions data in extractive industry</t>
  </si>
  <si>
    <t>EITI Report was made public at 31 December 2024 on the EITI Goverment website; however, due to additional information provided by ANP, the Report has beed updated at the January 2025. The updates pertain to revisions in the wording of the tax regime section and adjustments to the project expenditures information as presented in the ANPM annual report.</t>
  </si>
  <si>
    <t>http://www.anpm.tl/category/annual-report/
http://www.anpm.tl/mineral/
https://tleiti.mprm.gov.tl/wp-content/uploads/2025/01/TL-EITI-Report-2022-update.pdf</t>
  </si>
  <si>
    <t>http://www.anpm.tl/relevant-laws/
http://www.anpm.tl/jpda2/ 
http://www.anpm.tl/tlea/
https://tleiti.mprm.gov.tl/wp-content/uploads/2025/01/TL-EITI-Report-2022-update.pdf</t>
  </si>
  <si>
    <t>Laws and regulations are explained in EITI Report sections 4, 5 and 6.</t>
  </si>
  <si>
    <t>Mineral and petroleum rights' regime is explained in EITI Report section 6.</t>
  </si>
  <si>
    <t>http://www.anpm.tl/relevant-laws/
http://www.anpm.tl/jpda2/
http://www.anpm.tl/tlea/
https://tleiti.mprm.gov.tl/wp-content/uploads/2025/01/TL-EITI-Report-2022-update.pdf</t>
  </si>
  <si>
    <t>http://www.anpm.tl/category/annual-report/
https://tleiti.mprm.gov.tl/wp-content/uploads/2025/01/TL-EITI-Report-2022-update.pdf</t>
  </si>
  <si>
    <t>Fiscal regime is explained in EITI Report 2022 section 5.</t>
  </si>
  <si>
    <t>Overview of theextractive industries is explained in EITI Report 2022 sections 3. and 6.3.</t>
  </si>
  <si>
    <t>The difference concerns to revenue not in scope in the amount of 431,542 (66,109 for contractors and 365,432 for subcontractors). EITI Report 2022 section 1.5 tables 10 and 11.</t>
  </si>
  <si>
    <t>https://tleiti.mprm.gov.tl/summary-data/</t>
  </si>
  <si>
    <r>
      <t xml:space="preserve">TIMOR GAP received government grant of USD 62,200,000 for the year 2022. </t>
    </r>
    <r>
      <rPr>
        <sz val="11"/>
        <color rgb="FFFF0000"/>
        <rFont val="Franklin Gothic Book"/>
        <family val="2"/>
      </rPr>
      <t>But grant does not count as SOE revenue</t>
    </r>
    <r>
      <rPr>
        <sz val="11"/>
        <color theme="1"/>
        <rFont val="Franklin Gothic Book"/>
        <family val="2"/>
      </rPr>
      <t xml:space="preserve">
TIMOR GAP has also internally generated sales income of USD 29,055,843 in 2022</t>
    </r>
  </si>
  <si>
    <t>Section 12</t>
  </si>
  <si>
    <t>Section 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</si>
</sst>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 * #,##0.00_ ;_ * \-#,##0.00_ ;_ * &quot;-&quot;??_ ;_ @_ "/>
    <numFmt numFmtId="165" formatCode="_ * #,##0.0000_ ;_ * \-#,##0.0000_ ;_ * &quot;-&quot;??_ ;_ @_ "/>
    <numFmt numFmtId="166" formatCode="yyyy\-mm\-dd"/>
    <numFmt numFmtId="167" formatCode="_ * #,##0_ ;_ * \-#,##0_ ;_ * &quot;-&quot;??_ ;_ @_ "/>
    <numFmt numFmtId="168" formatCode="0.000\ %"/>
  </numFmts>
  <fonts count="72" x14ac:knownFonts="1">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11"/>
      <color rgb="FFFF0000"/>
      <name val="Franklin Gothic Book"/>
      <family val="2"/>
    </font>
  </fonts>
  <fills count="11">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165B89"/>
        <bgColor indexed="64"/>
      </patternFill>
    </fill>
  </fills>
  <borders count="49">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
      <left/>
      <right/>
      <top style="thick">
        <color auto="1"/>
      </top>
      <bottom style="medium">
        <color rgb="FF188FBB"/>
      </bottom>
      <diagonal/>
    </border>
    <border>
      <left/>
      <right/>
      <top/>
      <bottom style="thick">
        <color auto="1"/>
      </bottom>
      <diagonal/>
    </border>
  </borders>
  <cellStyleXfs count="8">
    <xf numFmtId="0" fontId="0" fillId="0" borderId="0"/>
    <xf numFmtId="164"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xf numFmtId="0" fontId="3" fillId="0" borderId="0"/>
  </cellStyleXfs>
  <cellXfs count="344">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16"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23" fillId="0" borderId="0" xfId="0" applyFont="1"/>
    <xf numFmtId="0" fontId="15" fillId="0" borderId="0" xfId="3" applyFont="1" applyAlignment="1">
      <alignment vertical="center"/>
    </xf>
    <xf numFmtId="0" fontId="32" fillId="0" borderId="0" xfId="3" applyFont="1" applyAlignment="1">
      <alignment horizontal="left" vertical="center"/>
    </xf>
    <xf numFmtId="0" fontId="2" fillId="0" borderId="0" xfId="0" applyFont="1"/>
    <xf numFmtId="0" fontId="32" fillId="5" borderId="0" xfId="3" applyFont="1" applyFill="1" applyAlignment="1">
      <alignment horizontal="left" vertical="center"/>
    </xf>
    <xf numFmtId="0" fontId="23" fillId="5" borderId="0" xfId="3" applyFont="1" applyFill="1" applyAlignment="1">
      <alignment vertical="center"/>
    </xf>
    <xf numFmtId="0" fontId="38" fillId="5" borderId="0" xfId="2" applyFont="1" applyFill="1" applyBorder="1" applyAlignment="1"/>
    <xf numFmtId="0" fontId="29" fillId="4" borderId="35" xfId="3" applyFont="1" applyFill="1" applyBorder="1" applyAlignment="1">
      <alignment horizontal="left" vertical="center"/>
    </xf>
    <xf numFmtId="0" fontId="29" fillId="0" borderId="35" xfId="3" applyFont="1" applyBorder="1" applyAlignment="1">
      <alignment horizontal="left" vertical="center"/>
    </xf>
    <xf numFmtId="0" fontId="39" fillId="5" borderId="0" xfId="3" applyFont="1" applyFill="1" applyAlignment="1">
      <alignment horizontal="left" vertical="center"/>
    </xf>
    <xf numFmtId="0" fontId="38" fillId="0" borderId="0" xfId="4" applyFont="1" applyFill="1" applyBorder="1" applyAlignment="1"/>
    <xf numFmtId="0" fontId="42" fillId="0" borderId="0" xfId="3" applyFont="1" applyAlignment="1">
      <alignment vertical="center" wrapText="1"/>
    </xf>
    <xf numFmtId="0" fontId="42" fillId="0" borderId="40" xfId="3" applyFont="1" applyBorder="1" applyAlignment="1">
      <alignment horizontal="left" vertical="center"/>
    </xf>
    <xf numFmtId="0" fontId="33" fillId="0" borderId="40" xfId="3" applyFont="1" applyBorder="1" applyAlignment="1">
      <alignment vertical="center"/>
    </xf>
    <xf numFmtId="0" fontId="33" fillId="0" borderId="0" xfId="3" applyFont="1" applyAlignment="1">
      <alignment vertical="center"/>
    </xf>
    <xf numFmtId="0" fontId="46" fillId="0" borderId="0" xfId="3" applyFont="1" applyAlignment="1">
      <alignment vertical="center"/>
    </xf>
    <xf numFmtId="0" fontId="34" fillId="0" borderId="0" xfId="3" applyFont="1" applyAlignment="1">
      <alignment vertical="center"/>
    </xf>
    <xf numFmtId="0" fontId="33" fillId="0" borderId="0" xfId="3" applyFont="1" applyAlignment="1">
      <alignment horizontal="left" vertical="center"/>
    </xf>
    <xf numFmtId="0" fontId="42" fillId="0" borderId="0" xfId="3" applyFont="1" applyAlignment="1">
      <alignment horizontal="left" vertical="center"/>
    </xf>
    <xf numFmtId="0" fontId="32" fillId="0" borderId="0" xfId="0" applyFont="1"/>
    <xf numFmtId="0" fontId="33" fillId="6" borderId="0" xfId="3" applyFont="1" applyFill="1" applyAlignment="1">
      <alignment horizontal="left" vertical="center"/>
    </xf>
    <xf numFmtId="0" fontId="35" fillId="6" borderId="0" xfId="3" applyFont="1" applyFill="1" applyAlignment="1">
      <alignment vertical="center"/>
    </xf>
    <xf numFmtId="0" fontId="33" fillId="6" borderId="0" xfId="3" applyFont="1" applyFill="1" applyAlignment="1">
      <alignment vertical="center"/>
    </xf>
    <xf numFmtId="0" fontId="36" fillId="6" borderId="0" xfId="3" applyFont="1" applyFill="1" applyAlignment="1">
      <alignment horizontal="left" vertical="center"/>
    </xf>
    <xf numFmtId="0" fontId="28" fillId="6" borderId="0" xfId="3" applyFont="1" applyFill="1" applyAlignment="1">
      <alignment vertical="center"/>
    </xf>
    <xf numFmtId="0" fontId="33" fillId="6" borderId="0" xfId="3" applyFont="1" applyFill="1" applyAlignment="1">
      <alignment vertical="center" wrapText="1"/>
    </xf>
    <xf numFmtId="0" fontId="36" fillId="6" borderId="0" xfId="3" applyFont="1" applyFill="1" applyAlignment="1">
      <alignment vertical="center"/>
    </xf>
    <xf numFmtId="0" fontId="23" fillId="6" borderId="0" xfId="3" applyFont="1" applyFill="1" applyAlignment="1">
      <alignment vertical="center"/>
    </xf>
    <xf numFmtId="0" fontId="29" fillId="6" borderId="0" xfId="3" applyFont="1" applyFill="1" applyAlignment="1">
      <alignment vertical="center"/>
    </xf>
    <xf numFmtId="0" fontId="34" fillId="6" borderId="0" xfId="3" applyFont="1" applyFill="1" applyAlignment="1">
      <alignment vertical="center"/>
    </xf>
    <xf numFmtId="0" fontId="36" fillId="6" borderId="0" xfId="3" applyFont="1" applyFill="1" applyAlignment="1">
      <alignment horizontal="left" vertical="center" indent="2"/>
    </xf>
    <xf numFmtId="0" fontId="39" fillId="7" borderId="35" xfId="3" applyFont="1" applyFill="1" applyBorder="1" applyAlignment="1">
      <alignment horizontal="left" vertical="center"/>
    </xf>
    <xf numFmtId="0" fontId="38" fillId="6" borderId="0" xfId="4" applyFont="1" applyFill="1" applyBorder="1" applyAlignment="1"/>
    <xf numFmtId="0" fontId="40" fillId="6" borderId="24" xfId="3" applyFont="1" applyFill="1" applyBorder="1" applyAlignment="1">
      <alignment vertical="center" wrapText="1"/>
    </xf>
    <xf numFmtId="0" fontId="42" fillId="6" borderId="25" xfId="3" applyFont="1" applyFill="1" applyBorder="1" applyAlignment="1">
      <alignment vertical="center" wrapText="1"/>
    </xf>
    <xf numFmtId="0" fontId="43" fillId="6" borderId="26" xfId="3" applyFont="1" applyFill="1" applyBorder="1" applyAlignment="1">
      <alignment vertical="center" wrapText="1"/>
    </xf>
    <xf numFmtId="0" fontId="40" fillId="6" borderId="27" xfId="3" applyFont="1" applyFill="1" applyBorder="1" applyAlignment="1">
      <alignment vertical="center" wrapText="1"/>
    </xf>
    <xf numFmtId="0" fontId="42" fillId="6" borderId="1" xfId="3" applyFont="1" applyFill="1" applyBorder="1" applyAlignment="1">
      <alignment vertical="center" wrapText="1"/>
    </xf>
    <xf numFmtId="0" fontId="42" fillId="6" borderId="28" xfId="3" applyFont="1" applyFill="1" applyBorder="1" applyAlignment="1">
      <alignment vertical="center" wrapText="1"/>
    </xf>
    <xf numFmtId="0" fontId="42" fillId="6" borderId="31" xfId="3" applyFont="1" applyFill="1" applyBorder="1" applyAlignment="1">
      <alignment vertical="center" wrapText="1"/>
    </xf>
    <xf numFmtId="0" fontId="42" fillId="6" borderId="32" xfId="3" applyFont="1" applyFill="1" applyBorder="1" applyAlignment="1">
      <alignment vertical="center" wrapText="1"/>
    </xf>
    <xf numFmtId="0" fontId="43" fillId="6" borderId="31" xfId="3" applyFont="1" applyFill="1" applyBorder="1" applyAlignment="1">
      <alignment vertical="center" wrapText="1"/>
    </xf>
    <xf numFmtId="0" fontId="43" fillId="6" borderId="29" xfId="3" applyFont="1" applyFill="1" applyBorder="1" applyAlignment="1">
      <alignment vertical="center" wrapText="1"/>
    </xf>
    <xf numFmtId="0" fontId="42" fillId="6" borderId="21" xfId="3" applyFont="1" applyFill="1" applyBorder="1" applyAlignment="1">
      <alignment vertical="center" wrapText="1"/>
    </xf>
    <xf numFmtId="0" fontId="42" fillId="6" borderId="30" xfId="3" applyFont="1" applyFill="1" applyBorder="1" applyAlignment="1">
      <alignment vertical="center" wrapText="1"/>
    </xf>
    <xf numFmtId="0" fontId="39" fillId="0" borderId="0" xfId="3" applyFont="1" applyAlignment="1">
      <alignment horizontal="left" vertical="center"/>
    </xf>
    <xf numFmtId="0" fontId="34" fillId="0" borderId="9" xfId="3" applyFont="1" applyBorder="1" applyAlignment="1" applyProtection="1">
      <alignment vertical="center"/>
      <protection locked="0"/>
    </xf>
    <xf numFmtId="0" fontId="33" fillId="0" borderId="2" xfId="3" applyFont="1" applyBorder="1" applyAlignment="1">
      <alignment horizontal="left" vertical="center"/>
    </xf>
    <xf numFmtId="0" fontId="33" fillId="0" borderId="4" xfId="3" applyFont="1" applyBorder="1" applyAlignment="1" applyProtection="1">
      <alignment horizontal="left" vertical="center" indent="2"/>
      <protection locked="0"/>
    </xf>
    <xf numFmtId="0" fontId="42" fillId="4" borderId="6" xfId="3" applyFont="1" applyFill="1" applyBorder="1" applyAlignment="1">
      <alignment horizontal="left" vertical="center"/>
    </xf>
    <xf numFmtId="0" fontId="23" fillId="0" borderId="4" xfId="3" applyFont="1" applyBorder="1" applyAlignment="1" applyProtection="1">
      <alignment horizontal="left" vertical="center" indent="2"/>
      <protection locked="0"/>
    </xf>
    <xf numFmtId="0" fontId="33" fillId="0" borderId="5" xfId="3" applyFont="1" applyBorder="1" applyAlignment="1">
      <alignment vertical="center"/>
    </xf>
    <xf numFmtId="0" fontId="42" fillId="0" borderId="2" xfId="3" applyFont="1" applyBorder="1" applyAlignment="1">
      <alignment horizontal="left" vertical="center"/>
    </xf>
    <xf numFmtId="0" fontId="33" fillId="0" borderId="10" xfId="3" applyFont="1" applyBorder="1" applyAlignment="1">
      <alignment vertical="center"/>
    </xf>
    <xf numFmtId="0" fontId="42" fillId="4" borderId="11" xfId="3" applyFont="1" applyFill="1" applyBorder="1" applyAlignment="1">
      <alignment horizontal="left" vertical="center"/>
    </xf>
    <xf numFmtId="0" fontId="33" fillId="0" borderId="9" xfId="3" applyFont="1" applyBorder="1" applyAlignment="1" applyProtection="1">
      <alignment horizontal="left" vertical="center" indent="2"/>
      <protection locked="0"/>
    </xf>
    <xf numFmtId="0" fontId="33" fillId="0" borderId="4" xfId="3" applyFont="1" applyBorder="1" applyAlignment="1" applyProtection="1">
      <alignment horizontal="left" vertical="center" wrapText="1" indent="2"/>
      <protection locked="0"/>
    </xf>
    <xf numFmtId="0" fontId="33" fillId="0" borderId="12" xfId="3" applyFont="1" applyBorder="1" applyAlignment="1" applyProtection="1">
      <alignment horizontal="left" vertical="center" wrapText="1" indent="2"/>
      <protection locked="0"/>
    </xf>
    <xf numFmtId="0" fontId="42" fillId="0" borderId="1" xfId="3" applyFont="1" applyBorder="1" applyAlignment="1">
      <alignment horizontal="left" vertical="center"/>
    </xf>
    <xf numFmtId="0" fontId="42" fillId="4" borderId="1" xfId="3" applyFont="1" applyFill="1" applyBorder="1" applyAlignment="1">
      <alignment horizontal="left" vertical="center"/>
    </xf>
    <xf numFmtId="0" fontId="42" fillId="4" borderId="0" xfId="3" applyFont="1" applyFill="1" applyAlignment="1">
      <alignment horizontal="left" vertical="center"/>
    </xf>
    <xf numFmtId="0" fontId="42" fillId="0" borderId="12" xfId="3" applyFont="1" applyBorder="1" applyAlignment="1">
      <alignment horizontal="left" vertical="center"/>
    </xf>
    <xf numFmtId="0" fontId="42" fillId="4" borderId="13" xfId="3" applyFont="1" applyFill="1" applyBorder="1" applyAlignment="1">
      <alignment horizontal="left" vertical="center"/>
    </xf>
    <xf numFmtId="0" fontId="42" fillId="0" borderId="11" xfId="3" applyFont="1" applyBorder="1" applyAlignment="1">
      <alignment horizontal="left" vertical="center"/>
    </xf>
    <xf numFmtId="0" fontId="46" fillId="4" borderId="2" xfId="3" applyFont="1" applyFill="1" applyBorder="1" applyAlignment="1">
      <alignment vertical="center"/>
    </xf>
    <xf numFmtId="0" fontId="33" fillId="0" borderId="0" xfId="3" applyFont="1" applyAlignment="1">
      <alignment horizontal="left" vertical="center" indent="1"/>
    </xf>
    <xf numFmtId="0" fontId="46" fillId="4" borderId="36" xfId="3" applyFont="1" applyFill="1" applyBorder="1" applyAlignment="1">
      <alignment vertical="center"/>
    </xf>
    <xf numFmtId="0" fontId="46" fillId="4" borderId="0" xfId="3" applyFont="1" applyFill="1" applyAlignment="1">
      <alignment vertical="center"/>
    </xf>
    <xf numFmtId="0" fontId="33" fillId="0" borderId="4" xfId="3" applyFont="1" applyBorder="1" applyAlignment="1" applyProtection="1">
      <alignment horizontal="left" vertical="center" indent="4"/>
      <protection locked="0"/>
    </xf>
    <xf numFmtId="0" fontId="33" fillId="0" borderId="4" xfId="3" applyFont="1" applyBorder="1" applyAlignment="1" applyProtection="1">
      <alignment horizontal="left" vertical="center" indent="6"/>
      <protection locked="0"/>
    </xf>
    <xf numFmtId="0" fontId="42" fillId="0" borderId="39" xfId="3" applyFont="1" applyBorder="1" applyAlignment="1">
      <alignment horizontal="left" vertical="center"/>
    </xf>
    <xf numFmtId="0" fontId="42" fillId="4" borderId="21" xfId="3" applyFont="1" applyFill="1" applyBorder="1" applyAlignment="1">
      <alignment horizontal="left" vertical="center"/>
    </xf>
    <xf numFmtId="0" fontId="47" fillId="0" borderId="1" xfId="2" applyFont="1" applyFill="1" applyBorder="1" applyAlignment="1" applyProtection="1">
      <alignment horizontal="left" vertical="center" indent="2"/>
      <protection locked="0"/>
    </xf>
    <xf numFmtId="0" fontId="33" fillId="0" borderId="0" xfId="3" applyFont="1" applyAlignment="1" applyProtection="1">
      <alignment horizontal="left" vertical="center" indent="4"/>
      <protection locked="0"/>
    </xf>
    <xf numFmtId="0" fontId="42" fillId="0" borderId="6" xfId="3" applyFont="1" applyBorder="1" applyAlignment="1">
      <alignment horizontal="left" vertical="center"/>
    </xf>
    <xf numFmtId="0" fontId="34" fillId="0" borderId="23" xfId="3" applyFont="1" applyBorder="1" applyAlignment="1" applyProtection="1">
      <alignment vertical="center"/>
      <protection locked="0"/>
    </xf>
    <xf numFmtId="0" fontId="40" fillId="0" borderId="16" xfId="3" applyFont="1" applyBorder="1" applyAlignment="1">
      <alignment horizontal="left" vertical="center"/>
    </xf>
    <xf numFmtId="0" fontId="48" fillId="0" borderId="16" xfId="3" applyFont="1" applyBorder="1" applyAlignment="1">
      <alignment vertical="center"/>
    </xf>
    <xf numFmtId="0" fontId="33" fillId="0" borderId="9" xfId="3" applyFont="1" applyBorder="1" applyAlignment="1" applyProtection="1">
      <alignment vertical="center"/>
      <protection locked="0"/>
    </xf>
    <xf numFmtId="0" fontId="34" fillId="0" borderId="2" xfId="3" applyFont="1" applyBorder="1" applyAlignment="1" applyProtection="1">
      <alignment vertical="center"/>
      <protection locked="0"/>
    </xf>
    <xf numFmtId="0" fontId="40" fillId="0" borderId="2" xfId="3" applyFont="1" applyBorder="1" applyAlignment="1">
      <alignment horizontal="left" vertical="center"/>
    </xf>
    <xf numFmtId="10" fontId="48" fillId="0" borderId="2" xfId="3" applyNumberFormat="1" applyFont="1" applyBorder="1" applyAlignment="1">
      <alignment vertical="center"/>
    </xf>
    <xf numFmtId="0" fontId="33" fillId="0" borderId="9" xfId="3" applyFont="1" applyBorder="1" applyAlignment="1" applyProtection="1">
      <alignment horizontal="left" vertical="center" indent="4"/>
      <protection locked="0"/>
    </xf>
    <xf numFmtId="0" fontId="42" fillId="4" borderId="2" xfId="3" applyFont="1" applyFill="1" applyBorder="1" applyAlignment="1">
      <alignment horizontal="left" vertical="center"/>
    </xf>
    <xf numFmtId="0" fontId="52" fillId="0" borderId="0" xfId="2" applyFont="1" applyFill="1"/>
    <xf numFmtId="0" fontId="23" fillId="0" borderId="0" xfId="3" applyFont="1" applyAlignment="1">
      <alignment horizontal="left" vertical="center"/>
    </xf>
    <xf numFmtId="0" fontId="27" fillId="0" borderId="24" xfId="2" applyFont="1" applyFill="1" applyBorder="1" applyAlignment="1">
      <alignment horizontal="left" vertical="center" wrapText="1"/>
    </xf>
    <xf numFmtId="0" fontId="33" fillId="0" borderId="24" xfId="3" applyFont="1" applyBorder="1" applyAlignment="1">
      <alignment vertical="center" wrapText="1"/>
    </xf>
    <xf numFmtId="0" fontId="33" fillId="0" borderId="25" xfId="3" applyFont="1" applyBorder="1" applyAlignment="1">
      <alignment horizontal="left" vertical="center" indent="1"/>
    </xf>
    <xf numFmtId="0" fontId="33" fillId="0" borderId="25" xfId="3" applyFont="1" applyBorder="1" applyAlignment="1">
      <alignment vertical="center" wrapText="1"/>
    </xf>
    <xf numFmtId="0" fontId="33" fillId="0" borderId="25" xfId="3" applyFont="1" applyBorder="1" applyAlignment="1">
      <alignment horizontal="left" vertical="center" indent="3"/>
    </xf>
    <xf numFmtId="0" fontId="33" fillId="0" borderId="26" xfId="3" applyFont="1" applyBorder="1" applyAlignment="1">
      <alignment horizontal="left" vertical="center" indent="3"/>
    </xf>
    <xf numFmtId="0" fontId="33" fillId="0" borderId="0" xfId="3" applyFont="1" applyAlignment="1">
      <alignment horizontal="left" vertical="center" indent="5"/>
    </xf>
    <xf numFmtId="0" fontId="33" fillId="0" borderId="31" xfId="3" applyFont="1" applyBorder="1" applyAlignment="1">
      <alignment horizontal="left" vertical="center" indent="5"/>
    </xf>
    <xf numFmtId="0" fontId="33" fillId="0" borderId="31" xfId="3" applyFont="1" applyBorder="1" applyAlignment="1">
      <alignment horizontal="left" vertical="center" indent="1"/>
    </xf>
    <xf numFmtId="0" fontId="33" fillId="0" borderId="38" xfId="3" applyFont="1" applyBorder="1" applyAlignment="1">
      <alignment horizontal="left" vertical="center"/>
    </xf>
    <xf numFmtId="0" fontId="36" fillId="0" borderId="24" xfId="3" applyFont="1" applyBorder="1" applyAlignment="1">
      <alignment vertical="center"/>
    </xf>
    <xf numFmtId="0" fontId="33" fillId="0" borderId="26" xfId="3" applyFont="1" applyBorder="1" applyAlignment="1">
      <alignment horizontal="left" vertical="center" indent="1"/>
    </xf>
    <xf numFmtId="0" fontId="33" fillId="0" borderId="25" xfId="3" applyFont="1" applyBorder="1" applyAlignment="1">
      <alignment horizontal="left" vertical="center" wrapText="1" indent="1"/>
    </xf>
    <xf numFmtId="0" fontId="33" fillId="0" borderId="25" xfId="3" applyFont="1" applyBorder="1" applyAlignment="1">
      <alignment horizontal="left" vertical="center" wrapText="1" indent="3"/>
    </xf>
    <xf numFmtId="0" fontId="33" fillId="0" borderId="26" xfId="3" applyFont="1" applyBorder="1" applyAlignment="1">
      <alignment horizontal="left" vertical="center" wrapText="1" indent="3"/>
    </xf>
    <xf numFmtId="0" fontId="33" fillId="0" borderId="26" xfId="3" applyFont="1" applyBorder="1" applyAlignment="1">
      <alignment horizontal="left" vertical="center" wrapText="1" indent="1"/>
    </xf>
    <xf numFmtId="0" fontId="23" fillId="0" borderId="24" xfId="3" applyFont="1" applyBorder="1" applyAlignment="1">
      <alignment vertical="center"/>
    </xf>
    <xf numFmtId="0" fontId="35" fillId="0" borderId="25" xfId="2" applyFont="1" applyFill="1" applyBorder="1" applyAlignment="1">
      <alignment horizontal="left" vertical="center" wrapText="1" indent="1"/>
    </xf>
    <xf numFmtId="0" fontId="35" fillId="0" borderId="26" xfId="2" applyFont="1" applyFill="1" applyBorder="1" applyAlignment="1">
      <alignment horizontal="left" vertical="center" wrapText="1" indent="1"/>
    </xf>
    <xf numFmtId="0" fontId="33" fillId="0" borderId="26" xfId="3" applyFont="1" applyBorder="1" applyAlignment="1">
      <alignment vertical="center" wrapText="1"/>
    </xf>
    <xf numFmtId="0" fontId="35" fillId="0" borderId="25" xfId="2" applyFont="1" applyFill="1" applyBorder="1" applyAlignment="1">
      <alignment horizontal="left" vertical="center" wrapText="1" indent="3"/>
    </xf>
    <xf numFmtId="0" fontId="35" fillId="0" borderId="26" xfId="2" applyFont="1" applyFill="1" applyBorder="1" applyAlignment="1">
      <alignment horizontal="left" vertical="center" wrapText="1" indent="3"/>
    </xf>
    <xf numFmtId="0" fontId="33" fillId="5" borderId="24" xfId="3" applyFont="1" applyFill="1" applyBorder="1" applyAlignment="1">
      <alignment vertical="center" wrapText="1"/>
    </xf>
    <xf numFmtId="0" fontId="23" fillId="5" borderId="24" xfId="3" applyFont="1" applyFill="1" applyBorder="1" applyAlignment="1">
      <alignment vertical="center"/>
    </xf>
    <xf numFmtId="0" fontId="35" fillId="0" borderId="25" xfId="2" applyFont="1" applyFill="1" applyBorder="1" applyAlignment="1">
      <alignment horizontal="left" vertical="center" wrapText="1"/>
    </xf>
    <xf numFmtId="0" fontId="33" fillId="0" borderId="0" xfId="3" applyFont="1" applyAlignment="1">
      <alignment vertical="center" wrapText="1"/>
    </xf>
    <xf numFmtId="0" fontId="54" fillId="0" borderId="0" xfId="3" applyFont="1" applyAlignment="1">
      <alignment horizontal="left" vertical="center"/>
    </xf>
    <xf numFmtId="0" fontId="55" fillId="0" borderId="0" xfId="3" applyFont="1" applyAlignment="1">
      <alignment vertical="center"/>
    </xf>
    <xf numFmtId="0" fontId="42" fillId="0" borderId="0" xfId="3" applyFont="1" applyAlignment="1">
      <alignment vertical="center"/>
    </xf>
    <xf numFmtId="164" fontId="42" fillId="0" borderId="0" xfId="1" applyFont="1" applyFill="1" applyAlignment="1">
      <alignment horizontal="left" vertical="center"/>
    </xf>
    <xf numFmtId="167" fontId="42" fillId="0" borderId="0" xfId="1" applyNumberFormat="1" applyFont="1" applyFill="1" applyAlignment="1">
      <alignment horizontal="left" vertical="center"/>
    </xf>
    <xf numFmtId="0" fontId="42" fillId="8" borderId="29" xfId="3" applyFont="1" applyFill="1" applyBorder="1" applyAlignment="1">
      <alignment vertical="center"/>
    </xf>
    <xf numFmtId="0" fontId="42" fillId="6" borderId="21" xfId="3" applyFont="1" applyFill="1" applyBorder="1" applyAlignment="1">
      <alignment vertical="center"/>
    </xf>
    <xf numFmtId="0" fontId="42" fillId="8" borderId="30" xfId="3" applyFont="1" applyFill="1" applyBorder="1" applyAlignment="1">
      <alignment vertical="center"/>
    </xf>
    <xf numFmtId="0" fontId="54" fillId="0" borderId="33" xfId="0" applyFont="1" applyBorder="1"/>
    <xf numFmtId="0" fontId="54" fillId="0" borderId="16" xfId="0" applyFont="1" applyBorder="1"/>
    <xf numFmtId="164" fontId="54" fillId="0" borderId="34" xfId="1" applyFont="1" applyBorder="1"/>
    <xf numFmtId="0" fontId="58" fillId="0" borderId="0" xfId="5" applyFont="1"/>
    <xf numFmtId="0" fontId="54" fillId="3" borderId="2" xfId="0" applyFont="1" applyFill="1" applyBorder="1" applyAlignment="1">
      <alignment vertical="center"/>
    </xf>
    <xf numFmtId="0" fontId="42" fillId="6" borderId="0" xfId="3" applyFont="1" applyFill="1" applyAlignment="1">
      <alignment horizontal="left" vertical="center"/>
    </xf>
    <xf numFmtId="164" fontId="42" fillId="6" borderId="0" xfId="1" applyFont="1" applyFill="1" applyBorder="1" applyAlignment="1">
      <alignment horizontal="left" vertical="center"/>
    </xf>
    <xf numFmtId="0" fontId="42" fillId="6" borderId="20" xfId="3" applyFont="1" applyFill="1" applyBorder="1" applyAlignment="1">
      <alignment horizontal="left" vertical="center"/>
    </xf>
    <xf numFmtId="164" fontId="42" fillId="6" borderId="20" xfId="1" applyFont="1" applyFill="1" applyBorder="1" applyAlignment="1">
      <alignment horizontal="left" vertical="center"/>
    </xf>
    <xf numFmtId="0" fontId="43" fillId="0" borderId="0" xfId="3" applyFont="1" applyAlignment="1">
      <alignment horizontal="left" vertical="center"/>
    </xf>
    <xf numFmtId="0" fontId="54" fillId="6" borderId="0" xfId="0" applyFont="1" applyFill="1" applyAlignment="1">
      <alignment vertical="center"/>
    </xf>
    <xf numFmtId="0" fontId="60" fillId="0" borderId="0" xfId="3" applyFont="1" applyAlignment="1">
      <alignment horizontal="left" vertical="center"/>
    </xf>
    <xf numFmtId="0" fontId="60" fillId="0" borderId="0" xfId="3" applyFont="1" applyAlignment="1">
      <alignment vertical="center"/>
    </xf>
    <xf numFmtId="0" fontId="60" fillId="0" borderId="0" xfId="3" quotePrefix="1" applyFont="1" applyAlignment="1">
      <alignment horizontal="left" vertical="center"/>
    </xf>
    <xf numFmtId="0" fontId="4" fillId="0" borderId="14" xfId="0" applyFont="1" applyBorder="1"/>
    <xf numFmtId="0" fontId="4" fillId="0" borderId="15" xfId="0" applyFont="1" applyBorder="1"/>
    <xf numFmtId="0" fontId="35" fillId="0" borderId="24" xfId="2" applyFont="1" applyFill="1" applyBorder="1" applyAlignment="1">
      <alignment horizontal="left" vertical="center" wrapText="1" indent="2"/>
    </xf>
    <xf numFmtId="0" fontId="27" fillId="0" borderId="9" xfId="2" applyFont="1" applyFill="1" applyBorder="1" applyAlignment="1" applyProtection="1">
      <alignment horizontal="left" vertical="center" wrapText="1"/>
      <protection locked="0"/>
    </xf>
    <xf numFmtId="0" fontId="33" fillId="0" borderId="2" xfId="3" applyFont="1" applyBorder="1" applyAlignment="1">
      <alignment vertical="center"/>
    </xf>
    <xf numFmtId="0" fontId="33" fillId="0" borderId="2" xfId="3" applyFont="1" applyBorder="1" applyAlignment="1" applyProtection="1">
      <alignment horizontal="left" vertical="center" indent="4"/>
      <protection locked="0"/>
    </xf>
    <xf numFmtId="0" fontId="27" fillId="0" borderId="37" xfId="2" applyFont="1" applyFill="1" applyBorder="1" applyAlignment="1" applyProtection="1">
      <alignment vertical="center"/>
      <protection locked="0"/>
    </xf>
    <xf numFmtId="0" fontId="15" fillId="0" borderId="0" xfId="3" applyFont="1" applyAlignment="1" applyProtection="1">
      <alignment vertical="center"/>
      <protection locked="0"/>
    </xf>
    <xf numFmtId="0" fontId="66" fillId="0" borderId="2" xfId="3" applyFont="1" applyBorder="1" applyAlignment="1" applyProtection="1">
      <alignment horizontal="left" vertical="center"/>
      <protection locked="0"/>
    </xf>
    <xf numFmtId="0" fontId="67" fillId="0" borderId="2" xfId="3" applyFont="1" applyBorder="1" applyAlignment="1">
      <alignment horizontal="left" vertical="center"/>
    </xf>
    <xf numFmtId="0" fontId="66" fillId="0" borderId="2" xfId="3" applyFont="1" applyBorder="1" applyAlignment="1">
      <alignment horizontal="left" vertical="center"/>
    </xf>
    <xf numFmtId="0" fontId="68" fillId="0" borderId="2" xfId="3" applyFont="1" applyBorder="1" applyAlignment="1">
      <alignment horizontal="left" vertical="center"/>
    </xf>
    <xf numFmtId="0" fontId="67" fillId="0" borderId="0" xfId="3" applyFont="1" applyAlignment="1">
      <alignment horizontal="left" vertical="center"/>
    </xf>
    <xf numFmtId="0" fontId="66" fillId="0" borderId="0" xfId="3" applyFont="1" applyAlignment="1">
      <alignment horizontal="left" vertical="center"/>
    </xf>
    <xf numFmtId="0" fontId="68" fillId="0" borderId="0" xfId="3" applyFont="1" applyAlignment="1">
      <alignment horizontal="left" vertical="center"/>
    </xf>
    <xf numFmtId="0" fontId="33" fillId="0" borderId="0" xfId="3" applyFont="1" applyAlignment="1">
      <alignment horizontal="left" vertical="center" wrapText="1" indent="3"/>
    </xf>
    <xf numFmtId="0" fontId="1" fillId="0" borderId="0" xfId="3" applyFont="1" applyAlignment="1">
      <alignment horizontal="left" vertical="center"/>
    </xf>
    <xf numFmtId="0" fontId="69" fillId="0" borderId="25" xfId="2" applyFont="1" applyFill="1" applyBorder="1" applyAlignment="1">
      <alignment horizontal="left" vertical="center" wrapText="1"/>
    </xf>
    <xf numFmtId="0" fontId="29" fillId="4" borderId="35" xfId="3" applyFont="1" applyFill="1" applyBorder="1" applyAlignment="1">
      <alignment horizontal="left" vertical="center" wrapText="1"/>
    </xf>
    <xf numFmtId="0" fontId="70" fillId="0" borderId="33" xfId="0" applyFont="1" applyBorder="1"/>
    <xf numFmtId="0" fontId="54" fillId="0" borderId="0" xfId="0" applyFont="1"/>
    <xf numFmtId="164" fontId="54" fillId="0" borderId="0" xfId="1" applyFont="1" applyBorder="1"/>
    <xf numFmtId="167" fontId="21" fillId="0" borderId="0" xfId="0" applyNumberFormat="1" applyFont="1"/>
    <xf numFmtId="43" fontId="21" fillId="0" borderId="0" xfId="0" applyNumberFormat="1" applyFont="1"/>
    <xf numFmtId="0" fontId="0" fillId="0" borderId="0" xfId="0" applyAlignment="1">
      <alignment horizontal="left"/>
    </xf>
    <xf numFmtId="0" fontId="33" fillId="6" borderId="0" xfId="3" applyFont="1" applyFill="1" applyAlignment="1">
      <alignment horizontal="left" vertical="center" wrapText="1" indent="2"/>
    </xf>
    <xf numFmtId="0" fontId="34" fillId="0" borderId="0" xfId="3" applyFont="1" applyAlignment="1">
      <alignment horizontal="left" vertical="center"/>
    </xf>
    <xf numFmtId="0" fontId="23" fillId="6" borderId="0" xfId="3" applyFont="1" applyFill="1" applyAlignment="1">
      <alignment horizontal="left" vertical="center"/>
    </xf>
    <xf numFmtId="0" fontId="34" fillId="0" borderId="40" xfId="3" applyFont="1" applyBorder="1" applyAlignment="1">
      <alignment horizontal="left" vertical="center"/>
    </xf>
    <xf numFmtId="0" fontId="42" fillId="6" borderId="0" xfId="3" applyFont="1" applyFill="1" applyAlignment="1">
      <alignment vertical="center" wrapText="1"/>
    </xf>
    <xf numFmtId="0" fontId="15" fillId="6" borderId="0" xfId="3" applyFont="1" applyFill="1" applyAlignment="1">
      <alignment vertical="center"/>
    </xf>
    <xf numFmtId="0" fontId="23" fillId="0" borderId="42" xfId="3" applyFont="1" applyBorder="1" applyAlignment="1">
      <alignment vertical="center"/>
    </xf>
    <xf numFmtId="0" fontId="25" fillId="6" borderId="0" xfId="0" applyFont="1" applyFill="1" applyAlignment="1">
      <alignment vertical="center"/>
    </xf>
    <xf numFmtId="0" fontId="23" fillId="0" borderId="0" xfId="3" applyFont="1" applyAlignment="1">
      <alignment vertical="center"/>
    </xf>
    <xf numFmtId="0" fontId="42" fillId="6" borderId="0" xfId="3" applyFont="1" applyFill="1" applyAlignment="1">
      <alignment horizontal="left" vertical="center" indent="1"/>
    </xf>
    <xf numFmtId="0" fontId="23" fillId="0" borderId="2" xfId="3" applyFont="1" applyBorder="1" applyAlignment="1">
      <alignment vertical="center"/>
    </xf>
    <xf numFmtId="0" fontId="1" fillId="0" borderId="0" xfId="3" applyFont="1" applyAlignment="1">
      <alignment horizontal="right" vertical="center"/>
    </xf>
    <xf numFmtId="0" fontId="1" fillId="6" borderId="0" xfId="3" applyFont="1" applyFill="1" applyAlignment="1">
      <alignment horizontal="left" vertical="center"/>
    </xf>
    <xf numFmtId="0" fontId="1" fillId="6" borderId="0" xfId="3" applyFont="1" applyFill="1" applyAlignment="1">
      <alignment vertical="center"/>
    </xf>
    <xf numFmtId="0" fontId="1" fillId="5" borderId="0" xfId="3" applyFont="1" applyFill="1" applyAlignment="1">
      <alignment horizontal="left" vertical="center"/>
    </xf>
    <xf numFmtId="0" fontId="1" fillId="0" borderId="2" xfId="3" applyFont="1" applyBorder="1" applyAlignment="1">
      <alignment horizontal="left" vertical="center"/>
    </xf>
    <xf numFmtId="0" fontId="1" fillId="2" borderId="16" xfId="3" applyFont="1" applyFill="1" applyBorder="1" applyAlignment="1">
      <alignment horizontal="left" vertical="center"/>
    </xf>
    <xf numFmtId="0" fontId="1" fillId="0" borderId="23" xfId="3" applyFont="1" applyBorder="1" applyAlignment="1">
      <alignment horizontal="left" vertical="center"/>
    </xf>
    <xf numFmtId="0" fontId="1" fillId="0" borderId="16" xfId="3" applyFont="1" applyBorder="1" applyAlignment="1">
      <alignment horizontal="left" vertical="center"/>
    </xf>
    <xf numFmtId="0" fontId="1" fillId="4" borderId="24" xfId="3" applyFont="1" applyFill="1" applyBorder="1" applyAlignment="1">
      <alignment horizontal="left" vertical="center"/>
    </xf>
    <xf numFmtId="0" fontId="1" fillId="4" borderId="25" xfId="3" applyFont="1" applyFill="1" applyBorder="1" applyAlignment="1">
      <alignment horizontal="left" vertical="center"/>
    </xf>
    <xf numFmtId="0" fontId="1" fillId="4" borderId="26" xfId="3" applyFont="1" applyFill="1" applyBorder="1" applyAlignment="1">
      <alignment horizontal="left" vertical="center"/>
    </xf>
    <xf numFmtId="0" fontId="1" fillId="0" borderId="32" xfId="3" applyFont="1" applyBorder="1" applyAlignment="1">
      <alignment horizontal="left" vertical="center"/>
    </xf>
    <xf numFmtId="0" fontId="1" fillId="0" borderId="25" xfId="3" applyFont="1" applyBorder="1" applyAlignment="1">
      <alignment horizontal="left" vertical="center"/>
    </xf>
    <xf numFmtId="0" fontId="1" fillId="0" borderId="38" xfId="3" applyFont="1" applyBorder="1" applyAlignment="1">
      <alignment horizontal="left" vertical="center"/>
    </xf>
    <xf numFmtId="0" fontId="1" fillId="0" borderId="24" xfId="3" applyFont="1" applyBorder="1" applyAlignment="1">
      <alignment vertical="center"/>
    </xf>
    <xf numFmtId="0" fontId="1" fillId="0" borderId="25" xfId="3" applyFont="1" applyBorder="1" applyAlignment="1">
      <alignment vertical="center"/>
    </xf>
    <xf numFmtId="0" fontId="1" fillId="0" borderId="1" xfId="3" applyFont="1" applyBorder="1" applyAlignment="1">
      <alignment horizontal="left" vertical="center"/>
    </xf>
    <xf numFmtId="0" fontId="1" fillId="0" borderId="21" xfId="3" applyFont="1" applyBorder="1" applyAlignment="1">
      <alignment horizontal="left" vertical="center"/>
    </xf>
    <xf numFmtId="164" fontId="1" fillId="0" borderId="0" xfId="1" applyFont="1" applyFill="1" applyAlignment="1">
      <alignment horizontal="left" vertical="center"/>
    </xf>
    <xf numFmtId="0" fontId="1" fillId="0" borderId="0" xfId="0" applyFont="1"/>
    <xf numFmtId="164" fontId="1" fillId="0" borderId="0" xfId="1" applyFont="1"/>
    <xf numFmtId="0" fontId="1" fillId="0" borderId="0" xfId="3" applyFont="1" applyAlignment="1">
      <alignment vertical="center"/>
    </xf>
    <xf numFmtId="164" fontId="1" fillId="0" borderId="0" xfId="0" applyNumberFormat="1" applyFont="1"/>
    <xf numFmtId="43" fontId="1" fillId="0" borderId="0" xfId="0" applyNumberFormat="1" applyFont="1"/>
    <xf numFmtId="167" fontId="1" fillId="0" borderId="0" xfId="1" applyNumberFormat="1" applyFont="1"/>
    <xf numFmtId="166" fontId="33" fillId="0" borderId="5" xfId="3" applyNumberFormat="1" applyFont="1" applyBorder="1" applyAlignment="1">
      <alignment vertical="center"/>
    </xf>
    <xf numFmtId="0" fontId="33" fillId="5" borderId="5" xfId="3" applyFont="1" applyFill="1" applyBorder="1" applyAlignment="1">
      <alignment vertical="center"/>
    </xf>
    <xf numFmtId="0" fontId="6" fillId="5" borderId="21" xfId="2" applyFill="1" applyBorder="1" applyAlignment="1">
      <alignment vertical="center"/>
    </xf>
    <xf numFmtId="0" fontId="33" fillId="5" borderId="0" xfId="3" applyFont="1" applyFill="1" applyAlignment="1">
      <alignment vertical="center"/>
    </xf>
    <xf numFmtId="166" fontId="33" fillId="5" borderId="0" xfId="3" applyNumberFormat="1" applyFont="1" applyFill="1" applyAlignment="1">
      <alignment vertical="center"/>
    </xf>
    <xf numFmtId="0" fontId="38" fillId="5" borderId="2" xfId="4" applyFont="1" applyFill="1" applyBorder="1" applyAlignment="1">
      <alignment vertical="center"/>
    </xf>
    <xf numFmtId="0" fontId="33" fillId="5" borderId="36" xfId="3" applyFont="1" applyFill="1" applyBorder="1" applyAlignment="1">
      <alignment vertical="center" wrapText="1"/>
    </xf>
    <xf numFmtId="165" fontId="33" fillId="0" borderId="0" xfId="1" applyNumberFormat="1" applyFont="1" applyFill="1" applyBorder="1" applyAlignment="1">
      <alignment vertical="center"/>
    </xf>
    <xf numFmtId="0" fontId="52" fillId="0" borderId="2" xfId="4" applyFont="1" applyFill="1" applyBorder="1" applyAlignment="1">
      <alignment vertical="center" wrapText="1"/>
    </xf>
    <xf numFmtId="0" fontId="33" fillId="5" borderId="1" xfId="3" applyFont="1" applyFill="1" applyBorder="1" applyAlignment="1">
      <alignment vertical="center"/>
    </xf>
    <xf numFmtId="0" fontId="6" fillId="0" borderId="5" xfId="2" applyFill="1" applyBorder="1" applyAlignment="1">
      <alignment vertical="center"/>
    </xf>
    <xf numFmtId="0" fontId="6" fillId="0" borderId="0" xfId="2" applyFill="1" applyAlignment="1">
      <alignment horizontal="left" vertical="center"/>
    </xf>
    <xf numFmtId="0" fontId="33" fillId="5" borderId="25" xfId="3" applyFont="1" applyFill="1" applyBorder="1" applyAlignment="1">
      <alignment vertical="center" wrapText="1"/>
    </xf>
    <xf numFmtId="0" fontId="33" fillId="5" borderId="26" xfId="3" applyFont="1" applyFill="1" applyBorder="1" applyAlignment="1">
      <alignment vertical="center" wrapText="1"/>
    </xf>
    <xf numFmtId="0" fontId="6" fillId="5" borderId="25" xfId="2" applyFill="1" applyBorder="1" applyAlignment="1">
      <alignment vertical="center" wrapText="1"/>
    </xf>
    <xf numFmtId="0" fontId="6" fillId="5" borderId="26" xfId="2" applyFill="1" applyBorder="1" applyAlignment="1">
      <alignment vertical="center" wrapText="1"/>
    </xf>
    <xf numFmtId="0" fontId="6" fillId="0" borderId="25" xfId="2" applyFill="1" applyBorder="1" applyAlignment="1">
      <alignment vertical="center" wrapText="1"/>
    </xf>
    <xf numFmtId="0" fontId="35" fillId="0" borderId="26" xfId="4" applyFont="1" applyFill="1" applyBorder="1" applyAlignment="1">
      <alignment vertical="center"/>
    </xf>
    <xf numFmtId="0" fontId="6" fillId="0" borderId="25" xfId="2" applyBorder="1"/>
    <xf numFmtId="0" fontId="6" fillId="0" borderId="26" xfId="2" applyBorder="1"/>
    <xf numFmtId="0" fontId="6" fillId="0" borderId="26" xfId="2" applyFill="1" applyBorder="1" applyAlignment="1">
      <alignment vertical="center" wrapText="1"/>
    </xf>
    <xf numFmtId="4" fontId="33" fillId="0" borderId="25" xfId="3" applyNumberFormat="1" applyFont="1" applyBorder="1" applyAlignment="1">
      <alignment vertical="center" wrapText="1"/>
    </xf>
    <xf numFmtId="0" fontId="33" fillId="5" borderId="25" xfId="3" applyFont="1" applyFill="1" applyBorder="1" applyAlignment="1">
      <alignment horizontal="left" vertical="center" wrapText="1" indent="3"/>
    </xf>
    <xf numFmtId="4" fontId="33" fillId="5" borderId="25" xfId="3" applyNumberFormat="1" applyFont="1" applyFill="1" applyBorder="1" applyAlignment="1">
      <alignment vertical="center" wrapText="1"/>
    </xf>
    <xf numFmtId="0" fontId="33" fillId="5" borderId="26" xfId="3" applyFont="1" applyFill="1" applyBorder="1" applyAlignment="1">
      <alignment horizontal="left" vertical="center" wrapText="1" indent="3"/>
    </xf>
    <xf numFmtId="0" fontId="1" fillId="4" borderId="25" xfId="3" applyFont="1" applyFill="1" applyBorder="1" applyAlignment="1">
      <alignment horizontal="left" vertical="center" wrapText="1"/>
    </xf>
    <xf numFmtId="0" fontId="1" fillId="5" borderId="21" xfId="3" applyFont="1" applyFill="1" applyBorder="1" applyAlignment="1">
      <alignment horizontal="left" vertical="center"/>
    </xf>
    <xf numFmtId="0" fontId="35" fillId="5" borderId="24" xfId="2" applyFont="1" applyFill="1" applyBorder="1" applyAlignment="1">
      <alignment horizontal="left" vertical="center" wrapText="1" indent="2"/>
    </xf>
    <xf numFmtId="0" fontId="1" fillId="5" borderId="1" xfId="3" applyFont="1" applyFill="1" applyBorder="1" applyAlignment="1">
      <alignment horizontal="left" vertical="center"/>
    </xf>
    <xf numFmtId="0" fontId="35" fillId="5" borderId="26" xfId="2" applyFont="1" applyFill="1" applyBorder="1" applyAlignment="1">
      <alignment horizontal="left" vertical="center" wrapText="1" indent="2"/>
    </xf>
    <xf numFmtId="0" fontId="1" fillId="4" borderId="25" xfId="3" applyFont="1" applyFill="1" applyBorder="1" applyAlignment="1">
      <alignment vertical="center" wrapText="1"/>
    </xf>
    <xf numFmtId="0" fontId="1" fillId="4" borderId="25" xfId="3" applyFont="1" applyFill="1" applyBorder="1" applyAlignment="1">
      <alignment vertical="center"/>
    </xf>
    <xf numFmtId="0" fontId="1" fillId="4" borderId="26" xfId="3" applyFont="1" applyFill="1" applyBorder="1" applyAlignment="1">
      <alignment vertical="center"/>
    </xf>
    <xf numFmtId="0" fontId="6" fillId="0" borderId="25" xfId="2" applyBorder="1" applyAlignment="1">
      <alignment vertical="center" wrapText="1"/>
    </xf>
    <xf numFmtId="4" fontId="33" fillId="0" borderId="26" xfId="3" applyNumberFormat="1" applyFont="1" applyBorder="1" applyAlignment="1">
      <alignment vertical="center" wrapText="1"/>
    </xf>
    <xf numFmtId="0" fontId="23" fillId="5" borderId="26" xfId="3" applyFont="1" applyFill="1" applyBorder="1" applyAlignment="1">
      <alignment vertical="center"/>
    </xf>
    <xf numFmtId="0" fontId="23" fillId="5" borderId="25" xfId="3" applyFont="1" applyFill="1" applyBorder="1" applyAlignment="1">
      <alignment vertical="center"/>
    </xf>
    <xf numFmtId="0" fontId="23" fillId="0" borderId="25" xfId="3" applyFont="1" applyBorder="1" applyAlignment="1">
      <alignment vertical="center" wrapText="1"/>
    </xf>
    <xf numFmtId="0" fontId="54" fillId="0" borderId="0" xfId="3" applyFont="1" applyAlignment="1">
      <alignment horizontal="center" vertical="center" wrapText="1"/>
    </xf>
    <xf numFmtId="0" fontId="1" fillId="0" borderId="0" xfId="3" applyFont="1" applyAlignment="1">
      <alignment horizontal="center" vertical="center" wrapText="1"/>
    </xf>
    <xf numFmtId="0" fontId="1" fillId="0" borderId="0" xfId="7" applyFont="1"/>
    <xf numFmtId="0" fontId="6" fillId="0" borderId="0" xfId="2"/>
    <xf numFmtId="10" fontId="33" fillId="5" borderId="5" xfId="3" applyNumberFormat="1" applyFont="1" applyFill="1" applyBorder="1" applyAlignment="1">
      <alignment horizontal="left" vertical="center"/>
    </xf>
    <xf numFmtId="2" fontId="33" fillId="5" borderId="26" xfId="3" applyNumberFormat="1" applyFont="1" applyFill="1" applyBorder="1" applyAlignment="1">
      <alignment vertical="center"/>
    </xf>
    <xf numFmtId="0" fontId="33" fillId="5" borderId="0" xfId="3" applyFont="1" applyFill="1" applyAlignment="1">
      <alignment vertical="center" wrapText="1"/>
    </xf>
    <xf numFmtId="0" fontId="33" fillId="5" borderId="2" xfId="3" applyFont="1" applyFill="1" applyBorder="1" applyAlignment="1">
      <alignment vertical="center" wrapText="1"/>
    </xf>
    <xf numFmtId="0" fontId="1" fillId="5" borderId="2" xfId="3" applyFont="1" applyFill="1" applyBorder="1" applyAlignment="1">
      <alignment horizontal="left" vertical="center"/>
    </xf>
    <xf numFmtId="0" fontId="23" fillId="5" borderId="2" xfId="3" applyFont="1" applyFill="1" applyBorder="1" applyAlignment="1">
      <alignment vertical="center"/>
    </xf>
    <xf numFmtId="14" fontId="1" fillId="5" borderId="0" xfId="3" applyNumberFormat="1" applyFont="1" applyFill="1" applyAlignment="1">
      <alignment horizontal="right" vertical="center"/>
    </xf>
    <xf numFmtId="0" fontId="23" fillId="0" borderId="26" xfId="3" applyFont="1" applyBorder="1" applyAlignment="1">
      <alignment vertical="center" wrapText="1"/>
    </xf>
    <xf numFmtId="0" fontId="6" fillId="0" borderId="21" xfId="2" applyBorder="1"/>
    <xf numFmtId="3" fontId="33" fillId="5" borderId="25" xfId="3" applyNumberFormat="1" applyFont="1" applyFill="1" applyBorder="1" applyAlignment="1">
      <alignment vertical="center" wrapText="1"/>
    </xf>
    <xf numFmtId="0" fontId="1" fillId="6" borderId="46" xfId="0" applyFont="1" applyFill="1" applyBorder="1"/>
    <xf numFmtId="167" fontId="1" fillId="6" borderId="46" xfId="1" applyNumberFormat="1" applyFont="1" applyFill="1" applyBorder="1"/>
    <xf numFmtId="0" fontId="1" fillId="0" borderId="46" xfId="0" applyFont="1" applyBorder="1"/>
    <xf numFmtId="167" fontId="1" fillId="0" borderId="46" xfId="1" applyNumberFormat="1" applyFont="1" applyBorder="1"/>
    <xf numFmtId="0" fontId="55" fillId="10" borderId="47" xfId="0" applyFont="1" applyFill="1" applyBorder="1"/>
    <xf numFmtId="0" fontId="1" fillId="4" borderId="26" xfId="3" applyFont="1" applyFill="1" applyBorder="1" applyAlignment="1">
      <alignment horizontal="left" vertical="center" wrapText="1"/>
    </xf>
    <xf numFmtId="168" fontId="33" fillId="5" borderId="26" xfId="6" applyNumberFormat="1" applyFont="1" applyFill="1" applyBorder="1" applyAlignment="1">
      <alignment vertical="center" wrapText="1"/>
    </xf>
    <xf numFmtId="4" fontId="1" fillId="0" borderId="0" xfId="1" applyNumberFormat="1" applyFont="1"/>
    <xf numFmtId="0" fontId="54" fillId="3" borderId="0" xfId="0" applyFont="1" applyFill="1" applyAlignment="1">
      <alignment vertical="center"/>
    </xf>
    <xf numFmtId="0" fontId="1" fillId="0" borderId="0" xfId="0" applyFont="1" applyAlignment="1">
      <alignment wrapText="1"/>
    </xf>
    <xf numFmtId="0" fontId="1" fillId="6" borderId="46" xfId="0" applyFont="1" applyFill="1" applyBorder="1" applyAlignment="1">
      <alignment wrapText="1"/>
    </xf>
    <xf numFmtId="0" fontId="33" fillId="0" borderId="2" xfId="3" applyFont="1" applyBorder="1" applyAlignment="1">
      <alignment horizontal="left" vertical="center" indent="1"/>
    </xf>
    <xf numFmtId="0" fontId="1" fillId="0" borderId="31" xfId="3" applyFont="1" applyBorder="1" applyAlignment="1">
      <alignment horizontal="left" vertical="center"/>
    </xf>
    <xf numFmtId="0" fontId="42" fillId="4" borderId="0" xfId="3" applyFont="1" applyFill="1" applyAlignment="1">
      <alignment horizontal="left" vertical="center" wrapText="1"/>
    </xf>
    <xf numFmtId="0" fontId="36" fillId="4" borderId="25" xfId="3" applyFont="1" applyFill="1" applyBorder="1" applyAlignment="1">
      <alignment horizontal="left" vertical="center" wrapText="1"/>
    </xf>
    <xf numFmtId="0" fontId="36" fillId="4" borderId="26" xfId="3" applyFont="1" applyFill="1" applyBorder="1" applyAlignment="1">
      <alignment horizontal="left" vertical="center" wrapText="1"/>
    </xf>
    <xf numFmtId="0" fontId="1" fillId="0" borderId="0" xfId="3" applyFont="1" applyAlignment="1">
      <alignment horizontal="left" vertical="center"/>
    </xf>
    <xf numFmtId="0" fontId="23" fillId="0" borderId="0" xfId="3" applyFont="1" applyAlignment="1">
      <alignment vertical="center"/>
    </xf>
    <xf numFmtId="3" fontId="33" fillId="0" borderId="26" xfId="3" applyNumberFormat="1" applyFont="1" applyFill="1" applyBorder="1" applyAlignment="1">
      <alignment vertical="center" wrapText="1"/>
    </xf>
    <xf numFmtId="0" fontId="1" fillId="0" borderId="0" xfId="0" applyFont="1" applyFill="1"/>
    <xf numFmtId="0" fontId="1" fillId="0" borderId="0" xfId="7" applyFont="1" applyFill="1"/>
    <xf numFmtId="164" fontId="1" fillId="0" borderId="0" xfId="1" applyFont="1" applyFill="1"/>
    <xf numFmtId="164" fontId="1" fillId="0" borderId="0" xfId="1" applyFont="1" applyFill="1" applyAlignment="1">
      <alignment horizontal="right"/>
    </xf>
    <xf numFmtId="164" fontId="42" fillId="0" borderId="0" xfId="3" applyNumberFormat="1" applyFont="1" applyAlignment="1">
      <alignment horizontal="left" vertical="center"/>
    </xf>
    <xf numFmtId="0" fontId="34" fillId="0" borderId="0" xfId="3" applyFont="1" applyAlignment="1">
      <alignment horizontal="left" vertical="center" wrapText="1"/>
    </xf>
    <xf numFmtId="0" fontId="49" fillId="6" borderId="0" xfId="2" applyFont="1" applyFill="1" applyBorder="1" applyAlignment="1">
      <alignment vertical="center"/>
    </xf>
    <xf numFmtId="0" fontId="27" fillId="6" borderId="3" xfId="2" applyFont="1" applyFill="1" applyBorder="1" applyAlignment="1">
      <alignment horizontal="center" vertical="center"/>
    </xf>
    <xf numFmtId="0" fontId="38" fillId="6" borderId="0" xfId="2" applyFont="1" applyFill="1" applyBorder="1" applyAlignment="1">
      <alignment vertical="center" wrapText="1"/>
    </xf>
    <xf numFmtId="0" fontId="33" fillId="6" borderId="0" xfId="3" applyFont="1" applyFill="1" applyAlignment="1">
      <alignment horizontal="left" vertical="center" wrapText="1" indent="2"/>
    </xf>
    <xf numFmtId="0" fontId="27" fillId="6" borderId="17" xfId="2" applyFont="1" applyFill="1" applyBorder="1" applyAlignment="1">
      <alignment horizontal="center" vertical="center"/>
    </xf>
    <xf numFmtId="0" fontId="27" fillId="6" borderId="18" xfId="2" applyFont="1" applyFill="1" applyBorder="1" applyAlignment="1">
      <alignment horizontal="center" vertical="center"/>
    </xf>
    <xf numFmtId="0" fontId="27" fillId="6" borderId="19" xfId="2" applyFont="1" applyFill="1" applyBorder="1" applyAlignment="1">
      <alignment horizontal="center" vertical="center"/>
    </xf>
    <xf numFmtId="0" fontId="36" fillId="6" borderId="0" xfId="2" applyFont="1" applyFill="1" applyBorder="1" applyAlignment="1">
      <alignment vertical="center"/>
    </xf>
    <xf numFmtId="0" fontId="34" fillId="0" borderId="0" xfId="3" applyFont="1" applyAlignment="1">
      <alignment horizontal="left" vertical="center"/>
    </xf>
    <xf numFmtId="0" fontId="23" fillId="6" borderId="0" xfId="3" applyFont="1" applyFill="1" applyAlignment="1">
      <alignment horizontal="left" vertical="center"/>
    </xf>
    <xf numFmtId="0" fontId="59" fillId="6" borderId="0" xfId="3" applyFont="1" applyFill="1" applyAlignment="1">
      <alignment horizontal="left" vertical="center"/>
    </xf>
    <xf numFmtId="0" fontId="35" fillId="6" borderId="0" xfId="3" applyFont="1" applyFill="1" applyAlignment="1">
      <alignment horizontal="left" vertical="center" wrapText="1" indent="3"/>
    </xf>
    <xf numFmtId="0" fontId="42" fillId="6" borderId="0" xfId="3" applyFont="1" applyFill="1" applyAlignment="1">
      <alignment horizontal="left" vertical="center" wrapText="1" indent="3"/>
    </xf>
    <xf numFmtId="0" fontId="23" fillId="0" borderId="44" xfId="3" applyFont="1" applyBorder="1" applyAlignment="1">
      <alignment vertical="center"/>
    </xf>
    <xf numFmtId="0" fontId="23" fillId="0" borderId="45" xfId="3" applyFont="1" applyBorder="1" applyAlignment="1">
      <alignment vertical="center"/>
    </xf>
    <xf numFmtId="0" fontId="34" fillId="0" borderId="40" xfId="3" applyFont="1" applyBorder="1" applyAlignment="1">
      <alignment horizontal="left" vertical="center"/>
    </xf>
    <xf numFmtId="0" fontId="38" fillId="6" borderId="0" xfId="2" applyFont="1" applyFill="1" applyAlignment="1"/>
    <xf numFmtId="0" fontId="20" fillId="0" borderId="0" xfId="0" applyFont="1" applyAlignment="1">
      <alignment vertical="center"/>
    </xf>
    <xf numFmtId="0" fontId="19" fillId="0" borderId="0" xfId="2" applyFont="1" applyFill="1" applyBorder="1" applyAlignment="1">
      <alignment horizontal="center" vertical="center"/>
    </xf>
    <xf numFmtId="0" fontId="42" fillId="6" borderId="0" xfId="3" applyFont="1" applyFill="1" applyAlignment="1">
      <alignment vertical="center" wrapText="1"/>
    </xf>
    <xf numFmtId="0" fontId="27" fillId="6" borderId="43" xfId="2" applyFont="1" applyFill="1" applyBorder="1" applyAlignment="1">
      <alignment horizontal="center" vertical="center"/>
    </xf>
    <xf numFmtId="0" fontId="27" fillId="6" borderId="22" xfId="2" applyFont="1" applyFill="1" applyBorder="1" applyAlignment="1">
      <alignment horizontal="center" vertical="center"/>
    </xf>
    <xf numFmtId="0" fontId="27" fillId="6" borderId="41" xfId="2" applyFont="1" applyFill="1" applyBorder="1" applyAlignment="1">
      <alignment horizontal="center" vertical="center"/>
    </xf>
    <xf numFmtId="0" fontId="27" fillId="6" borderId="0" xfId="2" applyFont="1" applyFill="1" applyBorder="1" applyAlignment="1">
      <alignment horizontal="center" vertical="center"/>
    </xf>
    <xf numFmtId="0" fontId="52" fillId="6" borderId="0" xfId="2" applyFont="1" applyFill="1" applyAlignment="1"/>
    <xf numFmtId="0" fontId="0" fillId="0" borderId="25" xfId="0" applyBorder="1" applyAlignment="1">
      <alignment wrapText="1"/>
    </xf>
    <xf numFmtId="0" fontId="0" fillId="0" borderId="26" xfId="0" applyBorder="1"/>
    <xf numFmtId="0" fontId="1" fillId="0" borderId="0" xfId="3" applyFont="1" applyAlignment="1">
      <alignment horizontal="left" vertical="center"/>
    </xf>
    <xf numFmtId="0" fontId="15" fillId="6" borderId="0" xfId="3" applyFont="1" applyFill="1" applyAlignment="1">
      <alignment vertical="center"/>
    </xf>
    <xf numFmtId="0" fontId="53" fillId="6" borderId="0" xfId="3" applyFont="1" applyFill="1" applyAlignment="1">
      <alignment horizontal="left" vertical="center"/>
    </xf>
    <xf numFmtId="0" fontId="42" fillId="0" borderId="0" xfId="3" applyFont="1" applyAlignment="1">
      <alignment horizontal="left" vertical="center"/>
    </xf>
    <xf numFmtId="0" fontId="24" fillId="7" borderId="0" xfId="3" applyFont="1" applyFill="1" applyAlignment="1">
      <alignment vertical="center"/>
    </xf>
    <xf numFmtId="0" fontId="55" fillId="9" borderId="27" xfId="3" applyFont="1" applyFill="1" applyBorder="1" applyAlignment="1">
      <alignment horizontal="left" vertical="center"/>
    </xf>
    <xf numFmtId="0" fontId="55" fillId="9" borderId="1" xfId="3" applyFont="1" applyFill="1" applyBorder="1" applyAlignment="1">
      <alignment horizontal="left" vertical="center"/>
    </xf>
    <xf numFmtId="0" fontId="55" fillId="9" borderId="28" xfId="3" applyFont="1" applyFill="1" applyBorder="1" applyAlignment="1">
      <alignment horizontal="left" vertical="center"/>
    </xf>
    <xf numFmtId="0" fontId="23" fillId="0" borderId="42" xfId="3" applyFont="1" applyBorder="1" applyAlignment="1">
      <alignment vertical="center"/>
    </xf>
    <xf numFmtId="0" fontId="61" fillId="7" borderId="0" xfId="2" applyFont="1" applyFill="1" applyBorder="1" applyAlignment="1">
      <alignment horizontal="left" vertical="center" wrapText="1"/>
    </xf>
    <xf numFmtId="0" fontId="61" fillId="7" borderId="4" xfId="2" applyFont="1" applyFill="1" applyBorder="1" applyAlignment="1">
      <alignment horizontal="left" vertical="center" wrapText="1"/>
    </xf>
    <xf numFmtId="0" fontId="52" fillId="0" borderId="0" xfId="2" applyFont="1" applyFill="1" applyBorder="1" applyAlignment="1">
      <alignment horizontal="left" vertical="center" wrapText="1"/>
    </xf>
    <xf numFmtId="0" fontId="52" fillId="6" borderId="4" xfId="2" applyFont="1" applyFill="1" applyBorder="1" applyAlignment="1">
      <alignment horizontal="left" vertical="center" wrapText="1"/>
    </xf>
    <xf numFmtId="0" fontId="59" fillId="6" borderId="0" xfId="0" applyFont="1" applyFill="1" applyAlignment="1">
      <alignment vertical="center" wrapText="1"/>
    </xf>
    <xf numFmtId="0" fontId="42" fillId="6" borderId="0" xfId="0" applyFont="1" applyFill="1" applyAlignment="1">
      <alignment horizontal="left" vertical="center" wrapText="1"/>
    </xf>
    <xf numFmtId="0" fontId="42" fillId="6" borderId="48" xfId="3" applyFont="1" applyFill="1" applyBorder="1" applyAlignment="1">
      <alignment horizontal="left" vertical="center" indent="1"/>
    </xf>
    <xf numFmtId="0" fontId="42" fillId="6" borderId="0" xfId="0" applyFont="1" applyFill="1" applyAlignment="1">
      <alignment horizontal="left" vertical="center" wrapText="1" indent="3"/>
    </xf>
    <xf numFmtId="0" fontId="35" fillId="6" borderId="0" xfId="0" applyFont="1" applyFill="1" applyAlignment="1">
      <alignment horizontal="left" vertical="center" wrapText="1" indent="3"/>
    </xf>
    <xf numFmtId="0" fontId="35" fillId="6" borderId="0" xfId="0" applyFont="1" applyFill="1" applyAlignment="1">
      <alignment horizontal="left" vertical="center" wrapText="1"/>
    </xf>
    <xf numFmtId="0" fontId="35" fillId="6" borderId="0" xfId="0" applyFont="1" applyFill="1" applyAlignment="1">
      <alignment horizontal="left" vertical="top" wrapText="1" indent="3"/>
    </xf>
    <xf numFmtId="0" fontId="25" fillId="6" borderId="0" xfId="0" applyFont="1" applyFill="1" applyAlignment="1">
      <alignment vertical="center"/>
    </xf>
    <xf numFmtId="0" fontId="33" fillId="0" borderId="2" xfId="3" applyFont="1" applyBorder="1" applyAlignment="1" applyProtection="1">
      <alignment vertical="center"/>
      <protection locked="0"/>
    </xf>
    <xf numFmtId="0" fontId="23" fillId="0" borderId="0" xfId="3" applyFont="1" applyAlignment="1">
      <alignment vertical="center"/>
    </xf>
    <xf numFmtId="0" fontId="42" fillId="6" borderId="0" xfId="0" applyFont="1" applyFill="1" applyAlignment="1">
      <alignment horizontal="left" vertical="center" wrapText="1" indent="2"/>
    </xf>
    <xf numFmtId="0" fontId="21" fillId="0" borderId="0" xfId="0" applyFont="1"/>
    <xf numFmtId="0" fontId="22" fillId="6" borderId="0" xfId="0" applyFont="1" applyFill="1" applyAlignment="1">
      <alignment vertical="center" wrapText="1"/>
    </xf>
    <xf numFmtId="0" fontId="42" fillId="6" borderId="0" xfId="3" applyFont="1" applyFill="1" applyAlignment="1">
      <alignment horizontal="left" vertical="center" indent="1"/>
    </xf>
    <xf numFmtId="0" fontId="26" fillId="6" borderId="0" xfId="0" applyFont="1" applyFill="1" applyAlignment="1">
      <alignment vertical="center"/>
    </xf>
    <xf numFmtId="0" fontId="1" fillId="0" borderId="0" xfId="3" applyFont="1" applyFill="1" applyAlignment="1">
      <alignment horizontal="left" vertical="center"/>
    </xf>
    <xf numFmtId="0" fontId="33" fillId="0" borderId="2" xfId="3" applyFont="1" applyFill="1" applyBorder="1" applyAlignment="1">
      <alignment vertical="center"/>
    </xf>
  </cellXfs>
  <cellStyles count="8">
    <cellStyle name="Comma" xfId="1" builtinId="3"/>
    <cellStyle name="Explanatory Text" xfId="5" builtinId="53"/>
    <cellStyle name="Hyperlink" xfId="2" builtinId="8"/>
    <cellStyle name="Hyperlink 2" xfId="4" xr:uid="{00000000-0005-0000-0000-000003000000}"/>
    <cellStyle name="Normal" xfId="0" builtinId="0"/>
    <cellStyle name="Normal 2" xfId="3" xr:uid="{00000000-0005-0000-0000-000005000000}"/>
    <cellStyle name="Normal 3" xfId="7" xr:uid="{00000000-0005-0000-0000-000006000000}"/>
    <cellStyle name="Percent" xfId="6" builtinId="5"/>
  </cellStyles>
  <dxfs count="104">
    <dxf>
      <font>
        <strike val="0"/>
        <outline val="0"/>
        <shadow val="0"/>
        <vertAlign val="baseline"/>
        <sz val="11"/>
        <name val="Franklin Gothic Book"/>
        <scheme val="none"/>
      </font>
      <fill>
        <patternFill patternType="none">
          <fgColor indexed="64"/>
          <bgColor auto="1"/>
        </patternFill>
      </fill>
    </dxf>
    <dxf>
      <font>
        <strike val="0"/>
        <outline val="0"/>
        <shadow val="0"/>
        <vertAlign val="baseline"/>
        <sz val="11"/>
        <name val="Franklin Gothic Book"/>
        <scheme val="none"/>
      </font>
      <fill>
        <patternFill patternType="none">
          <fgColor indexed="64"/>
          <bgColor auto="1"/>
        </patternFill>
      </fill>
    </dxf>
    <dxf>
      <font>
        <strike val="0"/>
        <outline val="0"/>
        <shadow val="0"/>
        <vertAlign val="baseline"/>
        <sz val="11"/>
        <name val="Franklin Gothic Book"/>
        <scheme val="none"/>
      </font>
      <fill>
        <patternFill patternType="none">
          <fgColor indexed="64"/>
          <bgColor auto="1"/>
        </patternFill>
      </fill>
    </dxf>
    <dxf>
      <font>
        <strike val="0"/>
        <outline val="0"/>
        <shadow val="0"/>
        <vertAlign val="baseline"/>
        <sz val="11"/>
        <name val="Franklin Gothic Book"/>
        <scheme val="none"/>
      </font>
      <fill>
        <patternFill patternType="none">
          <fgColor indexed="64"/>
          <bgColor auto="1"/>
        </patternFill>
      </fill>
    </dxf>
    <dxf>
      <font>
        <strike val="0"/>
        <outline val="0"/>
        <shadow val="0"/>
        <vertAlign val="baseline"/>
        <sz val="11"/>
        <name val="Franklin Gothic Book"/>
        <scheme val="none"/>
      </font>
      <fill>
        <patternFill patternType="none">
          <fgColor indexed="64"/>
          <bgColor auto="1"/>
        </patternFill>
      </fill>
    </dxf>
    <dxf>
      <font>
        <strike val="0"/>
        <outline val="0"/>
        <shadow val="0"/>
        <vertAlign val="baseline"/>
        <sz val="11"/>
        <name val="Franklin Gothic Book"/>
        <scheme val="none"/>
      </font>
      <fill>
        <patternFill patternType="none">
          <fgColor indexed="64"/>
          <bgColor auto="1"/>
        </patternFill>
      </fill>
    </dxf>
    <dxf>
      <font>
        <strike val="0"/>
        <outline val="0"/>
        <shadow val="0"/>
        <vertAlign val="baseline"/>
        <sz val="11"/>
        <name val="Franklin Gothic Book"/>
        <scheme val="none"/>
      </font>
      <numFmt numFmtId="0" formatCode="General"/>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4" formatCode="#,##0.00"/>
    </dxf>
    <dxf>
      <font>
        <strike val="0"/>
        <outline val="0"/>
        <shadow val="0"/>
        <vertAlign val="baseline"/>
        <sz val="11"/>
        <name val="Franklin Gothic Book"/>
        <scheme val="none"/>
      </font>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vertAlign val="baseline"/>
        <sz val="11"/>
        <name val="Franklin Gothic Book"/>
        <scheme val="none"/>
      </font>
      <fill>
        <patternFill patternType="solid">
          <fgColor indexed="64"/>
          <bgColor rgb="FFFFFF00"/>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4" formatCode="_ * #,##0.00_ ;_ * \-#,##0.00_ ;_ * &quot;-&quot;??_ ;_ @_ "/>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center" vertical="center" textRotation="0" wrapText="1"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2" defaultTableStyle="EITI Table" defaultPivotStyle="PivotStyleLight16">
    <tableStyle name="EITI Table" pivot="0" count="3" xr9:uid="{00000000-0011-0000-FFFF-FFFF00000000}">
      <tableStyleElement type="headerRow" dxfId="103"/>
      <tableStyleElement type="firstRowStripe" dxfId="102"/>
      <tableStyleElement type="secondRowStripe" dxfId="101"/>
    </tableStyle>
    <tableStyle name="Invisible" pivot="0" table="0" count="0" xr9:uid="{00000000-0011-0000-FFFF-FFFF01000000}"/>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6225" y="1009650"/>
          <a:ext cx="12925425" cy="48193"/>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15</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80109" y="0"/>
          <a:ext cx="30576982"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27</xdr:row>
      <xdr:rowOff>212910</xdr:rowOff>
    </xdr:from>
    <xdr:to>
      <xdr:col>14</xdr:col>
      <xdr:colOff>39559</xdr:colOff>
      <xdr:row>68</xdr:row>
      <xdr:rowOff>152905</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mpanies" displayName="Companies" ref="B24:I71" totalsRowShown="0" headerRowDxfId="100" dataDxfId="99" tableBorderDxfId="98" headerRowCellStyle="Normal 2">
  <autoFilter ref="B24:I71" xr:uid="{00000000-0009-0000-0100-000009000000}"/>
  <tableColumns count="8">
    <tableColumn id="1" xr3:uid="{00000000-0010-0000-0000-000001000000}" name="Full company name" dataDxfId="97"/>
    <tableColumn id="7" xr3:uid="{00000000-0010-0000-0000-000007000000}" name="Company type" dataDxfId="96" dataCellStyle="Normal 2"/>
    <tableColumn id="2" xr3:uid="{00000000-0010-0000-0000-000002000000}" name="Company ID number" dataDxfId="95"/>
    <tableColumn id="5" xr3:uid="{00000000-0010-0000-0000-000005000000}" name="Sector" dataDxfId="94" dataCellStyle="Normal 2"/>
    <tableColumn id="3" xr3:uid="{00000000-0010-0000-0000-000003000000}" name="Commodities (comma-seperated)" dataDxfId="93" dataCellStyle="Normal 2"/>
    <tableColumn id="4" xr3:uid="{00000000-0010-0000-0000-000004000000}" name="Stock exchange listing or company website " dataDxfId="92" dataCellStyle="Comma"/>
    <tableColumn id="8" xr3:uid="{00000000-0010-0000-0000-000008000000}" name="Audited financial statement (or balance sheet, cash flows, profit/loss statement if unavailable)" dataDxfId="91" dataCellStyle="Comma"/>
    <tableColumn id="6" xr3:uid="{00000000-0010-0000-0000-000006000000}"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4" totalsRowShown="0" headerRowDxfId="28">
  <autoFilter ref="N2:P74" xr:uid="{00000000-0009-0000-0100-000005000000}"/>
  <sortState xmlns:xlrd2="http://schemas.microsoft.com/office/spreadsheetml/2017/richdata2" ref="N3:P72">
    <sortCondition ref="N2:N72"/>
  </sortState>
  <tableColumns count="3">
    <tableColumn id="1" xr3:uid="{00000000-0010-0000-0900-000001000000}" name="HS ProductCode" dataDxfId="27"/>
    <tableColumn id="2" xr3:uid="{00000000-0010-0000-0900-000002000000}" name="HS Product Description" dataDxfId="26"/>
    <tableColumn id="3" xr3:uid="{00000000-0010-0000-0900-000003000000}" name="HS Product Description w volume" dataDxfId="25"/>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24" dataDxfId="23">
  <autoFilter ref="S2:Y30" xr:uid="{00000000-0009-0000-0100-000007000000}"/>
  <tableColumns count="7">
    <tableColumn id="4" xr3:uid="{00000000-0010-0000-0A00-000004000000}" name="Combined" dataDxfId="22"/>
    <tableColumn id="1" xr3:uid="{00000000-0010-0000-0A00-000001000000}" name="GFS description" dataDxfId="21"/>
    <tableColumn id="2" xr3:uid="{00000000-0010-0000-0A00-000002000000}" name="GFS Code" dataDxfId="20"/>
    <tableColumn id="5" xr3:uid="{00000000-0010-0000-0A00-000005000000}" name="GFS Level 1" dataDxfId="19"/>
    <tableColumn id="6" xr3:uid="{00000000-0010-0000-0A00-000006000000}" name="GFS Level 2" dataDxfId="18"/>
    <tableColumn id="7" xr3:uid="{00000000-0010-0000-0A00-000007000000}" name="GFS Level 3" dataDxfId="17"/>
    <tableColumn id="8" xr3:uid="{00000000-0010-0000-0A00-000008000000}" name="GFS Level 4" dataDxfId="16"/>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15" dataDxfId="14">
  <autoFilter ref="AA2:AA9" xr:uid="{00000000-0009-0000-0100-000008000000}"/>
  <tableColumns count="1">
    <tableColumn id="1" xr3:uid="{00000000-0010-0000-0B00-000001000000}" name="Sector(s)" dataDxfId="13"/>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12" dataDxfId="11">
  <autoFilter ref="AC2:AC8" xr:uid="{00000000-0009-0000-0100-00000C000000}"/>
  <tableColumns count="1">
    <tableColumn id="1" xr3:uid="{00000000-0010-0000-0C00-000001000000}" name="Project phases" dataDxfId="10"/>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Government_entity_type" displayName="Government_entity_type" ref="AE2:AE7" totalsRowShown="0" headerRowDxfId="9" dataDxfId="8">
  <autoFilter ref="AE2:AE7" xr:uid="{00000000-0009-0000-0100-00000D000000}"/>
  <tableColumns count="1">
    <tableColumn id="1" xr3:uid="{00000000-0010-0000-0D00-000001000000}" name="&lt; Agency type &gt;" dataDxfId="7"/>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Government_agencies" displayName="Government_agencies" ref="B14:E18" totalsRowShown="0" headerRowDxfId="89" dataDxfId="88" tableBorderDxfId="87" headerRowCellStyle="Normal 2">
  <autoFilter ref="B14:E18" xr:uid="{00000000-0009-0000-0100-00000B000000}"/>
  <tableColumns count="4">
    <tableColumn id="1" xr3:uid="{00000000-0010-0000-0100-000001000000}" name="Full name of agency" dataDxfId="86"/>
    <tableColumn id="4" xr3:uid="{00000000-0010-0000-0100-000004000000}" name="Agency type" dataDxfId="85" dataCellStyle="Normal 2"/>
    <tableColumn id="2" xr3:uid="{00000000-0010-0000-0100-000002000000}" name="ID number (if applicable)" dataDxfId="84"/>
    <tableColumn id="3" xr3:uid="{00000000-0010-0000-0100-000003000000}"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Companies15" displayName="Companies15" ref="B74:J75" totalsRowShown="0" headerRowDxfId="82" dataDxfId="81" tableBorderDxfId="80" headerRowCellStyle="Normal 2">
  <autoFilter ref="B74:J75" xr:uid="{00000000-0009-0000-0100-00000E000000}"/>
  <tableColumns count="9">
    <tableColumn id="1" xr3:uid="{00000000-0010-0000-0200-000001000000}" name="Full project name" dataDxfId="79"/>
    <tableColumn id="2" xr3:uid="{00000000-0010-0000-0200-000002000000}" name="Legal agreement reference number(s): contract, licence, lease, concession, …" dataDxfId="78"/>
    <tableColumn id="3" xr3:uid="{00000000-0010-0000-0200-000003000000}" name="Affiliated companies, start with Operator" dataDxfId="77"/>
    <tableColumn id="5" xr3:uid="{00000000-0010-0000-0200-000005000000}" name="Commodities (one commodity/row)" dataDxfId="76" dataCellStyle="Normal 2"/>
    <tableColumn id="6" xr3:uid="{00000000-0010-0000-0200-000006000000}" name="Status" dataDxfId="75"/>
    <tableColumn id="7" xr3:uid="{00000000-0010-0000-0200-000007000000}" name="Production (volume)" dataDxfId="74"/>
    <tableColumn id="8" xr3:uid="{00000000-0010-0000-0200-000008000000}" name="Unit" dataDxfId="73"/>
    <tableColumn id="9" xr3:uid="{00000000-0010-0000-0200-000009000000}" name="Production (value)" dataDxfId="72" dataCellStyle="Normal 2"/>
    <tableColumn id="10" xr3:uid="{00000000-0010-0000-0200-00000A000000}"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21:K33" totalsRowShown="0" headerRowDxfId="70" dataDxfId="69">
  <autoFilter ref="B21:K33" xr:uid="{00000000-0009-0000-0100-000006000000}"/>
  <tableColumns count="10">
    <tableColumn id="8" xr3:uid="{00000000-0010-0000-03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3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3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300-000007000000}" name="GFS Level 4" dataDxfId="6" dataCellStyle="Explanatory Text">
      <calculatedColumnFormula>IFERROR(VLOOKUP(Government_revenues_table[[#This Row],[GFS Classification]],Table6_GFS_codes_classification[],COLUMNS($F:I)+3,FALSE),"Do not enter data")</calculatedColumnFormula>
    </tableColumn>
    <tableColumn id="1" xr3:uid="{00000000-0010-0000-0300-000001000000}" name="GFS Classification" dataDxfId="5"/>
    <tableColumn id="11" xr3:uid="{00000000-0010-0000-0300-00000B000000}" name="Sector" dataDxfId="4"/>
    <tableColumn id="3" xr3:uid="{00000000-0010-0000-0300-000003000000}" name="Revenue stream name" dataDxfId="3"/>
    <tableColumn id="4" xr3:uid="{00000000-0010-0000-0300-000004000000}" name="Government entity" dataDxfId="2"/>
    <tableColumn id="5" xr3:uid="{00000000-0010-0000-0300-000005000000}" name="Revenue value" dataDxfId="1" dataCellStyle="Comma"/>
    <tableColumn id="2" xr3:uid="{00000000-0010-0000-0300-000002000000}" name="Currency" dataDxfId="0"/>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B14:N98" totalsRowShown="0" headerRowDxfId="65" dataDxfId="64">
  <autoFilter ref="B14:N98" xr:uid="{00000000-0009-0000-0100-00000A000000}"/>
  <sortState xmlns:xlrd2="http://schemas.microsoft.com/office/spreadsheetml/2017/richdata2" ref="B15:N98">
    <sortCondition ref="C14:C98"/>
  </sortState>
  <tableColumns count="13">
    <tableColumn id="7" xr3:uid="{00000000-0010-0000-0400-000007000000}" name="Sector" dataDxfId="63">
      <calculatedColumnFormula>VLOOKUP(C15,Companies[],3,FALSE)</calculatedColumnFormula>
    </tableColumn>
    <tableColumn id="1" xr3:uid="{00000000-0010-0000-0400-000001000000}" name="Company" dataDxfId="62"/>
    <tableColumn id="3" xr3:uid="{00000000-0010-0000-0400-000003000000}" name="Government entity" dataDxfId="61"/>
    <tableColumn id="4" xr3:uid="{00000000-0010-0000-0400-000004000000}" name="Revenue stream name" dataDxfId="60"/>
    <tableColumn id="5" xr3:uid="{00000000-0010-0000-0400-000005000000}" name="Levied on project (Y/N)" dataDxfId="59"/>
    <tableColumn id="6" xr3:uid="{00000000-0010-0000-0400-000006000000}" name="Reported by project (Y/N)" dataDxfId="58" dataCellStyle="Comma"/>
    <tableColumn id="2" xr3:uid="{00000000-0010-0000-0400-000002000000}" name="Project name" dataDxfId="57"/>
    <tableColumn id="13" xr3:uid="{00000000-0010-0000-0400-00000D000000}" name="Reporting currency" dataDxfId="56"/>
    <tableColumn id="14" xr3:uid="{00000000-0010-0000-0400-00000E000000}" name="Revenue value" dataDxfId="55" dataCellStyle="Comma"/>
    <tableColumn id="18" xr3:uid="{00000000-0010-0000-0400-000012000000}" name="Payment made in-kind (Y/N)" dataDxfId="54"/>
    <tableColumn id="8" xr3:uid="{00000000-0010-0000-0400-000008000000}" name="In-kind volume (if applicable)" dataDxfId="53"/>
    <tableColumn id="9" xr3:uid="{00000000-0010-0000-0400-000009000000}" name="Unit (if applicable)" dataDxfId="52"/>
    <tableColumn id="10" xr3:uid="{00000000-0010-0000-0400-00000A000000}" name="Comments" dataDxfId="51"/>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50" dataDxfId="49">
  <autoFilter ref="A2:G246" xr:uid="{00000000-0009-0000-0100-000001000000}"/>
  <sortState xmlns:xlrd2="http://schemas.microsoft.com/office/spreadsheetml/2017/richdata2" ref="A3:G246">
    <sortCondition ref="A2:A246"/>
  </sortState>
  <tableColumns count="7">
    <tableColumn id="1" xr3:uid="{00000000-0010-0000-0500-000001000000}" name="Country or Area name" dataDxfId="48"/>
    <tableColumn id="2" xr3:uid="{00000000-0010-0000-0500-000002000000}" name="ISO Alpha-2 Code" dataDxfId="47"/>
    <tableColumn id="3" xr3:uid="{00000000-0010-0000-0500-000003000000}" name="ISO Alpha-3 Code" dataDxfId="46"/>
    <tableColumn id="4" xr3:uid="{00000000-0010-0000-0500-000004000000}" name="ISO Numeric Code (UN M49)" dataDxfId="45"/>
    <tableColumn id="5" xr3:uid="{00000000-0010-0000-0500-000005000000}" name="Currency code (ISO-4217)" dataDxfId="44"/>
    <tableColumn id="6" xr3:uid="{00000000-0010-0000-0500-000006000000}" name="Currency code num (ISO-4217)" dataDxfId="43"/>
    <tableColumn id="7" xr3:uid="{00000000-0010-0000-0500-000007000000}" name="Currency" dataDxfId="42"/>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41" dataDxfId="40">
  <autoFilter ref="I2:I7" xr:uid="{00000000-0009-0000-0100-000002000000}"/>
  <tableColumns count="1">
    <tableColumn id="1" xr3:uid="{00000000-0010-0000-0600-000001000000}" name="List" dataDxfId="39"/>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8" dataDxfId="36" headerRowBorderDxfId="37" tableBorderDxfId="35">
  <autoFilter ref="I10:K168" xr:uid="{00000000-0009-0000-0100-000004000000}"/>
  <tableColumns count="3">
    <tableColumn id="1" xr3:uid="{00000000-0010-0000-0700-000001000000}" name="Currency code (ISO-4217)" dataDxfId="34"/>
    <tableColumn id="2" xr3:uid="{00000000-0010-0000-0700-000002000000}" name="Currency code num (ISO-4217)" dataDxfId="33"/>
    <tableColumn id="3" xr3:uid="{00000000-0010-0000-0700-000003000000}" name="Currency" dataDxfId="32"/>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31" dataDxfId="30">
  <autoFilter ref="K2:K7" xr:uid="{00000000-0009-0000-0100-000003000000}"/>
  <tableColumns count="1">
    <tableColumn id="1" xr3:uid="{00000000-0010-0000-0800-000001000000}" name="List" dataDxfId="29"/>
  </tableColumns>
  <tableStyleInfo name="EITI 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data@eiti.org" TargetMode="External"/><Relationship Id="rId7" Type="http://schemas.openxmlformats.org/officeDocument/2006/relationships/hyperlink" Target="https://tleiti.mprm.gov.tl/report/"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mailto:marcio.nunes@pt.ey.com" TargetMode="External"/><Relationship Id="rId5" Type="http://schemas.openxmlformats.org/officeDocument/2006/relationships/hyperlink" Target="https://tleiti.mprm.gov.tl/wp-content/uploads/2025/01/TL-EITI-Report-2022-update.pdf"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9" Type="http://schemas.openxmlformats.org/officeDocument/2006/relationships/hyperlink" Target="http://www.anpm.tl/category/annual-report/"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hyperlink" Target="https://www.timorgap.com/newsroom/annual-reports/" TargetMode="External"/><Relationship Id="rId42" Type="http://schemas.openxmlformats.org/officeDocument/2006/relationships/hyperlink" Target="https://www.mj.gov.tl/jornal/?q=node/4914" TargetMode="External"/><Relationship Id="rId47" Type="http://schemas.openxmlformats.org/officeDocument/2006/relationships/hyperlink" Target="http://web01.anpm.tl/webs/anptlweb.nsf/pgLafaekFTPListl?OpenForm&amp;Start=70&amp;Count=3000"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www.timorgap.com/newsroom/annual-reports/" TargetMode="External"/><Relationship Id="rId38" Type="http://schemas.openxmlformats.org/officeDocument/2006/relationships/hyperlink" Target="https://www.mof.gov.tl/budgetspendingpage" TargetMode="External"/><Relationship Id="rId46" Type="http://schemas.openxmlformats.org/officeDocument/2006/relationships/hyperlink" Target="http://www.anpm.tl/category/annual-report/"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www.anpm.tl/how-to-apply-for-the-downstream-activity-license/" TargetMode="External"/><Relationship Id="rId41" Type="http://schemas.openxmlformats.org/officeDocument/2006/relationships/hyperlink" Target="https://www.mj.gov.tl/jornal/?q=node/4914"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mj.gov.tl/jornal/lawsTL/RDTL-Law/RDTL-Decree-Laws/Decree-Law%2031-2011..pdf" TargetMode="External"/><Relationship Id="rId37" Type="http://schemas.openxmlformats.org/officeDocument/2006/relationships/hyperlink" Target="https://www.timorgap.com/newsroom/annual-reports/" TargetMode="External"/><Relationship Id="rId40" Type="http://schemas.openxmlformats.org/officeDocument/2006/relationships/hyperlink" Target="https://inetl-ip.gov.tl/2024/09/27/timor-leste-national-accounts-2004-2023/" TargetMode="External"/><Relationship Id="rId45" Type="http://schemas.openxmlformats.org/officeDocument/2006/relationships/hyperlink" Target="http://web01.anpm.tl/webs/anptlweb.nsf/pgLafaekFTPListl?OpenForm&amp;Start=70&amp;Count=3000"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hyperlink" Target="https://www.ifswf.org/content/tlpf-2022-annual-report" TargetMode="External"/><Relationship Id="rId49" Type="http://schemas.openxmlformats.org/officeDocument/2006/relationships/printerSettings" Target="../printerSettings/printerSettings3.bin"/><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www.anpm.tl/applications/" TargetMode="External"/><Relationship Id="rId44" Type="http://schemas.openxmlformats.org/officeDocument/2006/relationships/hyperlink" Target="http://www.anpm.tl/category/annual-report/"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www.anpm.tl/list-of-licenses-2006-2023/" TargetMode="External"/><Relationship Id="rId35" Type="http://schemas.openxmlformats.org/officeDocument/2006/relationships/hyperlink" Target="http://www.anpm.tl/category/annual-report/" TargetMode="External"/><Relationship Id="rId43" Type="http://schemas.openxmlformats.org/officeDocument/2006/relationships/hyperlink" Target="http://www.anpm.tl/list-of-licenses-2006-2023/" TargetMode="External"/><Relationship Id="rId48" Type="http://schemas.openxmlformats.org/officeDocument/2006/relationships/hyperlink" Target="http://web01.anpm.tl/webs/anptlweb.nsf/pgLafaekFTPListl?OpenForm&amp;Start=70&amp;Count=3000" TargetMode="External"/><Relationship Id="rId8"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santos.com/investors/shareholder-information/" TargetMode="External"/><Relationship Id="rId13" Type="http://schemas.openxmlformats.org/officeDocument/2006/relationships/hyperlink" Target="https://www.santos.com/investors/shareholder-information/" TargetMode="External"/><Relationship Id="rId18" Type="http://schemas.openxmlformats.org/officeDocument/2006/relationships/hyperlink" Target="https://www.woodside.com.au/investors" TargetMode="External"/><Relationship Id="rId26" Type="http://schemas.openxmlformats.org/officeDocument/2006/relationships/hyperlink" Target="https://www.santos.com/investors/shareholder-information/" TargetMode="External"/><Relationship Id="rId39" Type="http://schemas.openxmlformats.org/officeDocument/2006/relationships/hyperlink" Target="https://www.timorresources.com.au/" TargetMode="External"/><Relationship Id="rId3" Type="http://schemas.openxmlformats.org/officeDocument/2006/relationships/hyperlink" Target="https://eiti.org/summary-data-template" TargetMode="External"/><Relationship Id="rId21" Type="http://schemas.openxmlformats.org/officeDocument/2006/relationships/hyperlink" Target="https://www.eni.com/en-IT/investors/remuneration-policy/share.html" TargetMode="External"/><Relationship Id="rId34" Type="http://schemas.openxmlformats.org/officeDocument/2006/relationships/hyperlink" Target="https://www.tokyo-gas.co.jp/en/IR/stock/index.html" TargetMode="External"/><Relationship Id="rId42" Type="http://schemas.openxmlformats.org/officeDocument/2006/relationships/hyperlink" Target="https://www.santos.com/investors/shareholder-information/" TargetMode="External"/><Relationship Id="rId47" Type="http://schemas.openxmlformats.org/officeDocument/2006/relationships/table" Target="../tables/table3.xml"/><Relationship Id="rId7" Type="http://schemas.openxmlformats.org/officeDocument/2006/relationships/hyperlink" Target="https://www.eni.com/en-IT/investors/remuneration-policy/share.html" TargetMode="External"/><Relationship Id="rId12" Type="http://schemas.openxmlformats.org/officeDocument/2006/relationships/hyperlink" Target="https://www.santos.com/investors/shareholder-information/" TargetMode="External"/><Relationship Id="rId17" Type="http://schemas.openxmlformats.org/officeDocument/2006/relationships/hyperlink" Target="https://www.tokyo-gas.co.jp/en/IR/stock/index.html" TargetMode="External"/><Relationship Id="rId25" Type="http://schemas.openxmlformats.org/officeDocument/2006/relationships/hyperlink" Target="https://www.santos.com/investors/shareholder-information/" TargetMode="External"/><Relationship Id="rId33" Type="http://schemas.openxmlformats.org/officeDocument/2006/relationships/hyperlink" Target="https://www.carnarvon.com.au/investor-centre/" TargetMode="External"/><Relationship Id="rId38" Type="http://schemas.openxmlformats.org/officeDocument/2006/relationships/hyperlink" Target="https://www.timorresources.com.au/" TargetMode="External"/><Relationship Id="rId46" Type="http://schemas.openxmlformats.org/officeDocument/2006/relationships/table" Target="../tables/table2.xml"/><Relationship Id="rId2" Type="http://schemas.openxmlformats.org/officeDocument/2006/relationships/hyperlink" Target="mailto:data@eiti.org" TargetMode="External"/><Relationship Id="rId16" Type="http://schemas.openxmlformats.org/officeDocument/2006/relationships/hyperlink" Target="https://www.carnarvon.com.au/investor-centre/" TargetMode="External"/><Relationship Id="rId20" Type="http://schemas.openxmlformats.org/officeDocument/2006/relationships/hyperlink" Target="https://www.sk-inc.com/en/ir/financialInformation.aspx" TargetMode="External"/><Relationship Id="rId29" Type="http://schemas.openxmlformats.org/officeDocument/2006/relationships/hyperlink" Target="https://www.santos.com/investors/shareholder-information/" TargetMode="External"/><Relationship Id="rId41" Type="http://schemas.openxmlformats.org/officeDocument/2006/relationships/hyperlink" Target="https://www.sgs.com/en/investor-relations/reports-and-presentations" TargetMode="External"/><Relationship Id="rId1" Type="http://schemas.openxmlformats.org/officeDocument/2006/relationships/hyperlink" Target="mailto:data@eiti.org" TargetMode="External"/><Relationship Id="rId6" Type="http://schemas.openxmlformats.org/officeDocument/2006/relationships/hyperlink" Target="https://www.eni.com/en-IT/investors/remuneration-policy/share.html" TargetMode="External"/><Relationship Id="rId11" Type="http://schemas.openxmlformats.org/officeDocument/2006/relationships/hyperlink" Target="https://www.santos.com/investors/shareholder-information/" TargetMode="External"/><Relationship Id="rId24" Type="http://schemas.openxmlformats.org/officeDocument/2006/relationships/hyperlink" Target="https://www.eni.com/en-IT/investors/remuneration-policy/share.html" TargetMode="External"/><Relationship Id="rId32" Type="http://schemas.openxmlformats.org/officeDocument/2006/relationships/hyperlink" Target="http://www.inpex.co.jp/english/ir/shareholder/stock.html" TargetMode="External"/><Relationship Id="rId37" Type="http://schemas.openxmlformats.org/officeDocument/2006/relationships/hyperlink" Target="https://www.sk-inc.com/en/ir/financialInformation.aspx" TargetMode="External"/><Relationship Id="rId40" Type="http://schemas.openxmlformats.org/officeDocument/2006/relationships/hyperlink" Target="https://www.sgs.com/en/investor-relations/reports-and-presentations" TargetMode="External"/><Relationship Id="rId45" Type="http://schemas.openxmlformats.org/officeDocument/2006/relationships/table" Target="../tables/table1.xml"/><Relationship Id="rId5" Type="http://schemas.openxmlformats.org/officeDocument/2006/relationships/hyperlink" Target="https://www.eni.com/en-IT/investors/remuneration-policy/share.html" TargetMode="External"/><Relationship Id="rId15" Type="http://schemas.openxmlformats.org/officeDocument/2006/relationships/hyperlink" Target="http://www.inpex.co.jp/english/ir/shareholder/stock.html" TargetMode="External"/><Relationship Id="rId23" Type="http://schemas.openxmlformats.org/officeDocument/2006/relationships/hyperlink" Target="https://www.eni.com/en-IT/investors/remuneration-policy/share.html" TargetMode="External"/><Relationship Id="rId28" Type="http://schemas.openxmlformats.org/officeDocument/2006/relationships/hyperlink" Target="https://www.santos.com/investors/shareholder-information/" TargetMode="External"/><Relationship Id="rId36" Type="http://schemas.openxmlformats.org/officeDocument/2006/relationships/hyperlink" Target="https://www.sk-inc.com/en/ir/financialInformation.aspx" TargetMode="External"/><Relationship Id="rId10" Type="http://schemas.openxmlformats.org/officeDocument/2006/relationships/hyperlink" Target="https://www.santos.com/investors/shareholder-information/" TargetMode="External"/><Relationship Id="rId19" Type="http://schemas.openxmlformats.org/officeDocument/2006/relationships/hyperlink" Target="https://www.sk-inc.com/en/ir/financialInformation.aspx" TargetMode="External"/><Relationship Id="rId31" Type="http://schemas.openxmlformats.org/officeDocument/2006/relationships/hyperlink" Target="http://www.inpex.co.jp/english/ir/shareholder/stock.html" TargetMode="External"/><Relationship Id="rId44" Type="http://schemas.openxmlformats.org/officeDocument/2006/relationships/printerSettings" Target="../printerSettings/printerSettings4.bin"/><Relationship Id="rId4" Type="http://schemas.openxmlformats.org/officeDocument/2006/relationships/hyperlink" Target="https://www.eni.com/en-IT/investors/remuneration-policy/share.html" TargetMode="External"/><Relationship Id="rId9" Type="http://schemas.openxmlformats.org/officeDocument/2006/relationships/hyperlink" Target="https://www.santos.com/investors/shareholder-information/" TargetMode="External"/><Relationship Id="rId14" Type="http://schemas.openxmlformats.org/officeDocument/2006/relationships/hyperlink" Target="http://www.inpex.co.jp/english/ir/shareholder/stock.html" TargetMode="External"/><Relationship Id="rId22" Type="http://schemas.openxmlformats.org/officeDocument/2006/relationships/hyperlink" Target="https://www.eni.com/en-IT/investors/remuneration-policy/share.html" TargetMode="External"/><Relationship Id="rId27" Type="http://schemas.openxmlformats.org/officeDocument/2006/relationships/hyperlink" Target="https://www.santos.com/investors/shareholder-information/" TargetMode="External"/><Relationship Id="rId30" Type="http://schemas.openxmlformats.org/officeDocument/2006/relationships/hyperlink" Target="https://www.santos.com/investors/shareholder-information/" TargetMode="External"/><Relationship Id="rId35" Type="http://schemas.openxmlformats.org/officeDocument/2006/relationships/hyperlink" Target="https://www.woodside.com.au/investors" TargetMode="External"/><Relationship Id="rId43" Type="http://schemas.openxmlformats.org/officeDocument/2006/relationships/hyperlink" Target="https://www.santos.com/investors/shareholder-information/"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G57"/>
  <sheetViews>
    <sheetView showGridLines="0" topLeftCell="A46" zoomScale="80" zoomScaleNormal="80" workbookViewId="0">
      <selection activeCell="E56" sqref="E56"/>
    </sheetView>
  </sheetViews>
  <sheetFormatPr defaultColWidth="4" defaultRowHeight="24" customHeight="1" x14ac:dyDescent="0.3"/>
  <cols>
    <col min="1" max="1" width="4" style="17"/>
    <col min="2" max="2" width="4" style="17" hidden="1" customWidth="1"/>
    <col min="3" max="3" width="76.5546875" style="17" customWidth="1"/>
    <col min="4" max="4" width="2.6640625" style="17" customWidth="1"/>
    <col min="5" max="5" width="56.109375" style="17" customWidth="1"/>
    <col min="6" max="6" width="2.6640625" style="17" customWidth="1"/>
    <col min="7" max="7" width="50.5546875" style="17" customWidth="1"/>
    <col min="8" max="16384" width="4" style="17"/>
  </cols>
  <sheetData>
    <row r="1" spans="2:7" ht="15.75" customHeight="1" x14ac:dyDescent="0.3">
      <c r="B1" s="165"/>
      <c r="C1" s="18"/>
      <c r="D1" s="165"/>
      <c r="E1" s="165"/>
      <c r="F1" s="165"/>
      <c r="G1" s="165"/>
    </row>
    <row r="2" spans="2:7" ht="15" x14ac:dyDescent="0.3">
      <c r="B2" s="165"/>
      <c r="C2" s="165"/>
      <c r="D2" s="165"/>
      <c r="E2" s="165"/>
      <c r="F2" s="165"/>
      <c r="G2" s="165"/>
    </row>
    <row r="3" spans="2:7" ht="15" x14ac:dyDescent="0.3">
      <c r="B3" s="165"/>
      <c r="C3" s="165"/>
      <c r="D3" s="165"/>
      <c r="E3" s="185"/>
      <c r="F3" s="165"/>
      <c r="G3" s="185"/>
    </row>
    <row r="4" spans="2:7" ht="15" x14ac:dyDescent="0.3">
      <c r="B4" s="165"/>
      <c r="C4" s="165"/>
      <c r="D4" s="165"/>
      <c r="E4" s="185" t="s">
        <v>0</v>
      </c>
      <c r="F4" s="165"/>
      <c r="G4" s="258"/>
    </row>
    <row r="5" spans="2:7" ht="15" x14ac:dyDescent="0.3">
      <c r="B5" s="165"/>
      <c r="C5" s="165"/>
      <c r="D5" s="165"/>
      <c r="E5" s="165"/>
      <c r="F5" s="165"/>
      <c r="G5" s="165"/>
    </row>
    <row r="6" spans="2:7" ht="3.75" customHeight="1" x14ac:dyDescent="0.3">
      <c r="B6" s="165"/>
      <c r="C6" s="165"/>
      <c r="D6" s="165"/>
      <c r="E6" s="165"/>
      <c r="F6" s="165"/>
      <c r="G6" s="165"/>
    </row>
    <row r="7" spans="2:7" ht="3.75" customHeight="1" x14ac:dyDescent="0.3">
      <c r="B7" s="165"/>
      <c r="C7" s="165"/>
      <c r="D7" s="165"/>
      <c r="E7" s="165"/>
      <c r="F7" s="165"/>
      <c r="G7" s="165"/>
    </row>
    <row r="8" spans="2:7" ht="15" x14ac:dyDescent="0.3">
      <c r="B8" s="165"/>
      <c r="C8" s="165"/>
      <c r="D8" s="165"/>
      <c r="E8" s="165"/>
      <c r="F8" s="165"/>
      <c r="G8" s="165"/>
    </row>
    <row r="9" spans="2:7" ht="15" x14ac:dyDescent="0.3">
      <c r="B9" s="165"/>
      <c r="C9" s="35"/>
      <c r="D9" s="176"/>
      <c r="E9" s="176"/>
      <c r="F9" s="186"/>
      <c r="G9" s="186"/>
    </row>
    <row r="10" spans="2:7" x14ac:dyDescent="0.3">
      <c r="B10" s="165"/>
      <c r="C10" s="179" t="s">
        <v>1</v>
      </c>
      <c r="D10" s="187"/>
      <c r="E10" s="187"/>
      <c r="F10" s="186"/>
      <c r="G10" s="186"/>
    </row>
    <row r="11" spans="2:7" ht="15" x14ac:dyDescent="0.3">
      <c r="B11" s="165"/>
      <c r="C11" s="36" t="s">
        <v>2</v>
      </c>
      <c r="D11" s="37"/>
      <c r="E11" s="37"/>
      <c r="F11" s="186"/>
      <c r="G11" s="186"/>
    </row>
    <row r="12" spans="2:7" ht="15" x14ac:dyDescent="0.3">
      <c r="B12" s="165"/>
      <c r="C12" s="35"/>
      <c r="D12" s="176"/>
      <c r="E12" s="176"/>
      <c r="F12" s="186"/>
      <c r="G12" s="186"/>
    </row>
    <row r="13" spans="2:7" ht="15" x14ac:dyDescent="0.3">
      <c r="B13" s="165"/>
      <c r="C13" s="38" t="s">
        <v>3</v>
      </c>
      <c r="D13" s="176"/>
      <c r="E13" s="176"/>
      <c r="F13" s="186"/>
      <c r="G13" s="186"/>
    </row>
    <row r="14" spans="2:7" ht="15" x14ac:dyDescent="0.3">
      <c r="B14" s="165"/>
      <c r="C14" s="290" t="s">
        <v>4</v>
      </c>
      <c r="D14" s="290"/>
      <c r="E14" s="290"/>
      <c r="F14" s="186"/>
      <c r="G14" s="186"/>
    </row>
    <row r="15" spans="2:7" ht="15" x14ac:dyDescent="0.3">
      <c r="B15" s="165"/>
      <c r="C15" s="174"/>
      <c r="D15" s="174"/>
      <c r="E15" s="174"/>
      <c r="F15" s="186"/>
      <c r="G15" s="186"/>
    </row>
    <row r="16" spans="2:7" ht="15" x14ac:dyDescent="0.3">
      <c r="B16" s="165"/>
      <c r="C16" s="39" t="s">
        <v>5</v>
      </c>
      <c r="D16" s="40"/>
      <c r="E16" s="40"/>
      <c r="F16" s="186"/>
      <c r="G16" s="186"/>
    </row>
    <row r="17" spans="2:7" ht="15" x14ac:dyDescent="0.3">
      <c r="B17" s="165"/>
      <c r="C17" s="41" t="s">
        <v>6</v>
      </c>
      <c r="D17" s="40"/>
      <c r="E17" s="40"/>
      <c r="F17" s="186"/>
      <c r="G17" s="186"/>
    </row>
    <row r="18" spans="2:7" ht="15" x14ac:dyDescent="0.3">
      <c r="B18" s="165"/>
      <c r="C18" s="41" t="s">
        <v>7</v>
      </c>
      <c r="D18" s="40"/>
      <c r="E18" s="40"/>
      <c r="F18" s="186"/>
      <c r="G18" s="186"/>
    </row>
    <row r="19" spans="2:7" ht="15" x14ac:dyDescent="0.3">
      <c r="B19" s="165"/>
      <c r="C19" s="294" t="s">
        <v>8</v>
      </c>
      <c r="D19" s="294"/>
      <c r="E19" s="294"/>
      <c r="F19" s="186"/>
      <c r="G19" s="186"/>
    </row>
    <row r="20" spans="2:7" ht="32.1" customHeight="1" x14ac:dyDescent="0.3">
      <c r="B20" s="165"/>
      <c r="C20" s="289" t="s">
        <v>9</v>
      </c>
      <c r="D20" s="289"/>
      <c r="E20" s="289"/>
      <c r="F20" s="186"/>
      <c r="G20" s="186"/>
    </row>
    <row r="21" spans="2:7" ht="15" x14ac:dyDescent="0.3">
      <c r="B21" s="165"/>
      <c r="C21" s="40"/>
      <c r="D21" s="40"/>
      <c r="E21" s="40"/>
      <c r="F21" s="186"/>
      <c r="G21" s="186"/>
    </row>
    <row r="22" spans="2:7" ht="15" x14ac:dyDescent="0.3">
      <c r="B22" s="165"/>
      <c r="C22" s="39" t="s">
        <v>10</v>
      </c>
      <c r="D22" s="41"/>
      <c r="E22" s="41"/>
      <c r="F22" s="186"/>
      <c r="G22" s="186"/>
    </row>
    <row r="23" spans="2:7" ht="15" x14ac:dyDescent="0.3">
      <c r="B23" s="165"/>
      <c r="C23" s="41"/>
      <c r="D23" s="41"/>
      <c r="E23" s="41"/>
      <c r="F23" s="186"/>
      <c r="G23" s="186"/>
    </row>
    <row r="24" spans="2:7" ht="15" x14ac:dyDescent="0.3">
      <c r="B24" s="165"/>
      <c r="C24" s="42"/>
      <c r="D24" s="187"/>
      <c r="E24" s="187"/>
      <c r="F24" s="186"/>
      <c r="G24" s="186"/>
    </row>
    <row r="25" spans="2:7" ht="15" x14ac:dyDescent="0.3">
      <c r="B25" s="165"/>
      <c r="C25" s="43" t="s">
        <v>11</v>
      </c>
      <c r="D25" s="187"/>
      <c r="E25" s="187"/>
      <c r="F25" s="186"/>
      <c r="G25" s="186"/>
    </row>
    <row r="26" spans="2:7" ht="15" x14ac:dyDescent="0.3">
      <c r="B26" s="165"/>
      <c r="C26" s="44"/>
      <c r="D26" s="187"/>
      <c r="E26" s="187"/>
      <c r="F26" s="186"/>
      <c r="G26" s="186"/>
    </row>
    <row r="27" spans="2:7" ht="15" x14ac:dyDescent="0.3">
      <c r="B27" s="165"/>
      <c r="C27" s="45" t="s">
        <v>12</v>
      </c>
      <c r="D27" s="187"/>
      <c r="E27" s="187"/>
      <c r="F27" s="186"/>
      <c r="G27" s="186"/>
    </row>
    <row r="28" spans="2:7" ht="15" x14ac:dyDescent="0.3">
      <c r="B28" s="165"/>
      <c r="C28" s="45" t="s">
        <v>13</v>
      </c>
      <c r="D28" s="187"/>
      <c r="E28" s="187"/>
      <c r="F28" s="186"/>
      <c r="G28" s="186"/>
    </row>
    <row r="29" spans="2:7" ht="15" x14ac:dyDescent="0.3">
      <c r="B29" s="165"/>
      <c r="C29" s="45" t="s">
        <v>14</v>
      </c>
      <c r="D29" s="187"/>
      <c r="E29" s="187"/>
      <c r="F29" s="186"/>
      <c r="G29" s="186"/>
    </row>
    <row r="30" spans="2:7" ht="15" x14ac:dyDescent="0.3">
      <c r="B30" s="165"/>
      <c r="C30" s="45" t="s">
        <v>15</v>
      </c>
      <c r="D30" s="187"/>
      <c r="E30" s="187"/>
      <c r="F30" s="186"/>
      <c r="G30" s="186"/>
    </row>
    <row r="31" spans="2:7" ht="15" x14ac:dyDescent="0.3">
      <c r="B31" s="165"/>
      <c r="C31" s="45" t="s">
        <v>16</v>
      </c>
      <c r="D31" s="187"/>
      <c r="E31" s="187"/>
      <c r="F31" s="186"/>
      <c r="G31" s="186"/>
    </row>
    <row r="32" spans="2:7" ht="15" x14ac:dyDescent="0.3">
      <c r="B32" s="165"/>
      <c r="C32" s="42"/>
      <c r="D32" s="42"/>
      <c r="E32" s="42"/>
      <c r="F32" s="186"/>
      <c r="G32" s="186"/>
    </row>
    <row r="33" spans="2:7" ht="15" x14ac:dyDescent="0.3">
      <c r="B33" s="165"/>
      <c r="C33" s="287" t="s">
        <v>17</v>
      </c>
      <c r="D33" s="287"/>
      <c r="E33" s="287"/>
      <c r="F33" s="287"/>
      <c r="G33" s="287"/>
    </row>
    <row r="34" spans="2:7" s="19" customFormat="1" ht="15" x14ac:dyDescent="0.35">
      <c r="B34" s="188"/>
      <c r="C34" s="20"/>
      <c r="D34" s="20"/>
      <c r="E34" s="21"/>
      <c r="F34" s="188"/>
      <c r="G34" s="188"/>
    </row>
    <row r="35" spans="2:7" ht="30" x14ac:dyDescent="0.3">
      <c r="B35" s="165"/>
      <c r="C35" s="46" t="s">
        <v>18</v>
      </c>
      <c r="D35" s="165"/>
      <c r="E35" s="167" t="s">
        <v>19</v>
      </c>
      <c r="F35" s="165"/>
      <c r="G35" s="23" t="s">
        <v>20</v>
      </c>
    </row>
    <row r="36" spans="2:7" s="19" customFormat="1" ht="15" x14ac:dyDescent="0.3">
      <c r="B36" s="188"/>
      <c r="C36" s="24"/>
      <c r="D36" s="188"/>
      <c r="E36" s="24"/>
      <c r="F36" s="188"/>
      <c r="G36" s="24"/>
    </row>
    <row r="37" spans="2:7" ht="15" x14ac:dyDescent="0.35">
      <c r="B37" s="165"/>
      <c r="C37" s="39" t="s">
        <v>21</v>
      </c>
      <c r="D37" s="42"/>
      <c r="E37" s="47"/>
      <c r="F37" s="186"/>
      <c r="G37" s="186"/>
    </row>
    <row r="38" spans="2:7" ht="15" x14ac:dyDescent="0.35">
      <c r="B38" s="165"/>
      <c r="C38" s="182"/>
      <c r="D38" s="182"/>
      <c r="E38" s="25"/>
      <c r="F38" s="165"/>
      <c r="G38" s="165"/>
    </row>
    <row r="40" spans="2:7" ht="15.6" customHeight="1" x14ac:dyDescent="0.3">
      <c r="B40" s="165"/>
      <c r="C40" s="48" t="s">
        <v>22</v>
      </c>
      <c r="D40" s="26"/>
      <c r="E40" s="51" t="s">
        <v>23</v>
      </c>
      <c r="F40" s="52"/>
      <c r="G40" s="53"/>
    </row>
    <row r="41" spans="2:7" ht="43.5" customHeight="1" x14ac:dyDescent="0.3">
      <c r="B41" s="165"/>
      <c r="C41" s="49" t="s">
        <v>24</v>
      </c>
      <c r="D41" s="26"/>
      <c r="E41" s="54" t="s">
        <v>25</v>
      </c>
      <c r="F41" s="178"/>
      <c r="G41" s="55"/>
    </row>
    <row r="42" spans="2:7" ht="31.5" customHeight="1" x14ac:dyDescent="0.3">
      <c r="B42" s="165"/>
      <c r="C42" s="49" t="s">
        <v>26</v>
      </c>
      <c r="D42" s="26"/>
      <c r="E42" s="56" t="s">
        <v>27</v>
      </c>
      <c r="F42" s="178"/>
      <c r="G42" s="55"/>
    </row>
    <row r="43" spans="2:7" ht="24" customHeight="1" x14ac:dyDescent="0.3">
      <c r="B43" s="165"/>
      <c r="C43" s="49" t="s">
        <v>28</v>
      </c>
      <c r="D43" s="26"/>
      <c r="E43" s="54" t="s">
        <v>29</v>
      </c>
      <c r="F43" s="178"/>
      <c r="G43" s="55"/>
    </row>
    <row r="44" spans="2:7" ht="48" customHeight="1" x14ac:dyDescent="0.3">
      <c r="B44" s="165"/>
      <c r="C44" s="50" t="s">
        <v>30</v>
      </c>
      <c r="D44" s="26"/>
      <c r="E44" s="57" t="s">
        <v>31</v>
      </c>
      <c r="F44" s="58"/>
      <c r="G44" s="59"/>
    </row>
    <row r="45" spans="2:7" ht="12" customHeight="1" thickBot="1" x14ac:dyDescent="0.35">
      <c r="B45" s="165"/>
      <c r="C45" s="165"/>
      <c r="D45" s="165"/>
      <c r="E45" s="165"/>
      <c r="F45" s="165"/>
      <c r="G45" s="165"/>
    </row>
    <row r="46" spans="2:7" ht="15.6" thickBot="1" x14ac:dyDescent="0.35">
      <c r="B46" s="165"/>
      <c r="C46" s="291" t="s">
        <v>32</v>
      </c>
      <c r="D46" s="292"/>
      <c r="E46" s="292"/>
      <c r="F46" s="292"/>
      <c r="G46" s="293"/>
    </row>
    <row r="47" spans="2:7" ht="15.6" thickBot="1" x14ac:dyDescent="0.35">
      <c r="B47" s="165"/>
      <c r="C47" s="288" t="s">
        <v>33</v>
      </c>
      <c r="D47" s="288"/>
      <c r="E47" s="288"/>
      <c r="F47" s="288"/>
      <c r="G47" s="288"/>
    </row>
    <row r="48" spans="2:7" ht="15.6" thickBot="1" x14ac:dyDescent="0.35">
      <c r="B48" s="165"/>
      <c r="C48" s="182"/>
      <c r="D48" s="182"/>
      <c r="E48" s="182"/>
      <c r="F48" s="182"/>
      <c r="G48" s="165"/>
    </row>
    <row r="49" spans="2:7" ht="15" x14ac:dyDescent="0.3">
      <c r="B49" s="165"/>
      <c r="C49" s="177" t="s">
        <v>34</v>
      </c>
      <c r="D49" s="27"/>
      <c r="E49" s="28"/>
      <c r="F49" s="27"/>
      <c r="G49" s="27"/>
    </row>
    <row r="50" spans="2:7" ht="15" x14ac:dyDescent="0.3">
      <c r="B50" s="165"/>
      <c r="C50" s="286" t="s">
        <v>35</v>
      </c>
      <c r="D50" s="286"/>
      <c r="E50" s="286"/>
      <c r="F50" s="286"/>
      <c r="G50" s="286"/>
    </row>
    <row r="51" spans="2:7" ht="15" x14ac:dyDescent="0.3">
      <c r="B51" s="33" t="s">
        <v>36</v>
      </c>
      <c r="C51" s="175" t="s">
        <v>37</v>
      </c>
      <c r="D51" s="33"/>
      <c r="E51" s="29"/>
      <c r="F51" s="33"/>
      <c r="G51" s="30"/>
    </row>
    <row r="52" spans="2:7" ht="15" x14ac:dyDescent="0.3">
      <c r="B52" s="165"/>
      <c r="C52" s="165"/>
      <c r="D52" s="165"/>
      <c r="E52" s="165"/>
      <c r="F52" s="165"/>
      <c r="G52" s="165"/>
    </row>
    <row r="53" spans="2:7" ht="15" x14ac:dyDescent="0.3">
      <c r="B53" s="165"/>
      <c r="C53" s="165"/>
      <c r="D53" s="165"/>
      <c r="E53" s="165"/>
      <c r="F53" s="165"/>
      <c r="G53" s="165"/>
    </row>
    <row r="54" spans="2:7" ht="15" x14ac:dyDescent="0.3">
      <c r="B54" s="165"/>
      <c r="C54" s="165"/>
      <c r="D54" s="165"/>
      <c r="E54" s="165"/>
      <c r="F54" s="165"/>
      <c r="G54" s="165"/>
    </row>
    <row r="55" spans="2:7" ht="15" x14ac:dyDescent="0.3">
      <c r="B55" s="165"/>
      <c r="C55" s="165"/>
      <c r="D55" s="165"/>
      <c r="E55" s="165"/>
      <c r="F55" s="165"/>
      <c r="G55" s="165"/>
    </row>
    <row r="56" spans="2:7" ht="15" x14ac:dyDescent="0.3">
      <c r="B56" s="165"/>
      <c r="C56" s="165"/>
      <c r="D56" s="165"/>
      <c r="E56" s="165"/>
      <c r="F56" s="165"/>
      <c r="G56" s="165"/>
    </row>
    <row r="57" spans="2:7" ht="15" x14ac:dyDescent="0.3">
      <c r="B57" s="165"/>
      <c r="C57" s="165"/>
      <c r="D57" s="165"/>
      <c r="E57" s="165"/>
      <c r="F57" s="165"/>
      <c r="G57" s="165"/>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00000000-0002-0000-0000-000000000000}">
      <formula1>444</formula1>
      <formula2>555</formula2>
    </dataValidation>
    <dataValidation type="whole" allowBlank="1" showInputMessage="1" showErrorMessage="1" errorTitle="Do not edit these cells" error="Please do not edit these cells" sqref="G1:G3 C1:F4 C5:G52" xr:uid="{00000000-0002-0000-0000-000001000000}">
      <formula1>10000</formula1>
      <formula2>50000</formula2>
    </dataValidation>
  </dataValidations>
  <hyperlinks>
    <hyperlink ref="C20:E20" r:id="rId1" display="The data will be used to populate the global EITI data repository, available on the international EITI website: https://eiti.org/data" xr:uid="{00000000-0004-0000-0000-000000000000}"/>
    <hyperlink ref="C47:G47" r:id="rId2" display="Give us your feedback or report a conflict in the data! Write to us at  data@eiti.org" xr:uid="{00000000-0004-0000-0000-000001000000}"/>
    <hyperlink ref="G47" r:id="rId3" display="Give us your feedback or report a conflict in the data! Write to us at  data@eiti.org" xr:uid="{00000000-0004-0000-0000-000002000000}"/>
    <hyperlink ref="E47:F47" r:id="rId4" display="Give us your feedback or report a conflict in the data! Write to us at  data@eiti.org" xr:uid="{00000000-0004-0000-0000-000003000000}"/>
    <hyperlink ref="F47" r:id="rId5" display="Give us your feedback or report a conflict in the data! Write to us at  data@eiti.org" xr:uid="{00000000-0004-0000-0000-000004000000}"/>
    <hyperlink ref="C46:G46" r:id="rId6" display="For the latest version of Summary data templates, see  https://eiti.org/summary-data-template" xr:uid="{00000000-0004-0000-0000-000005000000}"/>
    <hyperlink ref="C19:E19" r:id="rId7" display="3. This Data sheet should be submitted alongside the EITI Report. Send it to the International Secretariat: data@eiti.org " xr:uid="{00000000-0004-0000-0000-000006000000}"/>
    <hyperlink ref="F46" r:id="rId8" display="Curious about your country? Check if you country implements the EITI Standard at  https://eiti.org/countries" xr:uid="{00000000-0004-0000-0000-000007000000}"/>
    <hyperlink ref="E46:F46" r:id="rId9" display="Curious about your country? Check if you country implements the EITI Standard at  https://eiti.org/countries" xr:uid="{00000000-0004-0000-0000-000008000000}"/>
    <hyperlink ref="G46" r:id="rId10" display="Curious about your country? Check if you country implements the EITI Standard at  https://eiti.org/countries" xr:uid="{00000000-0004-0000-0000-000009000000}"/>
    <hyperlink ref="C46:G46" r:id="rId11" display="For the latest version of Summary data templates, see  https://eiti.org/summary-data-template" xr:uid="{00000000-0004-0000-0000-00000A000000}"/>
    <hyperlink ref="C33:D33" r:id="rId12" display="The International Secretariat can provide advice and support on request. Please contact " xr:uid="{00000000-0004-0000-0000-00000B000000}"/>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95"/>
  <sheetViews>
    <sheetView showGridLines="0" tabSelected="1" topLeftCell="A36" zoomScaleNormal="100" workbookViewId="0">
      <selection activeCell="H52" sqref="H52"/>
    </sheetView>
  </sheetViews>
  <sheetFormatPr defaultColWidth="4" defaultRowHeight="24" customHeight="1" x14ac:dyDescent="0.3"/>
  <cols>
    <col min="1" max="1" width="4" style="7"/>
    <col min="2" max="2" width="4" style="7" hidden="1" customWidth="1"/>
    <col min="3" max="3" width="75" style="7" bestFit="1" customWidth="1"/>
    <col min="4" max="4" width="2.6640625" style="7" customWidth="1"/>
    <col min="5" max="5" width="72.6640625" style="7" customWidth="1"/>
    <col min="6" max="6" width="2.6640625" style="7" customWidth="1"/>
    <col min="7" max="7" width="40.109375" style="7" bestFit="1" customWidth="1"/>
    <col min="8" max="16384" width="4" style="7"/>
  </cols>
  <sheetData>
    <row r="1" spans="1:7" ht="16.2" x14ac:dyDescent="0.3"/>
    <row r="2" spans="1:7" ht="16.2" x14ac:dyDescent="0.3">
      <c r="C2" s="296" t="s">
        <v>38</v>
      </c>
      <c r="D2" s="296"/>
      <c r="E2" s="296"/>
      <c r="F2" s="296"/>
      <c r="G2" s="296"/>
    </row>
    <row r="3" spans="1:7" s="146" customFormat="1" x14ac:dyDescent="0.3">
      <c r="C3" s="297" t="s">
        <v>39</v>
      </c>
      <c r="D3" s="297"/>
      <c r="E3" s="297"/>
      <c r="F3" s="297"/>
      <c r="G3" s="297"/>
    </row>
    <row r="4" spans="1:7" ht="12.75" customHeight="1" x14ac:dyDescent="0.3">
      <c r="C4" s="298" t="s">
        <v>40</v>
      </c>
      <c r="D4" s="298"/>
      <c r="E4" s="298"/>
      <c r="F4" s="298"/>
      <c r="G4" s="298"/>
    </row>
    <row r="5" spans="1:7" ht="12.75" customHeight="1" x14ac:dyDescent="0.3">
      <c r="C5" s="299" t="s">
        <v>41</v>
      </c>
      <c r="D5" s="299"/>
      <c r="E5" s="299"/>
      <c r="F5" s="299"/>
      <c r="G5" s="299"/>
    </row>
    <row r="6" spans="1:7" ht="12.75" customHeight="1" x14ac:dyDescent="0.3">
      <c r="C6" s="299" t="s">
        <v>42</v>
      </c>
      <c r="D6" s="299"/>
      <c r="E6" s="299"/>
      <c r="F6" s="299"/>
      <c r="G6" s="299"/>
    </row>
    <row r="7" spans="1:7" ht="12.75" customHeight="1" x14ac:dyDescent="0.35">
      <c r="C7" s="303" t="s">
        <v>43</v>
      </c>
      <c r="D7" s="303"/>
      <c r="E7" s="303"/>
      <c r="F7" s="303"/>
      <c r="G7" s="303"/>
    </row>
    <row r="8" spans="1:7" ht="16.2" x14ac:dyDescent="0.3">
      <c r="C8" s="165"/>
      <c r="D8" s="60"/>
      <c r="E8" s="60"/>
      <c r="F8" s="165"/>
      <c r="G8" s="165"/>
    </row>
    <row r="9" spans="1:7" ht="16.2" x14ac:dyDescent="0.3">
      <c r="C9" s="46" t="s">
        <v>44</v>
      </c>
      <c r="D9" s="188"/>
      <c r="E9" s="22" t="s">
        <v>45</v>
      </c>
      <c r="F9" s="188"/>
      <c r="G9" s="23" t="s">
        <v>20</v>
      </c>
    </row>
    <row r="10" spans="1:7" ht="16.2" x14ac:dyDescent="0.3">
      <c r="C10" s="165"/>
      <c r="D10" s="60"/>
      <c r="E10" s="60"/>
      <c r="F10" s="165"/>
      <c r="G10" s="165"/>
    </row>
    <row r="11" spans="1:7" s="146" customFormat="1" x14ac:dyDescent="0.3">
      <c r="B11" s="148"/>
      <c r="C11" s="156" t="s">
        <v>46</v>
      </c>
      <c r="E11" s="147"/>
    </row>
    <row r="12" spans="1:7" ht="19.2" thickBot="1" x14ac:dyDescent="0.35">
      <c r="A12" s="13"/>
      <c r="B12" s="13"/>
      <c r="C12" s="157" t="s">
        <v>47</v>
      </c>
      <c r="D12" s="158"/>
      <c r="E12" s="159" t="s">
        <v>48</v>
      </c>
      <c r="F12" s="158"/>
      <c r="G12" s="160" t="s">
        <v>49</v>
      </c>
    </row>
    <row r="13" spans="1:7" ht="16.8" thickBot="1" x14ac:dyDescent="0.35">
      <c r="B13" s="14"/>
      <c r="C13" s="61" t="s">
        <v>36</v>
      </c>
      <c r="D13" s="189"/>
      <c r="E13" s="62"/>
      <c r="F13" s="189"/>
      <c r="G13" s="62"/>
    </row>
    <row r="14" spans="1:7" ht="16.2" x14ac:dyDescent="0.3">
      <c r="A14" s="9"/>
      <c r="B14" s="9" t="s">
        <v>36</v>
      </c>
      <c r="C14" s="63" t="s">
        <v>50</v>
      </c>
      <c r="D14" s="33"/>
      <c r="E14" s="66" t="s">
        <v>51</v>
      </c>
      <c r="F14" s="33"/>
      <c r="G14" s="64"/>
    </row>
    <row r="15" spans="1:7" ht="16.2" x14ac:dyDescent="0.3">
      <c r="A15" s="9"/>
      <c r="B15" s="9" t="s">
        <v>36</v>
      </c>
      <c r="C15" s="63" t="s">
        <v>52</v>
      </c>
      <c r="D15" s="33"/>
      <c r="E15" s="66" t="s">
        <v>53</v>
      </c>
      <c r="F15" s="33"/>
      <c r="G15" s="64"/>
    </row>
    <row r="16" spans="1:7" ht="16.2" x14ac:dyDescent="0.3">
      <c r="B16" s="9" t="s">
        <v>36</v>
      </c>
      <c r="C16" s="63" t="s">
        <v>54</v>
      </c>
      <c r="D16" s="33"/>
      <c r="E16" s="66" t="s">
        <v>55</v>
      </c>
      <c r="F16" s="33"/>
      <c r="G16" s="64"/>
    </row>
    <row r="17" spans="1:9" ht="16.8" thickBot="1" x14ac:dyDescent="0.35">
      <c r="B17" s="9" t="s">
        <v>36</v>
      </c>
      <c r="C17" s="70" t="s">
        <v>56</v>
      </c>
      <c r="D17" s="67"/>
      <c r="E17" s="68" t="s">
        <v>57</v>
      </c>
      <c r="F17" s="67"/>
      <c r="G17" s="69"/>
    </row>
    <row r="18" spans="1:9" ht="16.8" thickBot="1" x14ac:dyDescent="0.35">
      <c r="B18" s="14"/>
      <c r="C18" s="61" t="s">
        <v>58</v>
      </c>
      <c r="D18" s="189"/>
      <c r="E18" s="62"/>
      <c r="F18" s="189"/>
      <c r="G18" s="62"/>
    </row>
    <row r="19" spans="1:9" ht="16.2" x14ac:dyDescent="0.3">
      <c r="A19" s="9"/>
      <c r="B19" s="9" t="s">
        <v>58</v>
      </c>
      <c r="C19" s="63" t="s">
        <v>59</v>
      </c>
      <c r="D19" s="33"/>
      <c r="E19" s="210">
        <v>44562</v>
      </c>
      <c r="F19" s="33"/>
      <c r="G19" s="64"/>
    </row>
    <row r="20" spans="1:9" ht="16.8" thickBot="1" x14ac:dyDescent="0.35">
      <c r="A20" s="9"/>
      <c r="B20" s="9" t="s">
        <v>58</v>
      </c>
      <c r="C20" s="70" t="s">
        <v>60</v>
      </c>
      <c r="D20" s="67"/>
      <c r="E20" s="210">
        <v>44926</v>
      </c>
      <c r="F20" s="67"/>
      <c r="G20" s="69"/>
    </row>
    <row r="21" spans="1:9" ht="16.8" thickBot="1" x14ac:dyDescent="0.35">
      <c r="B21" s="14"/>
      <c r="C21" s="61" t="s">
        <v>61</v>
      </c>
      <c r="D21" s="189"/>
      <c r="E21" s="190"/>
      <c r="F21" s="189"/>
      <c r="G21" s="62"/>
    </row>
    <row r="22" spans="1:9" ht="16.2" x14ac:dyDescent="0.3">
      <c r="B22" s="9" t="s">
        <v>61</v>
      </c>
      <c r="C22" s="71" t="s">
        <v>62</v>
      </c>
      <c r="D22" s="33"/>
      <c r="E22" s="211" t="s">
        <v>63</v>
      </c>
      <c r="F22" s="33"/>
      <c r="G22" s="64"/>
    </row>
    <row r="23" spans="1:9" ht="16.2" x14ac:dyDescent="0.3">
      <c r="A23" s="9"/>
      <c r="B23" s="9" t="s">
        <v>61</v>
      </c>
      <c r="C23" s="63" t="s">
        <v>64</v>
      </c>
      <c r="D23" s="33"/>
      <c r="E23" s="29" t="s">
        <v>65</v>
      </c>
      <c r="F23" s="33"/>
      <c r="G23" s="64"/>
    </row>
    <row r="24" spans="1:9" ht="16.2" x14ac:dyDescent="0.3">
      <c r="B24" s="9" t="s">
        <v>61</v>
      </c>
      <c r="C24" s="63" t="s">
        <v>66</v>
      </c>
      <c r="D24" s="33"/>
      <c r="E24" s="210">
        <v>45657</v>
      </c>
      <c r="F24" s="33"/>
      <c r="G24" s="64"/>
    </row>
    <row r="25" spans="1:9" ht="150" x14ac:dyDescent="0.3">
      <c r="A25" s="9"/>
      <c r="B25" s="9" t="s">
        <v>61</v>
      </c>
      <c r="C25" s="63" t="s">
        <v>67</v>
      </c>
      <c r="D25" s="33"/>
      <c r="E25" s="212" t="s">
        <v>2093</v>
      </c>
      <c r="F25" s="33"/>
      <c r="G25" s="275" t="s">
        <v>2101</v>
      </c>
    </row>
    <row r="26" spans="1:9" ht="16.2" x14ac:dyDescent="0.3">
      <c r="B26" s="9" t="s">
        <v>61</v>
      </c>
      <c r="C26" s="72" t="s">
        <v>68</v>
      </c>
      <c r="D26" s="73"/>
      <c r="E26" s="213" t="s">
        <v>69</v>
      </c>
      <c r="F26" s="73"/>
      <c r="G26" s="74"/>
    </row>
    <row r="27" spans="1:9" ht="16.2" x14ac:dyDescent="0.3">
      <c r="B27" s="9" t="s">
        <v>61</v>
      </c>
      <c r="C27" s="63" t="s">
        <v>70</v>
      </c>
      <c r="D27" s="33"/>
      <c r="E27" s="210">
        <v>45657</v>
      </c>
      <c r="F27" s="33"/>
      <c r="G27" s="75"/>
    </row>
    <row r="28" spans="1:9" ht="16.2" x14ac:dyDescent="0.3">
      <c r="A28" s="9"/>
      <c r="B28" s="9" t="s">
        <v>61</v>
      </c>
      <c r="C28" s="63" t="s">
        <v>71</v>
      </c>
      <c r="D28" s="33"/>
      <c r="E28" s="260" t="s">
        <v>72</v>
      </c>
      <c r="F28" s="33"/>
      <c r="G28" s="275"/>
      <c r="I28" s="221"/>
    </row>
    <row r="29" spans="1:9" ht="16.2" x14ac:dyDescent="0.3">
      <c r="B29" s="9" t="s">
        <v>61</v>
      </c>
      <c r="C29" s="72" t="s">
        <v>73</v>
      </c>
      <c r="D29" s="73"/>
      <c r="E29" s="213" t="s">
        <v>69</v>
      </c>
      <c r="F29" s="76"/>
      <c r="G29" s="77"/>
    </row>
    <row r="30" spans="1:9" ht="16.2" x14ac:dyDescent="0.3">
      <c r="A30" s="9"/>
      <c r="B30" s="9" t="s">
        <v>61</v>
      </c>
      <c r="C30" s="63" t="s">
        <v>74</v>
      </c>
      <c r="D30" s="33"/>
      <c r="E30" s="214"/>
      <c r="F30" s="33"/>
      <c r="G30" s="64"/>
    </row>
    <row r="31" spans="1:9" ht="16.8" thickBot="1" x14ac:dyDescent="0.35">
      <c r="A31" s="9"/>
      <c r="B31" s="9" t="s">
        <v>61</v>
      </c>
      <c r="C31" s="63" t="s">
        <v>75</v>
      </c>
      <c r="D31" s="78"/>
      <c r="E31" s="215"/>
      <c r="F31" s="67"/>
      <c r="G31" s="79"/>
    </row>
    <row r="32" spans="1:9" ht="16.2" customHeight="1" thickBot="1" x14ac:dyDescent="0.35">
      <c r="C32" s="155" t="s">
        <v>76</v>
      </c>
      <c r="D32" s="191"/>
      <c r="E32" s="29"/>
      <c r="F32" s="192"/>
      <c r="G32" s="30"/>
    </row>
    <row r="33" spans="1:7" ht="16.2" x14ac:dyDescent="0.3">
      <c r="A33" s="9"/>
      <c r="B33" s="11"/>
      <c r="C33" s="80" t="s">
        <v>77</v>
      </c>
      <c r="D33" s="33"/>
      <c r="E33" s="216" t="s">
        <v>78</v>
      </c>
      <c r="F33" s="165"/>
      <c r="G33" s="81" t="str">
        <f>IF(OR($E$29=Lists!$I$4,$E$29=Lists!$I$5),"&lt;URL&gt;","")</f>
        <v/>
      </c>
    </row>
    <row r="34" spans="1:7" ht="16.8" thickBot="1" x14ac:dyDescent="0.35">
      <c r="B34" s="9" t="s">
        <v>79</v>
      </c>
      <c r="C34" s="273" t="s">
        <v>80</v>
      </c>
      <c r="D34" s="67"/>
      <c r="E34" s="212" t="s">
        <v>2111</v>
      </c>
      <c r="F34" s="189"/>
      <c r="G34" s="82"/>
    </row>
    <row r="35" spans="1:7" ht="18" customHeight="1" thickBot="1" x14ac:dyDescent="0.35">
      <c r="A35" s="9"/>
      <c r="B35" s="9" t="s">
        <v>79</v>
      </c>
      <c r="C35" s="61" t="s">
        <v>79</v>
      </c>
      <c r="D35" s="189"/>
      <c r="E35" s="192"/>
      <c r="F35" s="189"/>
      <c r="G35" s="192"/>
    </row>
    <row r="36" spans="1:7" ht="15.6" customHeight="1" x14ac:dyDescent="0.3">
      <c r="B36" s="9" t="s">
        <v>79</v>
      </c>
      <c r="C36" s="65" t="s">
        <v>81</v>
      </c>
      <c r="D36" s="33"/>
      <c r="E36" s="66"/>
      <c r="F36" s="33"/>
      <c r="G36" s="33"/>
    </row>
    <row r="37" spans="1:7" ht="16.5" customHeight="1" x14ac:dyDescent="0.3">
      <c r="A37" s="9"/>
      <c r="B37" s="9" t="s">
        <v>79</v>
      </c>
      <c r="C37" s="83" t="s">
        <v>82</v>
      </c>
      <c r="D37" s="33"/>
      <c r="E37" s="213" t="s">
        <v>63</v>
      </c>
      <c r="F37" s="33"/>
      <c r="G37" s="75"/>
    </row>
    <row r="38" spans="1:7" ht="16.5" customHeight="1" x14ac:dyDescent="0.3">
      <c r="A38" s="9"/>
      <c r="B38" s="9" t="s">
        <v>79</v>
      </c>
      <c r="C38" s="83" t="s">
        <v>83</v>
      </c>
      <c r="D38" s="33"/>
      <c r="E38" s="213" t="s">
        <v>63</v>
      </c>
      <c r="F38" s="33"/>
      <c r="G38" s="75"/>
    </row>
    <row r="39" spans="1:7" ht="15.6" customHeight="1" x14ac:dyDescent="0.3">
      <c r="B39" s="9" t="s">
        <v>79</v>
      </c>
      <c r="C39" s="83" t="s">
        <v>84</v>
      </c>
      <c r="D39" s="33"/>
      <c r="E39" s="213" t="s">
        <v>63</v>
      </c>
      <c r="F39" s="33"/>
      <c r="G39" s="75"/>
    </row>
    <row r="40" spans="1:7" ht="18" customHeight="1" x14ac:dyDescent="0.3">
      <c r="B40" s="9" t="s">
        <v>79</v>
      </c>
      <c r="C40" s="83" t="s">
        <v>85</v>
      </c>
      <c r="D40" s="33"/>
      <c r="E40" s="213" t="s">
        <v>69</v>
      </c>
      <c r="F40" s="33"/>
      <c r="G40" s="75"/>
    </row>
    <row r="41" spans="1:7" ht="16.2" x14ac:dyDescent="0.3">
      <c r="B41" s="9" t="s">
        <v>79</v>
      </c>
      <c r="C41" s="84" t="s">
        <v>86</v>
      </c>
      <c r="D41" s="33"/>
      <c r="E41" s="213" t="s">
        <v>69</v>
      </c>
      <c r="F41" s="33"/>
      <c r="G41" s="75"/>
    </row>
    <row r="42" spans="1:7" ht="16.2" x14ac:dyDescent="0.3">
      <c r="B42" s="9" t="s">
        <v>79</v>
      </c>
      <c r="C42" s="83" t="s">
        <v>87</v>
      </c>
      <c r="D42" s="33"/>
      <c r="E42" s="29">
        <v>16</v>
      </c>
      <c r="F42" s="33"/>
      <c r="G42" s="75" t="s">
        <v>2094</v>
      </c>
    </row>
    <row r="43" spans="1:7" ht="16.2" x14ac:dyDescent="0.3">
      <c r="B43" s="9" t="s">
        <v>79</v>
      </c>
      <c r="C43" s="83" t="s">
        <v>88</v>
      </c>
      <c r="D43" s="85"/>
      <c r="E43" s="213">
        <f>31+16</f>
        <v>47</v>
      </c>
      <c r="F43" s="33"/>
      <c r="G43" s="86" t="s">
        <v>2062</v>
      </c>
    </row>
    <row r="44" spans="1:7" ht="16.2" x14ac:dyDescent="0.3">
      <c r="B44" s="9" t="s">
        <v>79</v>
      </c>
      <c r="C44" s="87" t="s">
        <v>89</v>
      </c>
      <c r="D44" s="33"/>
      <c r="E44" s="219" t="s">
        <v>57</v>
      </c>
      <c r="F44" s="73"/>
      <c r="G44" s="75"/>
    </row>
    <row r="45" spans="1:7" ht="16.2" x14ac:dyDescent="0.3">
      <c r="B45" s="9" t="s">
        <v>79</v>
      </c>
      <c r="C45" s="88" t="s">
        <v>90</v>
      </c>
      <c r="D45" s="33"/>
      <c r="E45" s="217">
        <v>1</v>
      </c>
      <c r="F45" s="33"/>
      <c r="G45" s="75"/>
    </row>
    <row r="46" spans="1:7" ht="16.8" thickBot="1" x14ac:dyDescent="0.35">
      <c r="B46" s="9" t="s">
        <v>79</v>
      </c>
      <c r="C46" s="154" t="s">
        <v>91</v>
      </c>
      <c r="D46" s="67"/>
      <c r="E46" s="218" t="s">
        <v>92</v>
      </c>
      <c r="F46" s="67"/>
      <c r="G46" s="98"/>
    </row>
    <row r="47" spans="1:7" s="13" customFormat="1" ht="16.8" thickBot="1" x14ac:dyDescent="0.35">
      <c r="A47" s="7"/>
      <c r="B47" s="9" t="s">
        <v>79</v>
      </c>
      <c r="C47" s="152" t="s">
        <v>93</v>
      </c>
      <c r="D47" s="67"/>
      <c r="E47" s="153"/>
      <c r="F47" s="67"/>
      <c r="G47" s="98"/>
    </row>
    <row r="48" spans="1:7" ht="15.6" customHeight="1" x14ac:dyDescent="0.3">
      <c r="B48" s="9" t="s">
        <v>79</v>
      </c>
      <c r="C48" s="83" t="s">
        <v>94</v>
      </c>
      <c r="D48" s="33"/>
      <c r="E48" s="213" t="s">
        <v>63</v>
      </c>
      <c r="F48" s="33"/>
      <c r="G48" s="75"/>
    </row>
    <row r="49" spans="1:7" s="9" customFormat="1" ht="16.2" x14ac:dyDescent="0.3">
      <c r="A49" s="7"/>
      <c r="C49" s="83" t="s">
        <v>95</v>
      </c>
      <c r="D49" s="33"/>
      <c r="E49" s="213" t="s">
        <v>63</v>
      </c>
      <c r="F49" s="33"/>
      <c r="G49" s="75"/>
    </row>
    <row r="50" spans="1:7" s="9" customFormat="1" ht="15.6" customHeight="1" x14ac:dyDescent="0.3">
      <c r="A50" s="7"/>
      <c r="C50" s="83" t="s">
        <v>96</v>
      </c>
      <c r="D50" s="33"/>
      <c r="E50" s="213" t="s">
        <v>63</v>
      </c>
      <c r="F50" s="33"/>
      <c r="G50" s="75"/>
    </row>
    <row r="51" spans="1:7" ht="16.8" thickBot="1" x14ac:dyDescent="0.35">
      <c r="B51" s="9"/>
      <c r="C51" s="97" t="s">
        <v>97</v>
      </c>
      <c r="D51" s="67"/>
      <c r="E51" s="343" t="s">
        <v>63</v>
      </c>
      <c r="F51" s="67"/>
      <c r="G51" s="98"/>
    </row>
    <row r="52" spans="1:7" ht="16.8" thickBot="1" x14ac:dyDescent="0.35">
      <c r="B52" s="9"/>
      <c r="C52" s="94" t="s">
        <v>98</v>
      </c>
      <c r="D52" s="95"/>
      <c r="E52" s="96">
        <f>SUM(E53:E56)</f>
        <v>1</v>
      </c>
      <c r="F52" s="95"/>
      <c r="G52" s="95"/>
    </row>
    <row r="53" spans="1:7" ht="16.2" x14ac:dyDescent="0.3">
      <c r="B53" s="9"/>
      <c r="C53" s="63" t="s">
        <v>99</v>
      </c>
      <c r="D53" s="33"/>
      <c r="E53" s="252">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0.6</v>
      </c>
      <c r="F53" s="33"/>
      <c r="G53" s="89" t="s">
        <v>100</v>
      </c>
    </row>
    <row r="54" spans="1:7" s="9" customFormat="1" ht="16.2" x14ac:dyDescent="0.3">
      <c r="B54" s="14"/>
      <c r="C54" s="63" t="s">
        <v>101</v>
      </c>
      <c r="D54" s="33"/>
      <c r="E54" s="252">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0.16363636363636364</v>
      </c>
      <c r="F54" s="33"/>
      <c r="G54" s="89" t="s">
        <v>100</v>
      </c>
    </row>
    <row r="55" spans="1:7" s="9" customFormat="1" ht="16.2" x14ac:dyDescent="0.3">
      <c r="A55" s="7"/>
      <c r="B55" s="9" t="s">
        <v>102</v>
      </c>
      <c r="C55" s="63" t="s">
        <v>103</v>
      </c>
      <c r="D55" s="33"/>
      <c r="E55" s="252">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0.12727272727272726</v>
      </c>
      <c r="F55" s="33"/>
      <c r="G55" s="89" t="s">
        <v>100</v>
      </c>
    </row>
    <row r="56" spans="1:7" ht="15" customHeight="1" thickBot="1" x14ac:dyDescent="0.35">
      <c r="B56" s="9" t="s">
        <v>102</v>
      </c>
      <c r="C56" s="63" t="s">
        <v>104</v>
      </c>
      <c r="D56" s="33"/>
      <c r="E56" s="252">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0.10909090909090909</v>
      </c>
      <c r="F56" s="33"/>
      <c r="G56" s="89" t="s">
        <v>100</v>
      </c>
    </row>
    <row r="57" spans="1:7" ht="16.8" thickBot="1" x14ac:dyDescent="0.35">
      <c r="B57" s="9" t="s">
        <v>102</v>
      </c>
      <c r="C57" s="90" t="s">
        <v>105</v>
      </c>
      <c r="D57" s="91"/>
      <c r="E57" s="92"/>
      <c r="F57" s="91"/>
      <c r="G57" s="91"/>
    </row>
    <row r="58" spans="1:7" s="9" customFormat="1" ht="16.2" x14ac:dyDescent="0.3">
      <c r="A58" s="7"/>
      <c r="B58" s="9" t="s">
        <v>102</v>
      </c>
      <c r="C58" s="63" t="s">
        <v>106</v>
      </c>
      <c r="D58" s="33"/>
      <c r="E58" s="66" t="s">
        <v>107</v>
      </c>
      <c r="F58" s="33"/>
      <c r="G58" s="64"/>
    </row>
    <row r="59" spans="1:7" ht="16.2" x14ac:dyDescent="0.3">
      <c r="C59" s="63" t="s">
        <v>108</v>
      </c>
      <c r="D59" s="33"/>
      <c r="E59" s="66" t="s">
        <v>109</v>
      </c>
      <c r="F59" s="33"/>
      <c r="G59" s="64"/>
    </row>
    <row r="60" spans="1:7" ht="16.2" x14ac:dyDescent="0.3">
      <c r="C60" s="63" t="s">
        <v>110</v>
      </c>
      <c r="D60" s="33"/>
      <c r="E60" s="220" t="s">
        <v>111</v>
      </c>
      <c r="F60" s="33"/>
      <c r="G60" s="64"/>
    </row>
    <row r="61" spans="1:7" ht="16.8" thickBot="1" x14ac:dyDescent="0.35">
      <c r="C61" s="93"/>
      <c r="D61" s="67"/>
      <c r="E61" s="68"/>
      <c r="F61" s="67"/>
      <c r="G61" s="78"/>
    </row>
    <row r="62" spans="1:7" s="9" customFormat="1" ht="16.8" thickBot="1" x14ac:dyDescent="0.35">
      <c r="A62" s="7"/>
      <c r="B62" s="7"/>
      <c r="C62" s="300"/>
      <c r="D62" s="300"/>
      <c r="E62" s="300"/>
      <c r="F62" s="300"/>
      <c r="G62" s="300"/>
    </row>
    <row r="63" spans="1:7" s="17" customFormat="1" ht="15.6" thickBot="1" x14ac:dyDescent="0.35">
      <c r="A63" s="165"/>
      <c r="B63" s="165"/>
      <c r="C63" s="291" t="s">
        <v>32</v>
      </c>
      <c r="D63" s="292"/>
      <c r="E63" s="292"/>
      <c r="F63" s="292"/>
      <c r="G63" s="293"/>
    </row>
    <row r="64" spans="1:7" s="17" customFormat="1" ht="15.6" thickBot="1" x14ac:dyDescent="0.35">
      <c r="A64" s="165"/>
      <c r="B64" s="165"/>
      <c r="C64" s="291" t="s">
        <v>33</v>
      </c>
      <c r="D64" s="292"/>
      <c r="E64" s="292"/>
      <c r="F64" s="292"/>
      <c r="G64" s="293"/>
    </row>
    <row r="65" spans="2:7" s="17" customFormat="1" ht="15.6" thickBot="1" x14ac:dyDescent="0.35">
      <c r="B65" s="165"/>
      <c r="C65" s="301"/>
      <c r="D65" s="301"/>
      <c r="E65" s="301"/>
      <c r="F65" s="301"/>
      <c r="G65" s="301"/>
    </row>
    <row r="66" spans="2:7" s="17" customFormat="1" ht="18.75" customHeight="1" x14ac:dyDescent="0.3">
      <c r="B66" s="165"/>
      <c r="C66" s="302" t="s">
        <v>34</v>
      </c>
      <c r="D66" s="302"/>
      <c r="E66" s="302"/>
      <c r="F66" s="302"/>
      <c r="G66" s="302"/>
    </row>
    <row r="67" spans="2:7" s="17" customFormat="1" ht="15" x14ac:dyDescent="0.3">
      <c r="B67" s="165"/>
      <c r="C67" s="286" t="s">
        <v>35</v>
      </c>
      <c r="D67" s="286"/>
      <c r="E67" s="286"/>
      <c r="F67" s="286"/>
      <c r="G67" s="286"/>
    </row>
    <row r="68" spans="2:7" s="17" customFormat="1" ht="15" x14ac:dyDescent="0.3">
      <c r="B68" s="33" t="s">
        <v>36</v>
      </c>
      <c r="C68" s="295" t="s">
        <v>37</v>
      </c>
      <c r="D68" s="295"/>
      <c r="E68" s="295"/>
      <c r="F68" s="295"/>
      <c r="G68" s="295"/>
    </row>
    <row r="69" spans="2:7" ht="16.2" x14ac:dyDescent="0.3">
      <c r="C69" s="10"/>
      <c r="D69" s="9"/>
      <c r="E69" s="10"/>
      <c r="F69" s="9"/>
      <c r="G69" s="9"/>
    </row>
    <row r="70" spans="2:7" ht="15" customHeight="1" x14ac:dyDescent="0.3">
      <c r="C70" s="8"/>
      <c r="D70" s="8"/>
      <c r="E70" s="8"/>
      <c r="F70" s="8"/>
    </row>
    <row r="71" spans="2:7" ht="15" customHeight="1" x14ac:dyDescent="0.3"/>
    <row r="72" spans="2:7" ht="16.2" x14ac:dyDescent="0.3">
      <c r="C72" s="305"/>
      <c r="D72" s="305"/>
      <c r="E72" s="305"/>
      <c r="F72" s="305"/>
      <c r="G72" s="305"/>
    </row>
    <row r="73" spans="2:7" ht="16.2" x14ac:dyDescent="0.3">
      <c r="C73" s="305"/>
      <c r="D73" s="305"/>
      <c r="E73" s="305"/>
      <c r="F73" s="305"/>
      <c r="G73" s="305"/>
    </row>
    <row r="74" spans="2:7" ht="18.75" customHeight="1" x14ac:dyDescent="0.3">
      <c r="C74" s="305"/>
      <c r="D74" s="305"/>
      <c r="E74" s="305"/>
      <c r="F74" s="305"/>
      <c r="G74" s="305"/>
    </row>
    <row r="75" spans="2:7" ht="16.2" x14ac:dyDescent="0.3">
      <c r="C75" s="305"/>
      <c r="D75" s="305"/>
      <c r="E75" s="305"/>
      <c r="F75" s="305"/>
      <c r="G75" s="305"/>
    </row>
    <row r="76" spans="2:7" ht="16.2" x14ac:dyDescent="0.3">
      <c r="C76" s="8"/>
      <c r="D76" s="8"/>
      <c r="E76" s="8"/>
      <c r="F76" s="8"/>
    </row>
    <row r="77" spans="2:7" ht="16.2" x14ac:dyDescent="0.3">
      <c r="C77" s="304"/>
      <c r="D77" s="304"/>
      <c r="E77" s="304"/>
    </row>
    <row r="78" spans="2:7" ht="16.2" x14ac:dyDescent="0.3">
      <c r="C78" s="304"/>
      <c r="D78" s="304"/>
      <c r="E78" s="304"/>
    </row>
    <row r="79" spans="2:7" ht="16.2" x14ac:dyDescent="0.3"/>
    <row r="80" spans="2: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row r="91" ht="16.2" x14ac:dyDescent="0.3"/>
    <row r="92" ht="16.2" x14ac:dyDescent="0.3"/>
    <row r="93" ht="16.2" x14ac:dyDescent="0.3"/>
    <row r="94" ht="16.2" x14ac:dyDescent="0.3"/>
    <row r="95" ht="16.2" x14ac:dyDescent="0.3"/>
  </sheetData>
  <sheetProtection selectLockedCells="1"/>
  <dataConsolidate/>
  <mergeCells count="19">
    <mergeCell ref="C78:E78"/>
    <mergeCell ref="C72:G72"/>
    <mergeCell ref="C73:G73"/>
    <mergeCell ref="C74:G74"/>
    <mergeCell ref="C75:G75"/>
    <mergeCell ref="C77:E77"/>
    <mergeCell ref="C68:G68"/>
    <mergeCell ref="C2:G2"/>
    <mergeCell ref="C3:G3"/>
    <mergeCell ref="C4:G4"/>
    <mergeCell ref="C5:G5"/>
    <mergeCell ref="C6:G6"/>
    <mergeCell ref="C64:G64"/>
    <mergeCell ref="C67:G67"/>
    <mergeCell ref="C63:G63"/>
    <mergeCell ref="C62:G62"/>
    <mergeCell ref="C65:G65"/>
    <mergeCell ref="C66:G66"/>
    <mergeCell ref="C7:G7"/>
  </mergeCells>
  <dataValidations xWindow="1195" yWindow="633" count="16">
    <dataValidation type="date" allowBlank="1" showInputMessage="1" showErrorMessage="1" errorTitle="Incorrect format" error="Please revise information according to specified format" promptTitle="Input date in specific format" prompt="YYYY-MM-DD" sqref="E30 E19:E20 E24 E27" xr:uid="{00000000-0002-0000-0100-000000000000}">
      <formula1>36161</formula1>
      <formula2>47848</formula2>
    </dataValidation>
    <dataValidation allowBlank="1" showInputMessage="1" showErrorMessage="1" promptTitle="EITI Report URL" prompt="Please insert direct URL to EITI Report (or report folder)." sqref="E25 E34" xr:uid="{00000000-0002-0000-0100-000001000000}"/>
    <dataValidation allowBlank="1" showInputMessage="1" showErrorMessage="1" promptTitle="Entity name" prompt="Insert name of the organisation, company, or government agency here" sqref="E23" xr:uid="{00000000-0002-0000-0100-000002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3000000}">
      <formula1>0</formula1>
      <formula2>9999999999999990000</formula2>
    </dataValidation>
    <dataValidation allowBlank="1" showInputMessage="1" showErrorMessage="1" promptTitle="URL" prompt="Please insert direct URL to the reference document" sqref="E46" xr:uid="{00000000-0002-0000-0100-000004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00000000-0002-0000-0100-000005000000}">
      <formula1>Simple_options_list</formula1>
    </dataValidation>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E34" xr:uid="{00000000-0002-0000-0100-00000600000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00000000-0002-0000-0100-000007000000}"/>
    <dataValidation type="whole" operator="greaterThanOrEqual" allowBlank="1" showInputMessage="1" showErrorMessage="1" errorTitle="Number" error="Please input a number in this cell" sqref="E42:E43" xr:uid="{00000000-0002-0000-0100-000008000000}">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00000000-0002-0000-0100-000009000000}">
      <formula1>Reporting_options_list</formula1>
    </dataValidation>
    <dataValidation allowBlank="1" showInputMessage="1" showErrorMessage="1" promptTitle="URL" prompt="Please input URL" sqref="E31" xr:uid="{00000000-0002-0000-0100-00000A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E34" xr:uid="{00000000-0002-0000-0100-00000B000000}">
      <formula1>#REF!</formula1>
    </dataValidation>
    <dataValidation type="whole" showInputMessage="1" showErrorMessage="1" sqref="F1 D14:D61 G18 E21:G21 E52:G57 E32:G32 E35:G36 E47 C33:C68 F8:F61 G1:G2 D61:G61 C1:C31 D8:G13 D1:E2 F69:F1048576 E15:E18" xr:uid="{00000000-0002-0000-0100-00000C000000}">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00000000-0002-0000-0100-00000D000000}"/>
    <dataValidation showInputMessage="1" showErrorMessage="1" sqref="C32" xr:uid="{00000000-0002-0000-0100-00000E000000}"/>
    <dataValidation type="list" allowBlank="1" showInputMessage="1" showErrorMessage="1" promptTitle="Choose from drop-down menu" prompt="Please select the relevant country from the drop-down menu" sqref="E14" xr:uid="{00000000-0002-0000-0100-00000F000000}">
      <formula1>Countries_list</formula1>
    </dataValidation>
  </dataValidations>
  <hyperlinks>
    <hyperlink ref="C44" r:id="rId1" display="Reporting currency (ISO-4217)" xr:uid="{00000000-0004-0000-0100-000000000000}"/>
    <hyperlink ref="C47" r:id="rId2" location="r4-7" xr:uid="{00000000-0004-0000-0100-000001000000}"/>
    <hyperlink ref="C7" r:id="rId3" xr:uid="{00000000-0004-0000-0100-000002000000}"/>
    <hyperlink ref="C32" r:id="rId4" location="r7-2" display="Public debate (Requirement 7.1)" xr:uid="{00000000-0004-0000-0100-000003000000}"/>
    <hyperlink ref="E25" r:id="rId5" xr:uid="{00000000-0004-0000-0100-000004000000}"/>
    <hyperlink ref="E60" r:id="rId6" xr:uid="{00000000-0004-0000-0100-000005000000}"/>
    <hyperlink ref="E28" r:id="rId7" xr:uid="{00000000-0004-0000-0100-000006000000}"/>
  </hyperlinks>
  <pageMargins left="0.25" right="0.25" top="0.75" bottom="0.75" header="0.3" footer="0.3"/>
  <pageSetup paperSize="8" fitToHeight="0" orientation="landscape" horizontalDpi="2400" verticalDpi="2400" r:id="rId8"/>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10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08"/>
  <sheetViews>
    <sheetView showGridLines="0" topLeftCell="A410" zoomScale="90" zoomScaleNormal="90" workbookViewId="0">
      <selection activeCell="B34" sqref="B34"/>
    </sheetView>
  </sheetViews>
  <sheetFormatPr defaultColWidth="4" defaultRowHeight="24" customHeight="1" x14ac:dyDescent="0.3"/>
  <cols>
    <col min="1" max="1" width="4" style="7"/>
    <col min="2" max="2" width="54" style="7" customWidth="1"/>
    <col min="3" max="3" width="4" style="7"/>
    <col min="4" max="4" width="50.5546875" style="7" customWidth="1"/>
    <col min="5" max="5" width="5.44140625" style="7" customWidth="1"/>
    <col min="6" max="6" width="47.33203125" style="7" customWidth="1"/>
    <col min="7" max="7" width="4" style="7"/>
    <col min="8" max="8" width="45.109375" style="7" customWidth="1"/>
    <col min="9" max="15" width="4" style="7"/>
    <col min="16" max="16" width="42" style="7" bestFit="1" customWidth="1"/>
    <col min="17" max="16384" width="4" style="7"/>
  </cols>
  <sheetData>
    <row r="1" spans="1:16" ht="16.2" x14ac:dyDescent="0.3"/>
    <row r="2" spans="1:16" s="17" customFormat="1" ht="15" x14ac:dyDescent="0.3">
      <c r="A2" s="165"/>
      <c r="B2" s="42" t="s">
        <v>112</v>
      </c>
      <c r="C2" s="42"/>
      <c r="D2" s="42"/>
      <c r="E2" s="42"/>
      <c r="F2" s="42"/>
      <c r="G2" s="42"/>
      <c r="H2" s="42"/>
      <c r="I2" s="165"/>
      <c r="J2" s="165"/>
      <c r="K2" s="165"/>
      <c r="L2" s="165"/>
      <c r="M2" s="165"/>
      <c r="N2" s="165"/>
      <c r="O2" s="165"/>
      <c r="P2" s="165"/>
    </row>
    <row r="3" spans="1:16" s="146" customFormat="1" x14ac:dyDescent="0.3">
      <c r="B3" s="297" t="s">
        <v>39</v>
      </c>
      <c r="C3" s="297"/>
      <c r="D3" s="297"/>
      <c r="E3" s="297"/>
      <c r="F3" s="297"/>
      <c r="G3" s="297"/>
      <c r="H3" s="297"/>
    </row>
    <row r="4" spans="1:16" s="17" customFormat="1" ht="17.100000000000001" customHeight="1" x14ac:dyDescent="0.3">
      <c r="A4" s="165"/>
      <c r="B4" s="306" t="s">
        <v>113</v>
      </c>
      <c r="C4" s="306"/>
      <c r="D4" s="306"/>
      <c r="E4" s="306"/>
      <c r="F4" s="306"/>
      <c r="G4" s="306"/>
      <c r="H4" s="306"/>
      <c r="I4" s="165"/>
      <c r="J4" s="165"/>
      <c r="K4" s="165"/>
      <c r="L4" s="165"/>
      <c r="M4" s="165"/>
      <c r="N4" s="165"/>
      <c r="O4" s="165"/>
      <c r="P4" s="165"/>
    </row>
    <row r="5" spans="1:16" s="17" customFormat="1" ht="15" x14ac:dyDescent="0.3">
      <c r="A5" s="165"/>
      <c r="B5" s="299" t="s">
        <v>114</v>
      </c>
      <c r="C5" s="299"/>
      <c r="D5" s="299"/>
      <c r="E5" s="299"/>
      <c r="F5" s="299"/>
      <c r="G5" s="299"/>
      <c r="H5" s="299"/>
      <c r="I5" s="165"/>
      <c r="J5" s="165"/>
      <c r="K5" s="165"/>
      <c r="L5" s="165"/>
      <c r="M5" s="165"/>
      <c r="N5" s="165"/>
      <c r="O5" s="165"/>
      <c r="P5" s="165"/>
    </row>
    <row r="6" spans="1:16" s="17" customFormat="1" ht="15" x14ac:dyDescent="0.35">
      <c r="A6" s="165"/>
      <c r="B6" s="299" t="s">
        <v>115</v>
      </c>
      <c r="C6" s="299"/>
      <c r="D6" s="299"/>
      <c r="E6" s="299"/>
      <c r="F6" s="299"/>
      <c r="G6" s="299"/>
      <c r="H6" s="299"/>
      <c r="I6" s="165"/>
      <c r="J6" s="165"/>
      <c r="K6" s="165"/>
      <c r="L6" s="165"/>
      <c r="M6" s="165"/>
      <c r="N6" s="165"/>
      <c r="O6" s="165"/>
      <c r="P6" s="15"/>
    </row>
    <row r="7" spans="1:16" s="17" customFormat="1" ht="15" x14ac:dyDescent="0.3">
      <c r="A7" s="165"/>
      <c r="B7" s="299" t="s">
        <v>116</v>
      </c>
      <c r="C7" s="299"/>
      <c r="D7" s="299"/>
      <c r="E7" s="299"/>
      <c r="F7" s="299"/>
      <c r="G7" s="299"/>
      <c r="H7" s="299"/>
      <c r="I7" s="165"/>
      <c r="J7" s="165"/>
      <c r="K7" s="165"/>
      <c r="L7" s="165"/>
      <c r="M7" s="165"/>
      <c r="N7" s="165"/>
      <c r="O7" s="165"/>
      <c r="P7" s="165"/>
    </row>
    <row r="8" spans="1:16" s="17" customFormat="1" ht="17.100000000000001" customHeight="1" x14ac:dyDescent="0.3">
      <c r="A8" s="165"/>
      <c r="B8" s="299" t="s">
        <v>117</v>
      </c>
      <c r="C8" s="299"/>
      <c r="D8" s="299"/>
      <c r="E8" s="299"/>
      <c r="F8" s="299"/>
      <c r="G8" s="299"/>
      <c r="H8" s="299"/>
      <c r="I8" s="165"/>
      <c r="J8" s="165"/>
      <c r="K8" s="165"/>
      <c r="L8" s="165"/>
      <c r="M8" s="165"/>
      <c r="N8" s="165"/>
      <c r="O8" s="165"/>
      <c r="P8" s="165"/>
    </row>
    <row r="9" spans="1:16" s="17" customFormat="1" ht="15" customHeight="1" x14ac:dyDescent="0.35">
      <c r="A9" s="165"/>
      <c r="B9" s="311" t="s">
        <v>118</v>
      </c>
      <c r="C9" s="311"/>
      <c r="D9" s="311"/>
      <c r="E9" s="311"/>
      <c r="F9" s="311"/>
      <c r="G9" s="311"/>
      <c r="H9" s="311"/>
      <c r="I9" s="165"/>
      <c r="J9" s="165"/>
      <c r="K9" s="165"/>
      <c r="L9" s="165"/>
      <c r="M9" s="165"/>
      <c r="N9" s="165"/>
      <c r="O9" s="165"/>
      <c r="P9" s="165"/>
    </row>
    <row r="10" spans="1:16" s="17" customFormat="1" ht="15" customHeight="1" x14ac:dyDescent="0.35">
      <c r="A10" s="165"/>
      <c r="B10" s="165"/>
      <c r="C10" s="165"/>
      <c r="D10" s="165"/>
      <c r="E10" s="99"/>
      <c r="F10" s="99"/>
      <c r="G10" s="99"/>
      <c r="H10" s="99"/>
      <c r="I10" s="165"/>
      <c r="J10" s="165"/>
      <c r="K10" s="165"/>
      <c r="L10" s="165"/>
      <c r="M10" s="165"/>
      <c r="N10" s="165"/>
      <c r="O10" s="165"/>
      <c r="P10" s="165"/>
    </row>
    <row r="11" spans="1:16" s="17" customFormat="1" ht="16.2" x14ac:dyDescent="0.3">
      <c r="A11" s="165"/>
      <c r="B11" s="46" t="s">
        <v>44</v>
      </c>
      <c r="C11" s="188"/>
      <c r="D11" s="22" t="s">
        <v>45</v>
      </c>
      <c r="E11" s="188"/>
      <c r="F11" s="23" t="s">
        <v>20</v>
      </c>
      <c r="G11" s="7"/>
      <c r="H11" s="165"/>
      <c r="I11" s="165"/>
      <c r="J11" s="165"/>
      <c r="K11" s="165"/>
      <c r="L11" s="165"/>
      <c r="M11" s="165"/>
      <c r="N11" s="165"/>
      <c r="O11" s="165"/>
      <c r="P11" s="165"/>
    </row>
    <row r="12" spans="1:16" s="17" customFormat="1" ht="15" x14ac:dyDescent="0.3">
      <c r="A12" s="165"/>
      <c r="B12" s="165"/>
      <c r="C12" s="165"/>
      <c r="D12" s="165"/>
      <c r="E12" s="165"/>
      <c r="F12" s="165"/>
      <c r="G12" s="165"/>
      <c r="H12" s="165"/>
      <c r="I12" s="165"/>
      <c r="J12" s="165"/>
      <c r="K12" s="165"/>
      <c r="L12" s="165"/>
      <c r="M12" s="165"/>
      <c r="N12" s="165"/>
      <c r="O12" s="165"/>
      <c r="P12" s="165"/>
    </row>
    <row r="13" spans="1:16" s="146" customFormat="1" x14ac:dyDescent="0.3">
      <c r="B13" s="16" t="s">
        <v>119</v>
      </c>
      <c r="D13" s="147"/>
      <c r="F13" s="147"/>
    </row>
    <row r="14" spans="1:16" s="17" customFormat="1" ht="15" x14ac:dyDescent="0.3">
      <c r="A14" s="165"/>
      <c r="B14" s="29" t="s">
        <v>120</v>
      </c>
      <c r="C14" s="165"/>
      <c r="D14" s="29"/>
      <c r="E14" s="165"/>
      <c r="F14" s="29"/>
      <c r="G14" s="165"/>
      <c r="H14" s="165"/>
      <c r="I14" s="165"/>
      <c r="J14" s="165"/>
      <c r="K14" s="165"/>
      <c r="L14" s="165"/>
      <c r="M14" s="165"/>
      <c r="N14" s="165"/>
      <c r="O14" s="165"/>
      <c r="P14" s="165"/>
    </row>
    <row r="15" spans="1:16" s="17" customFormat="1" ht="15" x14ac:dyDescent="0.3">
      <c r="A15" s="165"/>
      <c r="B15" s="32"/>
      <c r="C15" s="165"/>
      <c r="D15" s="100"/>
      <c r="E15" s="165"/>
      <c r="F15" s="100"/>
      <c r="G15" s="165"/>
      <c r="H15" s="165"/>
      <c r="I15" s="165"/>
      <c r="J15" s="165"/>
      <c r="K15" s="165"/>
      <c r="L15" s="165"/>
      <c r="M15" s="165"/>
      <c r="N15" s="165"/>
      <c r="O15" s="165"/>
      <c r="P15" s="165"/>
    </row>
    <row r="16" spans="1:16" s="161" customFormat="1" ht="18.600000000000001" x14ac:dyDescent="0.3">
      <c r="B16" s="162" t="s">
        <v>121</v>
      </c>
      <c r="D16" s="162" t="s">
        <v>122</v>
      </c>
      <c r="F16" s="162" t="s">
        <v>123</v>
      </c>
      <c r="H16" s="163" t="s">
        <v>124</v>
      </c>
    </row>
    <row r="17" spans="1:16" s="17" customFormat="1" ht="32.25" customHeight="1" x14ac:dyDescent="0.3">
      <c r="A17" s="165"/>
      <c r="B17" s="101" t="s">
        <v>125</v>
      </c>
      <c r="C17" s="165"/>
      <c r="D17" s="102"/>
      <c r="E17" s="165"/>
      <c r="F17" s="102"/>
      <c r="G17" s="165"/>
      <c r="H17" s="193"/>
      <c r="I17" s="165"/>
      <c r="J17" s="165"/>
      <c r="K17" s="165"/>
      <c r="L17" s="165"/>
      <c r="M17" s="165"/>
      <c r="N17" s="165"/>
      <c r="O17" s="165"/>
      <c r="P17" s="165"/>
    </row>
    <row r="18" spans="1:16" s="17" customFormat="1" ht="15" x14ac:dyDescent="0.3">
      <c r="A18" s="165"/>
      <c r="B18" s="103" t="s">
        <v>126</v>
      </c>
      <c r="C18" s="165"/>
      <c r="D18" s="104"/>
      <c r="E18" s="165"/>
      <c r="F18" s="104"/>
      <c r="G18" s="165"/>
      <c r="H18" s="194"/>
      <c r="I18" s="165"/>
      <c r="J18" s="165"/>
      <c r="K18" s="165"/>
      <c r="L18" s="165"/>
      <c r="M18" s="165"/>
      <c r="N18" s="165"/>
      <c r="O18" s="165"/>
      <c r="P18" s="165"/>
    </row>
    <row r="19" spans="1:16" s="17" customFormat="1" ht="90" x14ac:dyDescent="0.3">
      <c r="A19" s="165"/>
      <c r="B19" s="105" t="s">
        <v>127</v>
      </c>
      <c r="C19" s="165"/>
      <c r="D19" s="104" t="s">
        <v>128</v>
      </c>
      <c r="E19" s="165"/>
      <c r="F19" s="222" t="s">
        <v>2103</v>
      </c>
      <c r="G19" s="165"/>
      <c r="H19" s="276" t="s">
        <v>2104</v>
      </c>
      <c r="I19" s="165"/>
      <c r="J19" s="165"/>
      <c r="K19" s="165"/>
      <c r="L19" s="165"/>
      <c r="M19" s="165"/>
      <c r="N19" s="165"/>
      <c r="O19" s="165"/>
      <c r="P19" s="165"/>
    </row>
    <row r="20" spans="1:16" s="17" customFormat="1" ht="30" x14ac:dyDescent="0.3">
      <c r="A20" s="165"/>
      <c r="B20" s="105" t="s">
        <v>129</v>
      </c>
      <c r="C20" s="165"/>
      <c r="D20" s="104" t="s">
        <v>128</v>
      </c>
      <c r="E20" s="165"/>
      <c r="F20" s="222" t="s">
        <v>130</v>
      </c>
      <c r="G20" s="165"/>
      <c r="H20" s="194" t="s">
        <v>2063</v>
      </c>
      <c r="I20" s="165"/>
      <c r="J20" s="165"/>
      <c r="K20" s="165"/>
      <c r="L20" s="165"/>
      <c r="M20" s="165"/>
      <c r="N20" s="165"/>
      <c r="O20" s="165"/>
      <c r="P20" s="165"/>
    </row>
    <row r="21" spans="1:16" s="17" customFormat="1" ht="75" x14ac:dyDescent="0.3">
      <c r="A21" s="165"/>
      <c r="B21" s="105" t="s">
        <v>131</v>
      </c>
      <c r="C21" s="165"/>
      <c r="D21" s="104" t="s">
        <v>128</v>
      </c>
      <c r="E21" s="165"/>
      <c r="F21" s="104" t="s">
        <v>2102</v>
      </c>
      <c r="G21" s="165"/>
      <c r="H21" s="276" t="s">
        <v>2105</v>
      </c>
      <c r="I21" s="165"/>
      <c r="J21" s="165"/>
      <c r="K21" s="165"/>
      <c r="L21" s="165"/>
      <c r="M21" s="165"/>
      <c r="N21" s="165"/>
      <c r="O21" s="165"/>
      <c r="P21" s="165"/>
    </row>
    <row r="22" spans="1:16" s="17" customFormat="1" ht="90" x14ac:dyDescent="0.3">
      <c r="A22" s="165"/>
      <c r="B22" s="106" t="s">
        <v>132</v>
      </c>
      <c r="C22" s="165"/>
      <c r="D22" s="120" t="s">
        <v>128</v>
      </c>
      <c r="E22" s="165"/>
      <c r="F22" s="223" t="s">
        <v>2106</v>
      </c>
      <c r="G22" s="165"/>
      <c r="H22" s="267" t="s">
        <v>2108</v>
      </c>
      <c r="I22" s="165"/>
      <c r="J22" s="165"/>
      <c r="K22" s="165"/>
      <c r="L22" s="165"/>
      <c r="M22" s="165"/>
      <c r="N22" s="165"/>
      <c r="O22" s="165"/>
      <c r="P22" s="165"/>
    </row>
    <row r="23" spans="1:16" s="17" customFormat="1" ht="15" x14ac:dyDescent="0.3">
      <c r="A23" s="165"/>
      <c r="B23" s="32"/>
      <c r="C23" s="165"/>
      <c r="D23" s="100"/>
      <c r="E23" s="165"/>
      <c r="F23" s="100"/>
      <c r="G23" s="165"/>
      <c r="H23" s="165"/>
      <c r="I23" s="165"/>
      <c r="J23" s="165"/>
      <c r="K23" s="165"/>
      <c r="L23" s="165"/>
      <c r="M23" s="165"/>
      <c r="N23" s="165"/>
      <c r="O23" s="165"/>
      <c r="P23" s="165"/>
    </row>
    <row r="24" spans="1:16" s="17" customFormat="1" ht="30" x14ac:dyDescent="0.3">
      <c r="A24" s="165"/>
      <c r="B24" s="101" t="s">
        <v>133</v>
      </c>
      <c r="C24" s="165"/>
      <c r="D24" s="102"/>
      <c r="E24" s="165"/>
      <c r="F24" s="102"/>
      <c r="G24" s="165"/>
      <c r="H24" s="193"/>
      <c r="I24" s="165"/>
      <c r="J24" s="165"/>
      <c r="K24" s="165"/>
      <c r="L24" s="165"/>
      <c r="M24" s="165"/>
      <c r="N24" s="165"/>
      <c r="O24" s="165"/>
      <c r="P24" s="165"/>
    </row>
    <row r="25" spans="1:16" s="17" customFormat="1" ht="15" x14ac:dyDescent="0.3">
      <c r="A25" s="165"/>
      <c r="B25" s="103" t="s">
        <v>126</v>
      </c>
      <c r="C25" s="165"/>
      <c r="D25" s="104"/>
      <c r="E25" s="165"/>
      <c r="F25" s="104"/>
      <c r="G25" s="165"/>
      <c r="H25" s="194"/>
      <c r="I25" s="165"/>
      <c r="J25" s="165"/>
      <c r="K25" s="165"/>
      <c r="L25" s="165"/>
      <c r="M25" s="165"/>
      <c r="N25" s="165"/>
      <c r="O25" s="165"/>
      <c r="P25" s="165"/>
    </row>
    <row r="26" spans="1:16" s="17" customFormat="1" ht="28.8" x14ac:dyDescent="0.3">
      <c r="A26" s="165"/>
      <c r="B26" s="105" t="s">
        <v>134</v>
      </c>
      <c r="C26" s="165"/>
      <c r="D26" s="104" t="s">
        <v>128</v>
      </c>
      <c r="E26" s="165"/>
      <c r="F26" s="224" t="s">
        <v>135</v>
      </c>
      <c r="G26" s="165"/>
      <c r="H26" s="194"/>
      <c r="I26" s="165"/>
      <c r="J26" s="165"/>
      <c r="K26" s="165"/>
      <c r="L26" s="165"/>
      <c r="M26" s="165"/>
      <c r="N26" s="165"/>
      <c r="O26" s="165"/>
      <c r="P26" s="165"/>
    </row>
    <row r="27" spans="1:16" s="17" customFormat="1" ht="15" x14ac:dyDescent="0.3">
      <c r="A27" s="196"/>
      <c r="B27" s="107" t="s">
        <v>136</v>
      </c>
      <c r="C27" s="197"/>
      <c r="D27" s="104" t="s">
        <v>104</v>
      </c>
      <c r="E27" s="165"/>
      <c r="F27" s="222" t="str">
        <f>IF(D27=Lists!$K$4,"&lt; Input URL to data source &gt;",IF(D27=Lists!$K$5,"&lt; Reference section in EITI Report or URL &gt;",IF(D27=Lists!$K$6,"&lt; Reference evidence of non-applicability &gt;","")))</f>
        <v/>
      </c>
      <c r="G27" s="165"/>
      <c r="H27" s="194"/>
      <c r="I27" s="165"/>
      <c r="J27" s="165"/>
      <c r="K27" s="165"/>
      <c r="L27" s="165"/>
      <c r="M27" s="165"/>
      <c r="N27" s="165"/>
      <c r="O27" s="165"/>
      <c r="P27" s="165"/>
    </row>
    <row r="28" spans="1:16" s="17" customFormat="1" ht="15" x14ac:dyDescent="0.3">
      <c r="A28" s="165"/>
      <c r="B28" s="105" t="s">
        <v>137</v>
      </c>
      <c r="C28" s="165"/>
      <c r="D28" s="104" t="s">
        <v>104</v>
      </c>
      <c r="E28" s="165"/>
      <c r="F28" s="222" t="str">
        <f>IF(D28=Lists!$K$4,"&lt; Input URL to data source &gt;",IF(D28=Lists!$K$5,"&lt; Reference section in EITI Report or URL &gt;",IF(D28=Lists!$K$6,"&lt; Reference evidence of non-applicability &gt;","")))</f>
        <v/>
      </c>
      <c r="G28" s="165"/>
      <c r="H28" s="194"/>
      <c r="I28" s="165"/>
      <c r="J28" s="165"/>
      <c r="K28" s="165"/>
      <c r="L28" s="165"/>
      <c r="M28" s="165"/>
      <c r="N28" s="165"/>
      <c r="O28" s="165"/>
      <c r="P28" s="165"/>
    </row>
    <row r="29" spans="1:16" s="17" customFormat="1" ht="15" x14ac:dyDescent="0.3">
      <c r="A29" s="165"/>
      <c r="B29" s="108" t="s">
        <v>136</v>
      </c>
      <c r="C29" s="197"/>
      <c r="D29" s="104" t="s">
        <v>104</v>
      </c>
      <c r="E29" s="165"/>
      <c r="F29" s="222" t="str">
        <f>IF(D29=Lists!$K$4,"&lt; Input URL to data source &gt;",IF(D29=Lists!$K$5,"&lt; Reference section in EITI Report or URL &gt;",IF(D29=Lists!$K$6,"&lt; Reference evidence of non-applicability &gt;","")))</f>
        <v/>
      </c>
      <c r="G29" s="165"/>
      <c r="H29" s="194"/>
      <c r="I29" s="165"/>
      <c r="J29" s="165"/>
      <c r="K29" s="165"/>
      <c r="L29" s="165"/>
      <c r="M29" s="165"/>
      <c r="N29" s="165"/>
      <c r="O29" s="165"/>
      <c r="P29" s="165"/>
    </row>
    <row r="30" spans="1:16" s="17" customFormat="1" ht="15" x14ac:dyDescent="0.3">
      <c r="A30" s="165"/>
      <c r="B30" s="105" t="s">
        <v>138</v>
      </c>
      <c r="C30" s="165"/>
      <c r="D30" s="104" t="s">
        <v>104</v>
      </c>
      <c r="E30" s="165"/>
      <c r="F30" s="222" t="str">
        <f>IF(D30=Lists!$K$4,"&lt; Input URL to data source &gt;",IF(D30=Lists!$K$5,"&lt; Reference section in EITI Report or URL &gt;",IF(D30=Lists!$K$6,"&lt; Reference evidence of non-applicability &gt;","")))</f>
        <v/>
      </c>
      <c r="G30" s="165"/>
      <c r="H30" s="194"/>
      <c r="I30" s="165"/>
      <c r="J30" s="165"/>
      <c r="K30" s="165"/>
      <c r="L30" s="165"/>
      <c r="M30" s="165"/>
      <c r="N30" s="165"/>
      <c r="O30" s="165"/>
      <c r="P30" s="165"/>
    </row>
    <row r="31" spans="1:16" s="17" customFormat="1" ht="15" x14ac:dyDescent="0.3">
      <c r="A31" s="165"/>
      <c r="B31" s="109" t="s">
        <v>139</v>
      </c>
      <c r="C31" s="197"/>
      <c r="D31" s="120" t="s">
        <v>128</v>
      </c>
      <c r="E31" s="165"/>
      <c r="F31" s="225" t="s">
        <v>140</v>
      </c>
      <c r="G31" s="165"/>
      <c r="H31" s="194"/>
      <c r="I31" s="165"/>
      <c r="J31" s="165"/>
      <c r="K31" s="165"/>
      <c r="L31" s="165"/>
      <c r="M31" s="165"/>
      <c r="N31" s="165"/>
      <c r="O31" s="165"/>
      <c r="P31" s="165"/>
    </row>
    <row r="32" spans="1:16" s="17" customFormat="1" ht="15" x14ac:dyDescent="0.3">
      <c r="A32" s="165"/>
      <c r="B32" s="110"/>
      <c r="C32" s="165"/>
      <c r="D32" s="100"/>
      <c r="E32" s="165"/>
      <c r="F32" s="100"/>
      <c r="G32" s="165"/>
      <c r="H32" s="198"/>
      <c r="I32" s="165"/>
      <c r="J32" s="165"/>
      <c r="K32" s="165"/>
      <c r="L32" s="165"/>
      <c r="M32" s="165"/>
      <c r="N32" s="165"/>
      <c r="O32" s="165"/>
      <c r="P32" s="165"/>
    </row>
    <row r="33" spans="1:15" s="17" customFormat="1" ht="15" x14ac:dyDescent="0.3">
      <c r="A33" s="165"/>
      <c r="B33" s="101" t="s">
        <v>141</v>
      </c>
      <c r="C33" s="165"/>
      <c r="D33" s="111"/>
      <c r="E33" s="165"/>
      <c r="F33" s="111"/>
      <c r="G33" s="165"/>
      <c r="H33" s="193"/>
      <c r="I33" s="165"/>
      <c r="J33" s="165"/>
      <c r="K33" s="165"/>
      <c r="L33" s="165"/>
      <c r="M33" s="165"/>
      <c r="N33" s="165"/>
      <c r="O33" s="165"/>
    </row>
    <row r="34" spans="1:15" s="17" customFormat="1" ht="204.6" customHeight="1" x14ac:dyDescent="0.3">
      <c r="A34" s="165"/>
      <c r="B34" s="103" t="s">
        <v>142</v>
      </c>
      <c r="C34" s="165"/>
      <c r="D34" s="104" t="s">
        <v>128</v>
      </c>
      <c r="E34" s="165"/>
      <c r="F34" s="224" t="s">
        <v>140</v>
      </c>
      <c r="G34" s="165"/>
      <c r="H34" s="235" t="s">
        <v>2064</v>
      </c>
      <c r="I34" s="165"/>
      <c r="J34" s="165"/>
      <c r="K34" s="165"/>
      <c r="L34" s="165"/>
      <c r="M34" s="165"/>
      <c r="N34" s="165"/>
      <c r="O34" s="165"/>
    </row>
    <row r="35" spans="1:15" s="17" customFormat="1" ht="120" x14ac:dyDescent="0.3">
      <c r="A35" s="165"/>
      <c r="B35" s="103" t="s">
        <v>144</v>
      </c>
      <c r="C35" s="165"/>
      <c r="D35" s="104" t="s">
        <v>128</v>
      </c>
      <c r="E35" s="165"/>
      <c r="F35" s="226" t="s">
        <v>2061</v>
      </c>
      <c r="G35" s="165"/>
      <c r="H35" s="235" t="s">
        <v>2095</v>
      </c>
      <c r="I35" s="165"/>
      <c r="J35" s="165"/>
      <c r="K35" s="165"/>
      <c r="L35" s="165"/>
      <c r="M35" s="165"/>
      <c r="N35" s="165"/>
      <c r="O35" s="165"/>
    </row>
    <row r="36" spans="1:15" s="17" customFormat="1" ht="15" x14ac:dyDescent="0.3">
      <c r="A36" s="165"/>
      <c r="B36" s="112" t="s">
        <v>145</v>
      </c>
      <c r="C36" s="165"/>
      <c r="D36" s="120" t="s">
        <v>103</v>
      </c>
      <c r="E36" s="165"/>
      <c r="F36" s="120"/>
      <c r="G36" s="165"/>
      <c r="H36" s="195" t="s">
        <v>146</v>
      </c>
      <c r="I36" s="165"/>
      <c r="J36" s="165"/>
      <c r="K36" s="165"/>
      <c r="L36" s="165"/>
      <c r="M36" s="165"/>
      <c r="N36" s="165"/>
      <c r="O36" s="165"/>
    </row>
    <row r="37" spans="1:15" s="17" customFormat="1" ht="15" x14ac:dyDescent="0.3">
      <c r="A37" s="165"/>
      <c r="B37" s="32"/>
      <c r="C37" s="165"/>
      <c r="D37" s="100"/>
      <c r="E37" s="165"/>
      <c r="F37" s="100"/>
      <c r="G37" s="165"/>
      <c r="H37" s="165"/>
      <c r="I37" s="165"/>
      <c r="J37" s="165"/>
      <c r="K37" s="165"/>
      <c r="L37" s="165"/>
      <c r="M37" s="165"/>
      <c r="N37" s="165"/>
      <c r="O37" s="165"/>
    </row>
    <row r="38" spans="1:15" s="17" customFormat="1" ht="15" x14ac:dyDescent="0.3">
      <c r="A38" s="165"/>
      <c r="B38" s="101" t="s">
        <v>147</v>
      </c>
      <c r="C38" s="165"/>
      <c r="D38" s="111"/>
      <c r="E38" s="165"/>
      <c r="F38" s="111"/>
      <c r="G38" s="165"/>
      <c r="H38" s="193"/>
      <c r="I38" s="165"/>
      <c r="J38" s="165"/>
      <c r="K38" s="165"/>
      <c r="L38" s="165"/>
      <c r="M38" s="165"/>
      <c r="N38" s="165"/>
      <c r="O38" s="165"/>
    </row>
    <row r="39" spans="1:15" s="17" customFormat="1" ht="45" x14ac:dyDescent="0.3">
      <c r="A39" s="165"/>
      <c r="B39" s="103" t="s">
        <v>148</v>
      </c>
      <c r="C39" s="165"/>
      <c r="D39" s="104" t="s">
        <v>128</v>
      </c>
      <c r="E39" s="165"/>
      <c r="F39" s="104" t="s">
        <v>149</v>
      </c>
      <c r="G39" s="165"/>
      <c r="H39" s="194"/>
      <c r="I39" s="165"/>
      <c r="J39" s="165"/>
      <c r="K39" s="165"/>
      <c r="L39" s="165"/>
      <c r="M39" s="165"/>
      <c r="N39" s="165"/>
      <c r="O39" s="165"/>
    </row>
    <row r="40" spans="1:15" s="17" customFormat="1" ht="45" x14ac:dyDescent="0.3">
      <c r="A40" s="165"/>
      <c r="B40" s="105" t="s">
        <v>150</v>
      </c>
      <c r="C40" s="165"/>
      <c r="D40" s="104" t="s">
        <v>128</v>
      </c>
      <c r="E40" s="165"/>
      <c r="F40" s="104" t="s">
        <v>151</v>
      </c>
      <c r="G40" s="165"/>
      <c r="H40" s="194"/>
      <c r="I40" s="165"/>
      <c r="J40" s="165"/>
      <c r="K40" s="165"/>
      <c r="L40" s="165"/>
      <c r="M40" s="165"/>
      <c r="N40" s="165"/>
      <c r="O40" s="165"/>
    </row>
    <row r="41" spans="1:15" s="17" customFormat="1" ht="15" x14ac:dyDescent="0.3">
      <c r="A41" s="165"/>
      <c r="B41" s="103" t="s">
        <v>152</v>
      </c>
      <c r="C41" s="165"/>
      <c r="D41" s="104" t="s">
        <v>128</v>
      </c>
      <c r="E41" s="165"/>
      <c r="F41" s="226" t="s">
        <v>143</v>
      </c>
      <c r="G41" s="165"/>
      <c r="H41" s="194"/>
      <c r="I41" s="165"/>
      <c r="J41" s="165"/>
      <c r="K41" s="165"/>
      <c r="L41" s="165"/>
      <c r="M41" s="165"/>
      <c r="N41" s="165"/>
      <c r="O41" s="165"/>
    </row>
    <row r="42" spans="1:15" s="17" customFormat="1" ht="75" x14ac:dyDescent="0.3">
      <c r="A42" s="165"/>
      <c r="B42" s="103" t="s">
        <v>153</v>
      </c>
      <c r="C42" s="165"/>
      <c r="D42" s="104" t="s">
        <v>128</v>
      </c>
      <c r="E42" s="165"/>
      <c r="F42" s="222" t="s">
        <v>2070</v>
      </c>
      <c r="G42" s="165"/>
      <c r="H42" s="194"/>
      <c r="I42" s="165"/>
      <c r="J42" s="165"/>
      <c r="K42" s="165"/>
      <c r="L42" s="165"/>
      <c r="M42" s="165"/>
      <c r="N42" s="165"/>
      <c r="O42" s="165"/>
    </row>
    <row r="43" spans="1:15" s="17" customFormat="1" ht="15" x14ac:dyDescent="0.3">
      <c r="A43" s="165"/>
      <c r="B43" s="112" t="s">
        <v>154</v>
      </c>
      <c r="C43" s="165"/>
      <c r="D43" s="120" t="s">
        <v>103</v>
      </c>
      <c r="E43" s="165"/>
      <c r="F43" s="120"/>
      <c r="G43" s="165"/>
      <c r="H43" s="195" t="s">
        <v>146</v>
      </c>
      <c r="I43" s="165"/>
      <c r="J43" s="165"/>
      <c r="K43" s="165"/>
      <c r="L43" s="165"/>
      <c r="M43" s="165"/>
      <c r="N43" s="165"/>
      <c r="O43" s="165"/>
    </row>
    <row r="44" spans="1:15" s="17" customFormat="1" ht="15" x14ac:dyDescent="0.3">
      <c r="A44" s="165"/>
      <c r="B44" s="32"/>
      <c r="C44" s="165"/>
      <c r="D44" s="100"/>
      <c r="E44" s="165"/>
      <c r="F44" s="100"/>
      <c r="G44" s="165"/>
      <c r="H44" s="165"/>
      <c r="I44" s="165"/>
      <c r="J44" s="165"/>
      <c r="K44" s="165"/>
      <c r="L44" s="165"/>
      <c r="M44" s="165"/>
      <c r="N44" s="165"/>
      <c r="O44" s="165"/>
    </row>
    <row r="45" spans="1:15" s="17" customFormat="1" ht="15" x14ac:dyDescent="0.3">
      <c r="A45" s="165"/>
      <c r="B45" s="101" t="s">
        <v>155</v>
      </c>
      <c r="C45" s="165"/>
      <c r="D45" s="199"/>
      <c r="E45" s="165"/>
      <c r="F45" s="199"/>
      <c r="G45" s="165"/>
      <c r="H45" s="193"/>
      <c r="I45" s="165"/>
      <c r="J45" s="165"/>
      <c r="K45" s="165"/>
      <c r="L45" s="165"/>
      <c r="M45" s="165"/>
      <c r="N45" s="165"/>
      <c r="O45" s="165"/>
    </row>
    <row r="46" spans="1:15" s="17" customFormat="1" ht="15" x14ac:dyDescent="0.3">
      <c r="A46" s="165"/>
      <c r="B46" s="103" t="s">
        <v>156</v>
      </c>
      <c r="C46" s="165"/>
      <c r="D46" s="104" t="s">
        <v>104</v>
      </c>
      <c r="E46" s="165"/>
      <c r="F46" s="104" t="s">
        <v>157</v>
      </c>
      <c r="G46" s="165"/>
      <c r="H46" s="194"/>
      <c r="I46" s="165"/>
      <c r="J46" s="165"/>
      <c r="K46" s="165"/>
      <c r="L46" s="165"/>
      <c r="M46" s="165"/>
      <c r="N46" s="165"/>
      <c r="O46" s="165"/>
    </row>
    <row r="47" spans="1:15" s="17" customFormat="1" ht="15" x14ac:dyDescent="0.3">
      <c r="A47" s="165"/>
      <c r="B47" s="105" t="s">
        <v>158</v>
      </c>
      <c r="C47" s="165"/>
      <c r="D47" s="104" t="s">
        <v>78</v>
      </c>
      <c r="E47" s="165"/>
      <c r="F47" s="104" t="s">
        <v>159</v>
      </c>
      <c r="G47" s="165"/>
      <c r="H47" s="194"/>
      <c r="I47" s="165"/>
      <c r="J47" s="165"/>
      <c r="K47" s="165"/>
      <c r="L47" s="165"/>
      <c r="M47" s="165"/>
      <c r="N47" s="165"/>
      <c r="O47" s="165"/>
    </row>
    <row r="48" spans="1:15" s="17" customFormat="1" ht="15" x14ac:dyDescent="0.3">
      <c r="A48" s="165"/>
      <c r="B48" s="112" t="s">
        <v>160</v>
      </c>
      <c r="C48" s="165"/>
      <c r="D48" s="227" t="s">
        <v>104</v>
      </c>
      <c r="E48" s="165"/>
      <c r="F48" s="120" t="s">
        <v>157</v>
      </c>
      <c r="G48" s="165"/>
      <c r="H48" s="195"/>
      <c r="I48" s="165"/>
      <c r="J48" s="165"/>
      <c r="K48" s="165"/>
      <c r="L48" s="165"/>
      <c r="M48" s="165"/>
      <c r="N48" s="165"/>
      <c r="O48" s="165"/>
    </row>
    <row r="49" spans="1:9" s="17" customFormat="1" ht="15" x14ac:dyDescent="0.3">
      <c r="A49" s="165"/>
      <c r="B49" s="32"/>
      <c r="C49" s="165"/>
      <c r="D49" s="100"/>
      <c r="E49" s="165"/>
      <c r="F49" s="100"/>
      <c r="G49" s="165"/>
      <c r="H49" s="165"/>
      <c r="I49" s="165"/>
    </row>
    <row r="50" spans="1:9" s="17" customFormat="1" ht="15" x14ac:dyDescent="0.3">
      <c r="A50" s="165"/>
      <c r="B50" s="101" t="s">
        <v>161</v>
      </c>
      <c r="C50" s="165"/>
      <c r="D50" s="199"/>
      <c r="E50" s="165"/>
      <c r="F50" s="199"/>
      <c r="G50" s="165"/>
      <c r="H50" s="193"/>
      <c r="I50" s="165"/>
    </row>
    <row r="51" spans="1:9" s="17" customFormat="1" ht="30" x14ac:dyDescent="0.3">
      <c r="A51" s="165"/>
      <c r="B51" s="113" t="s">
        <v>162</v>
      </c>
      <c r="C51" s="165"/>
      <c r="D51" s="104" t="s">
        <v>128</v>
      </c>
      <c r="E51" s="165"/>
      <c r="F51" s="226" t="s">
        <v>163</v>
      </c>
      <c r="G51" s="165"/>
      <c r="H51" s="194"/>
      <c r="I51" s="165"/>
    </row>
    <row r="52" spans="1:9" s="17" customFormat="1" ht="45" x14ac:dyDescent="0.3">
      <c r="A52" s="165"/>
      <c r="B52" s="114" t="s">
        <v>164</v>
      </c>
      <c r="C52" s="165"/>
      <c r="D52" s="104" t="s">
        <v>128</v>
      </c>
      <c r="E52" s="165"/>
      <c r="F52" s="228" t="s">
        <v>165</v>
      </c>
      <c r="G52" s="165"/>
      <c r="H52" s="194"/>
      <c r="I52" s="165"/>
    </row>
    <row r="53" spans="1:9" s="17" customFormat="1" ht="36" customHeight="1" x14ac:dyDescent="0.3">
      <c r="A53" s="165"/>
      <c r="B53" s="115" t="s">
        <v>166</v>
      </c>
      <c r="C53" s="165"/>
      <c r="D53" s="120" t="s">
        <v>128</v>
      </c>
      <c r="E53" s="165"/>
      <c r="F53" s="229" t="s">
        <v>165</v>
      </c>
      <c r="G53" s="165"/>
      <c r="H53" s="195"/>
      <c r="I53" s="165"/>
    </row>
    <row r="54" spans="1:9" s="17" customFormat="1" ht="15" x14ac:dyDescent="0.3">
      <c r="A54" s="165"/>
      <c r="B54" s="32"/>
      <c r="C54" s="165"/>
      <c r="D54" s="100"/>
      <c r="E54" s="165"/>
      <c r="F54" s="100"/>
      <c r="G54" s="165"/>
      <c r="H54" s="165"/>
      <c r="I54" s="165"/>
    </row>
    <row r="55" spans="1:9" s="17" customFormat="1" ht="15" x14ac:dyDescent="0.3">
      <c r="A55" s="165"/>
      <c r="B55" s="101" t="s">
        <v>167</v>
      </c>
      <c r="C55" s="165"/>
      <c r="D55" s="199"/>
      <c r="E55" s="165"/>
      <c r="F55" s="199"/>
      <c r="G55" s="165"/>
      <c r="H55" s="193"/>
      <c r="I55" s="165"/>
    </row>
    <row r="56" spans="1:9" s="17" customFormat="1" ht="57.6" x14ac:dyDescent="0.3">
      <c r="A56" s="165"/>
      <c r="B56" s="116" t="s">
        <v>168</v>
      </c>
      <c r="C56" s="165"/>
      <c r="D56" s="120" t="s">
        <v>128</v>
      </c>
      <c r="E56" s="165"/>
      <c r="F56" s="230" t="s">
        <v>2107</v>
      </c>
      <c r="G56" s="165"/>
      <c r="H56" s="277" t="s">
        <v>2109</v>
      </c>
      <c r="I56" s="165"/>
    </row>
    <row r="57" spans="1:9" s="17" customFormat="1" ht="15" x14ac:dyDescent="0.3">
      <c r="A57" s="165"/>
      <c r="B57" s="32"/>
      <c r="C57" s="165"/>
      <c r="D57" s="100"/>
      <c r="E57" s="165"/>
      <c r="F57" s="100"/>
      <c r="G57" s="165"/>
      <c r="H57" s="165"/>
      <c r="I57" s="165"/>
    </row>
    <row r="58" spans="1:9" s="17" customFormat="1" ht="15" x14ac:dyDescent="0.3">
      <c r="A58" s="165"/>
      <c r="B58" s="101" t="s">
        <v>170</v>
      </c>
      <c r="C58" s="165"/>
      <c r="D58" s="199"/>
      <c r="E58" s="165"/>
      <c r="F58" s="199"/>
      <c r="G58" s="165"/>
      <c r="H58" s="193"/>
      <c r="I58" s="165"/>
    </row>
    <row r="59" spans="1:9" s="17" customFormat="1" ht="15" x14ac:dyDescent="0.3">
      <c r="A59" s="165"/>
      <c r="B59" s="166" t="s">
        <v>171</v>
      </c>
      <c r="C59" s="165"/>
      <c r="D59" s="200"/>
      <c r="E59" s="165"/>
      <c r="F59" s="200"/>
      <c r="G59" s="165"/>
      <c r="H59" s="194"/>
      <c r="I59" s="165"/>
    </row>
    <row r="60" spans="1:9" s="17" customFormat="1" ht="15" x14ac:dyDescent="0.3">
      <c r="A60" s="165"/>
      <c r="B60" s="113" t="s">
        <v>172</v>
      </c>
      <c r="C60" s="165"/>
      <c r="D60" s="104" t="s">
        <v>78</v>
      </c>
      <c r="E60" s="165"/>
      <c r="F60" s="104" t="s">
        <v>173</v>
      </c>
      <c r="G60" s="165"/>
      <c r="H60" s="194"/>
      <c r="I60" s="165"/>
    </row>
    <row r="61" spans="1:9" s="17" customFormat="1" ht="15" x14ac:dyDescent="0.3">
      <c r="A61" s="165"/>
      <c r="B61" s="113" t="s">
        <v>174</v>
      </c>
      <c r="C61" s="165"/>
      <c r="D61" s="104" t="s">
        <v>78</v>
      </c>
      <c r="E61" s="165"/>
      <c r="F61" s="104" t="s">
        <v>173</v>
      </c>
      <c r="G61" s="165"/>
      <c r="H61" s="194" t="s">
        <v>175</v>
      </c>
      <c r="I61" s="165"/>
    </row>
    <row r="62" spans="1:9" s="17" customFormat="1" ht="15" x14ac:dyDescent="0.3">
      <c r="A62" s="165"/>
      <c r="B62" s="232" t="s">
        <v>1109</v>
      </c>
      <c r="C62" s="188"/>
      <c r="D62" s="233">
        <v>459792.04399999999</v>
      </c>
      <c r="E62" s="165"/>
      <c r="F62" s="104" t="s">
        <v>177</v>
      </c>
      <c r="G62" s="165"/>
      <c r="H62" s="194" t="s">
        <v>2065</v>
      </c>
      <c r="I62" s="165"/>
    </row>
    <row r="63" spans="1:9" s="17" customFormat="1" ht="15" x14ac:dyDescent="0.3">
      <c r="A63" s="165"/>
      <c r="B63" s="232" t="str">
        <f>LEFT(B62,SEARCH(",",B62))&amp;" value"</f>
        <v>Petroleum oils excluding crude (2710), value</v>
      </c>
      <c r="C63" s="188"/>
      <c r="D63" s="261">
        <v>321577000</v>
      </c>
      <c r="E63" s="165"/>
      <c r="F63" s="104" t="s">
        <v>57</v>
      </c>
      <c r="G63" s="165"/>
      <c r="H63" s="194"/>
      <c r="I63" s="165"/>
    </row>
    <row r="64" spans="1:9" s="17" customFormat="1" ht="15" x14ac:dyDescent="0.3">
      <c r="A64" s="165"/>
      <c r="B64" s="232" t="s">
        <v>178</v>
      </c>
      <c r="C64" s="188"/>
      <c r="D64" s="233">
        <v>2037902.6359999999</v>
      </c>
      <c r="E64" s="165"/>
      <c r="F64" s="104" t="s">
        <v>177</v>
      </c>
      <c r="G64" s="165"/>
      <c r="H64" s="194" t="s">
        <v>2066</v>
      </c>
      <c r="I64" s="165"/>
    </row>
    <row r="65" spans="1:16" s="17" customFormat="1" ht="15" x14ac:dyDescent="0.3">
      <c r="A65" s="165"/>
      <c r="B65" s="232" t="str">
        <f>LEFT(B64,SEARCH(",",B64))&amp;" value"</f>
        <v>Natural gas (2711), value</v>
      </c>
      <c r="C65" s="188"/>
      <c r="D65" s="261">
        <v>1423138000</v>
      </c>
      <c r="E65" s="165"/>
      <c r="F65" s="222" t="s">
        <v>57</v>
      </c>
      <c r="G65" s="165"/>
      <c r="H65" s="194"/>
      <c r="I65" s="165"/>
      <c r="J65" s="165"/>
      <c r="K65" s="165"/>
      <c r="L65" s="165"/>
      <c r="M65" s="165"/>
      <c r="N65" s="165"/>
      <c r="O65" s="165"/>
      <c r="P65" s="165"/>
    </row>
    <row r="66" spans="1:16" s="17" customFormat="1" ht="15" x14ac:dyDescent="0.3">
      <c r="A66" s="165"/>
      <c r="B66" s="232" t="s">
        <v>178</v>
      </c>
      <c r="C66" s="188"/>
      <c r="D66" s="233">
        <v>188241.28</v>
      </c>
      <c r="E66" s="165"/>
      <c r="F66" s="104" t="s">
        <v>177</v>
      </c>
      <c r="G66" s="165"/>
      <c r="H66" s="194" t="s">
        <v>2067</v>
      </c>
      <c r="I66" s="165"/>
      <c r="J66" s="165"/>
      <c r="K66" s="165"/>
      <c r="L66" s="165"/>
      <c r="M66" s="165"/>
      <c r="N66" s="165"/>
      <c r="O66" s="165"/>
      <c r="P66" s="165"/>
    </row>
    <row r="67" spans="1:16" s="17" customFormat="1" ht="15" x14ac:dyDescent="0.3">
      <c r="A67" s="165"/>
      <c r="B67" s="232" t="str">
        <f>LEFT(B66,SEARCH(",",B66))&amp;" value"</f>
        <v>Natural gas (2711), value</v>
      </c>
      <c r="C67" s="188"/>
      <c r="D67" s="261">
        <v>86783000</v>
      </c>
      <c r="E67" s="165"/>
      <c r="F67" s="222" t="s">
        <v>57</v>
      </c>
      <c r="G67" s="165"/>
      <c r="H67" s="194" t="s">
        <v>179</v>
      </c>
      <c r="I67" s="165"/>
      <c r="J67" s="165"/>
      <c r="K67" s="165"/>
      <c r="L67" s="165"/>
      <c r="M67" s="165"/>
      <c r="N67" s="165"/>
      <c r="O67" s="165"/>
      <c r="P67" s="165"/>
    </row>
    <row r="68" spans="1:16" s="17" customFormat="1" ht="15" x14ac:dyDescent="0.3">
      <c r="A68" s="165"/>
      <c r="B68" s="32"/>
      <c r="C68" s="165"/>
      <c r="D68" s="100"/>
      <c r="E68" s="165"/>
      <c r="F68" s="100"/>
      <c r="G68" s="165"/>
      <c r="H68" s="165"/>
      <c r="I68" s="165"/>
      <c r="J68" s="165"/>
      <c r="K68" s="165"/>
      <c r="L68" s="165"/>
      <c r="M68" s="165"/>
      <c r="N68" s="165"/>
      <c r="O68" s="165"/>
      <c r="P68" s="165"/>
    </row>
    <row r="69" spans="1:16" s="17" customFormat="1" ht="15" x14ac:dyDescent="0.3">
      <c r="A69" s="165"/>
      <c r="B69" s="101" t="s">
        <v>180</v>
      </c>
      <c r="C69" s="165"/>
      <c r="D69" s="199"/>
      <c r="E69" s="165"/>
      <c r="F69" s="199"/>
      <c r="G69" s="165"/>
      <c r="H69" s="193"/>
      <c r="I69" s="165"/>
      <c r="J69" s="165"/>
      <c r="K69" s="165"/>
      <c r="L69" s="165"/>
      <c r="M69" s="165"/>
      <c r="N69" s="165"/>
      <c r="O69" s="165"/>
      <c r="P69" s="165"/>
    </row>
    <row r="70" spans="1:16" s="17" customFormat="1" ht="15" x14ac:dyDescent="0.3">
      <c r="A70" s="165"/>
      <c r="B70" s="113" t="s">
        <v>172</v>
      </c>
      <c r="C70" s="165"/>
      <c r="D70" s="104" t="s">
        <v>78</v>
      </c>
      <c r="E70" s="165"/>
      <c r="F70" s="104" t="s">
        <v>173</v>
      </c>
      <c r="G70" s="165"/>
      <c r="H70" s="194"/>
      <c r="I70" s="165"/>
      <c r="J70" s="165"/>
      <c r="K70" s="165"/>
      <c r="L70" s="165"/>
      <c r="M70" s="165"/>
      <c r="N70" s="165"/>
      <c r="O70" s="165"/>
      <c r="P70" s="165"/>
    </row>
    <row r="71" spans="1:16" s="17" customFormat="1" ht="15" x14ac:dyDescent="0.3">
      <c r="A71" s="165"/>
      <c r="B71" s="113" t="s">
        <v>174</v>
      </c>
      <c r="C71" s="165"/>
      <c r="D71" s="104" t="s">
        <v>78</v>
      </c>
      <c r="E71" s="165"/>
      <c r="F71" s="104" t="s">
        <v>173</v>
      </c>
      <c r="G71" s="165"/>
      <c r="H71" s="194"/>
      <c r="I71" s="165"/>
      <c r="J71" s="165"/>
      <c r="K71" s="165"/>
      <c r="L71" s="165"/>
      <c r="M71" s="165"/>
      <c r="N71" s="165"/>
      <c r="O71" s="165"/>
      <c r="P71" s="165"/>
    </row>
    <row r="72" spans="1:16" s="17" customFormat="1" ht="15" x14ac:dyDescent="0.3">
      <c r="A72" s="165"/>
      <c r="B72" s="232" t="s">
        <v>1109</v>
      </c>
      <c r="C72" s="188"/>
      <c r="D72" s="233">
        <v>459792.04399999999</v>
      </c>
      <c r="E72" s="165"/>
      <c r="F72" s="104" t="s">
        <v>177</v>
      </c>
      <c r="G72" s="165"/>
      <c r="H72" s="194" t="s">
        <v>2065</v>
      </c>
      <c r="I72" s="165"/>
      <c r="J72" s="165"/>
      <c r="K72" s="165"/>
      <c r="L72" s="165"/>
      <c r="M72" s="165"/>
      <c r="N72" s="165"/>
      <c r="O72" s="165"/>
      <c r="P72" s="165"/>
    </row>
    <row r="73" spans="1:16" s="17" customFormat="1" ht="15" x14ac:dyDescent="0.3">
      <c r="A73" s="165"/>
      <c r="B73" s="232" t="str">
        <f>LEFT(B72,SEARCH(",",B72))&amp;" value"</f>
        <v>Petroleum oils excluding crude (2710), value</v>
      </c>
      <c r="C73" s="188"/>
      <c r="D73" s="261">
        <v>321577000</v>
      </c>
      <c r="E73" s="165"/>
      <c r="F73" s="104" t="s">
        <v>57</v>
      </c>
      <c r="G73" s="165"/>
      <c r="H73" s="194"/>
      <c r="I73" s="165"/>
      <c r="J73" s="165"/>
      <c r="K73" s="165"/>
      <c r="L73" s="165"/>
      <c r="M73" s="165"/>
      <c r="N73" s="165"/>
      <c r="O73" s="165"/>
      <c r="P73" s="165"/>
    </row>
    <row r="74" spans="1:16" s="17" customFormat="1" ht="15" x14ac:dyDescent="0.3">
      <c r="A74" s="165"/>
      <c r="B74" s="232" t="s">
        <v>178</v>
      </c>
      <c r="C74" s="188"/>
      <c r="D74" s="233">
        <v>2037902.6359999999</v>
      </c>
      <c r="E74" s="165"/>
      <c r="F74" s="104" t="s">
        <v>177</v>
      </c>
      <c r="G74" s="165"/>
      <c r="H74" s="194" t="s">
        <v>2066</v>
      </c>
      <c r="I74" s="165"/>
      <c r="J74" s="165"/>
      <c r="K74" s="165"/>
      <c r="L74" s="165"/>
      <c r="M74" s="165"/>
      <c r="N74" s="165"/>
      <c r="O74" s="165"/>
      <c r="P74" s="165"/>
    </row>
    <row r="75" spans="1:16" s="17" customFormat="1" ht="15" x14ac:dyDescent="0.3">
      <c r="A75" s="165"/>
      <c r="B75" s="232" t="str">
        <f>LEFT(B74,SEARCH(",",B74))&amp;" value"</f>
        <v>Natural gas (2711), value</v>
      </c>
      <c r="C75" s="188"/>
      <c r="D75" s="261">
        <v>1423138000</v>
      </c>
      <c r="E75" s="165"/>
      <c r="F75" s="222" t="s">
        <v>57</v>
      </c>
      <c r="G75" s="165"/>
      <c r="H75" s="194"/>
      <c r="I75" s="165"/>
      <c r="J75" s="165"/>
      <c r="K75" s="165"/>
      <c r="L75" s="165"/>
      <c r="M75" s="165"/>
      <c r="N75" s="165"/>
      <c r="O75" s="165"/>
      <c r="P75" s="165"/>
    </row>
    <row r="76" spans="1:16" s="17" customFormat="1" ht="15" x14ac:dyDescent="0.3">
      <c r="A76" s="165"/>
      <c r="B76" s="232" t="s">
        <v>178</v>
      </c>
      <c r="C76" s="188"/>
      <c r="D76" s="233">
        <v>188241.28</v>
      </c>
      <c r="E76" s="165"/>
      <c r="F76" s="104" t="s">
        <v>177</v>
      </c>
      <c r="G76" s="165"/>
      <c r="H76" s="194" t="s">
        <v>2067</v>
      </c>
      <c r="I76" s="165"/>
      <c r="J76" s="165"/>
      <c r="K76" s="165"/>
      <c r="L76" s="165"/>
      <c r="M76" s="165"/>
      <c r="N76" s="165"/>
      <c r="O76" s="165"/>
      <c r="P76" s="165"/>
    </row>
    <row r="77" spans="1:16" s="17" customFormat="1" ht="15" x14ac:dyDescent="0.3">
      <c r="A77" s="165"/>
      <c r="B77" s="232" t="str">
        <f>LEFT(B76,SEARCH(",",B76))&amp;" value"</f>
        <v>Natural gas (2711), value</v>
      </c>
      <c r="C77" s="188"/>
      <c r="D77" s="261">
        <v>86783000</v>
      </c>
      <c r="E77" s="165"/>
      <c r="F77" s="222" t="s">
        <v>57</v>
      </c>
      <c r="G77" s="165"/>
      <c r="H77" s="194" t="s">
        <v>179</v>
      </c>
      <c r="I77" s="165"/>
      <c r="J77" s="165"/>
      <c r="K77" s="165"/>
      <c r="L77" s="165"/>
      <c r="M77" s="165"/>
      <c r="N77" s="165"/>
      <c r="O77" s="165"/>
      <c r="P77" s="165"/>
    </row>
    <row r="78" spans="1:16" s="17" customFormat="1" ht="15" x14ac:dyDescent="0.3">
      <c r="A78" s="165"/>
      <c r="B78" s="32"/>
      <c r="C78" s="165"/>
      <c r="D78" s="100"/>
      <c r="E78" s="165"/>
      <c r="F78" s="100"/>
      <c r="G78" s="165"/>
      <c r="H78" s="165"/>
      <c r="I78" s="165"/>
      <c r="J78" s="165"/>
      <c r="K78" s="165"/>
      <c r="L78" s="165"/>
      <c r="M78" s="165"/>
      <c r="N78" s="165"/>
      <c r="O78" s="165"/>
      <c r="P78" s="165"/>
    </row>
    <row r="79" spans="1:16" s="17" customFormat="1" ht="15" x14ac:dyDescent="0.3">
      <c r="A79" s="165"/>
      <c r="B79" s="101" t="s">
        <v>181</v>
      </c>
      <c r="C79" s="165"/>
      <c r="D79" s="199"/>
      <c r="E79" s="165"/>
      <c r="F79" s="117"/>
      <c r="G79" s="165"/>
      <c r="H79" s="193"/>
      <c r="I79" s="165"/>
      <c r="J79" s="165"/>
      <c r="K79" s="165"/>
      <c r="L79" s="165"/>
      <c r="M79" s="165"/>
      <c r="N79" s="165"/>
      <c r="O79" s="165"/>
      <c r="P79" s="165"/>
    </row>
    <row r="80" spans="1:16" s="17" customFormat="1" ht="60" x14ac:dyDescent="0.3">
      <c r="A80" s="165"/>
      <c r="B80" s="113" t="s">
        <v>182</v>
      </c>
      <c r="C80" s="165"/>
      <c r="D80" s="104" t="s">
        <v>128</v>
      </c>
      <c r="E80" s="165"/>
      <c r="F80" s="104" t="s">
        <v>2068</v>
      </c>
      <c r="G80" s="165"/>
      <c r="H80" s="194"/>
      <c r="I80" s="165"/>
      <c r="J80" s="165"/>
      <c r="K80" s="165"/>
      <c r="L80" s="165"/>
      <c r="M80" s="165"/>
      <c r="N80" s="165"/>
      <c r="O80" s="165"/>
      <c r="P80" s="165"/>
    </row>
    <row r="81" spans="1:16" s="17" customFormat="1" ht="30" x14ac:dyDescent="0.3">
      <c r="A81" s="165"/>
      <c r="B81" s="118" t="s">
        <v>183</v>
      </c>
      <c r="C81" s="165"/>
      <c r="D81" s="104" t="s">
        <v>78</v>
      </c>
      <c r="E81" s="165"/>
      <c r="F81" s="104" t="s">
        <v>184</v>
      </c>
      <c r="G81" s="165"/>
      <c r="H81" s="194"/>
      <c r="I81" s="165"/>
      <c r="J81" s="165"/>
      <c r="K81" s="165"/>
      <c r="L81" s="165"/>
      <c r="M81" s="165"/>
      <c r="N81" s="165"/>
      <c r="O81" s="165"/>
      <c r="P81" s="165"/>
    </row>
    <row r="82" spans="1:16" s="17" customFormat="1" ht="60" x14ac:dyDescent="0.3">
      <c r="A82" s="165"/>
      <c r="B82" s="119" t="s">
        <v>185</v>
      </c>
      <c r="C82" s="165"/>
      <c r="D82" s="268">
        <f>'Part 5 - Company data'!J103/'Part 4 - Government revenues'!J37</f>
        <v>0.99793991910703705</v>
      </c>
      <c r="E82" s="165"/>
      <c r="F82" s="120" t="s">
        <v>186</v>
      </c>
      <c r="G82" s="165"/>
      <c r="H82" s="267" t="s">
        <v>2110</v>
      </c>
      <c r="I82" s="165"/>
      <c r="J82" s="165"/>
      <c r="K82" s="165"/>
      <c r="L82" s="165"/>
      <c r="M82" s="165"/>
      <c r="N82" s="165"/>
      <c r="O82" s="165"/>
      <c r="P82" s="165"/>
    </row>
    <row r="83" spans="1:16" s="17" customFormat="1" ht="15" x14ac:dyDescent="0.3">
      <c r="A83" s="165"/>
      <c r="B83" s="32"/>
      <c r="C83" s="165"/>
      <c r="D83" s="100"/>
      <c r="E83" s="165"/>
      <c r="F83" s="100"/>
      <c r="G83" s="165"/>
      <c r="H83" s="165"/>
      <c r="I83" s="165"/>
      <c r="J83" s="165"/>
      <c r="K83" s="165"/>
      <c r="L83" s="165"/>
      <c r="M83" s="165"/>
      <c r="N83" s="165"/>
      <c r="O83" s="165"/>
      <c r="P83" s="165"/>
    </row>
    <row r="84" spans="1:16" s="17" customFormat="1" ht="15" x14ac:dyDescent="0.3">
      <c r="A84" s="165"/>
      <c r="B84" s="101" t="s">
        <v>187</v>
      </c>
      <c r="C84" s="165"/>
      <c r="D84" s="117"/>
      <c r="E84" s="165"/>
      <c r="F84" s="117"/>
      <c r="G84" s="165"/>
      <c r="H84" s="193"/>
      <c r="I84" s="165"/>
      <c r="J84" s="165"/>
      <c r="K84" s="165"/>
      <c r="L84" s="165"/>
      <c r="M84" s="165"/>
      <c r="N84" s="165"/>
      <c r="O84" s="165"/>
      <c r="P84" s="165"/>
    </row>
    <row r="85" spans="1:16" s="17" customFormat="1" ht="30" x14ac:dyDescent="0.3">
      <c r="A85" s="165"/>
      <c r="B85" s="118" t="s">
        <v>188</v>
      </c>
      <c r="C85" s="165"/>
      <c r="D85" s="104" t="s">
        <v>103</v>
      </c>
      <c r="E85" s="165"/>
      <c r="F85" s="226" t="s">
        <v>169</v>
      </c>
      <c r="G85" s="165"/>
      <c r="H85" s="235" t="s">
        <v>189</v>
      </c>
      <c r="I85" s="165"/>
      <c r="J85" s="165"/>
      <c r="K85" s="165"/>
      <c r="L85" s="165"/>
      <c r="M85" s="165"/>
      <c r="N85" s="165"/>
      <c r="O85" s="165"/>
      <c r="P85" s="165"/>
    </row>
    <row r="86" spans="1:16" s="17" customFormat="1" ht="15" x14ac:dyDescent="0.3">
      <c r="A86" s="165"/>
      <c r="B86" s="151" t="s">
        <v>190</v>
      </c>
      <c r="C86" s="201"/>
      <c r="D86" s="102"/>
      <c r="E86" s="201"/>
      <c r="F86" s="102"/>
      <c r="G86" s="165"/>
      <c r="H86" s="194"/>
      <c r="I86" s="165"/>
      <c r="J86" s="165"/>
      <c r="K86" s="165"/>
      <c r="L86" s="165"/>
      <c r="M86" s="165"/>
      <c r="N86" s="165"/>
      <c r="O86" s="165"/>
      <c r="P86" s="165"/>
    </row>
    <row r="87" spans="1:16" s="17" customFormat="1" ht="15" x14ac:dyDescent="0.3">
      <c r="A87" s="165"/>
      <c r="B87" s="232" t="s">
        <v>176</v>
      </c>
      <c r="C87" s="188"/>
      <c r="D87" s="222"/>
      <c r="E87" s="188"/>
      <c r="F87" s="222" t="s">
        <v>191</v>
      </c>
      <c r="G87" s="165"/>
      <c r="H87" s="194"/>
      <c r="I87" s="165"/>
      <c r="J87" s="165"/>
      <c r="K87" s="165"/>
      <c r="L87" s="165"/>
      <c r="M87" s="165"/>
      <c r="N87" s="165"/>
      <c r="O87" s="165"/>
      <c r="P87" s="165"/>
    </row>
    <row r="88" spans="1:16" s="17" customFormat="1" ht="15" x14ac:dyDescent="0.3">
      <c r="A88" s="165"/>
      <c r="B88" s="232" t="s">
        <v>178</v>
      </c>
      <c r="C88" s="188"/>
      <c r="D88" s="222"/>
      <c r="E88" s="188"/>
      <c r="F88" s="222" t="s">
        <v>177</v>
      </c>
      <c r="G88" s="165"/>
      <c r="H88" s="194"/>
      <c r="I88" s="165"/>
      <c r="J88" s="165"/>
      <c r="K88" s="165"/>
      <c r="L88" s="165"/>
      <c r="M88" s="165"/>
      <c r="N88" s="165"/>
      <c r="O88" s="165"/>
      <c r="P88" s="165"/>
    </row>
    <row r="89" spans="1:16" s="17" customFormat="1" ht="15" x14ac:dyDescent="0.3">
      <c r="A89" s="165"/>
      <c r="B89" s="234" t="s">
        <v>192</v>
      </c>
      <c r="C89" s="236"/>
      <c r="D89" s="223"/>
      <c r="E89" s="236"/>
      <c r="F89" s="223" t="s">
        <v>193</v>
      </c>
      <c r="G89" s="165"/>
      <c r="H89" s="194"/>
      <c r="I89" s="165"/>
      <c r="J89" s="165"/>
      <c r="K89" s="165"/>
      <c r="L89" s="165"/>
      <c r="M89" s="165"/>
      <c r="N89" s="165"/>
      <c r="O89" s="165"/>
      <c r="P89" s="165"/>
    </row>
    <row r="90" spans="1:16" s="17" customFormat="1" ht="15" x14ac:dyDescent="0.3">
      <c r="A90" s="165"/>
      <c r="B90" s="237" t="s">
        <v>194</v>
      </c>
      <c r="C90" s="238"/>
      <c r="D90" s="123"/>
      <c r="E90" s="238"/>
      <c r="F90" s="123"/>
      <c r="G90" s="165"/>
      <c r="H90" s="194"/>
      <c r="I90" s="165"/>
      <c r="J90" s="165"/>
      <c r="K90" s="165"/>
      <c r="L90" s="165"/>
      <c r="M90" s="165"/>
      <c r="N90" s="165"/>
      <c r="O90" s="165"/>
      <c r="P90" s="165"/>
    </row>
    <row r="91" spans="1:16" s="17" customFormat="1" ht="15" x14ac:dyDescent="0.3">
      <c r="A91" s="165"/>
      <c r="B91" s="232" t="s">
        <v>176</v>
      </c>
      <c r="C91" s="188"/>
      <c r="D91" s="222"/>
      <c r="E91" s="188"/>
      <c r="F91" s="222" t="s">
        <v>191</v>
      </c>
      <c r="G91" s="165"/>
      <c r="H91" s="194"/>
      <c r="I91" s="165"/>
      <c r="J91" s="165"/>
      <c r="K91" s="165"/>
      <c r="L91" s="165"/>
      <c r="M91" s="165"/>
      <c r="N91" s="165"/>
      <c r="O91" s="165"/>
      <c r="P91" s="165"/>
    </row>
    <row r="92" spans="1:16" s="17" customFormat="1" ht="15" x14ac:dyDescent="0.3">
      <c r="A92" s="165"/>
      <c r="B92" s="232" t="str">
        <f>LEFT(B91,SEARCH(",",B91))&amp;" value"</f>
        <v>Crude oil (2709), value</v>
      </c>
      <c r="C92" s="188"/>
      <c r="D92" s="222"/>
      <c r="E92" s="188"/>
      <c r="F92" s="222" t="s">
        <v>57</v>
      </c>
      <c r="G92" s="165"/>
      <c r="H92" s="194" t="s">
        <v>195</v>
      </c>
      <c r="I92" s="165"/>
      <c r="J92" s="165"/>
      <c r="K92" s="165"/>
      <c r="L92" s="165"/>
      <c r="M92" s="165"/>
      <c r="N92" s="165"/>
      <c r="O92" s="165"/>
      <c r="P92" s="165"/>
    </row>
    <row r="93" spans="1:16" s="17" customFormat="1" ht="15" x14ac:dyDescent="0.3">
      <c r="A93" s="165"/>
      <c r="B93" s="232" t="s">
        <v>178</v>
      </c>
      <c r="C93" s="188"/>
      <c r="D93" s="222"/>
      <c r="E93" s="188"/>
      <c r="F93" s="222" t="s">
        <v>177</v>
      </c>
      <c r="G93" s="165"/>
      <c r="H93" s="194"/>
      <c r="I93" s="165"/>
      <c r="J93" s="165"/>
      <c r="K93" s="165"/>
      <c r="L93" s="165"/>
      <c r="M93" s="165"/>
      <c r="N93" s="165"/>
      <c r="O93" s="165"/>
      <c r="P93" s="165"/>
    </row>
    <row r="94" spans="1:16" s="17" customFormat="1" ht="15" x14ac:dyDescent="0.3">
      <c r="A94" s="165"/>
      <c r="B94" s="232" t="str">
        <f>LEFT(B93,SEARCH(",",B93))&amp;" value"</f>
        <v>Natural gas (2711), value</v>
      </c>
      <c r="C94" s="188"/>
      <c r="D94" s="222"/>
      <c r="E94" s="188"/>
      <c r="F94" s="222" t="s">
        <v>57</v>
      </c>
      <c r="G94" s="165"/>
      <c r="H94" s="194" t="s">
        <v>195</v>
      </c>
      <c r="I94" s="165"/>
      <c r="J94" s="165"/>
      <c r="K94" s="165"/>
      <c r="L94" s="165"/>
      <c r="M94" s="165"/>
      <c r="N94" s="165"/>
      <c r="O94" s="165"/>
      <c r="P94" s="165"/>
    </row>
    <row r="95" spans="1:16" s="17" customFormat="1" ht="15" x14ac:dyDescent="0.3">
      <c r="A95" s="165"/>
      <c r="B95" s="232" t="s">
        <v>192</v>
      </c>
      <c r="C95" s="188"/>
      <c r="D95" s="222"/>
      <c r="E95" s="188"/>
      <c r="F95" s="222" t="s">
        <v>193</v>
      </c>
      <c r="G95" s="165"/>
      <c r="H95" s="194"/>
      <c r="I95" s="165"/>
      <c r="J95" s="165"/>
      <c r="K95" s="165"/>
      <c r="L95" s="165"/>
      <c r="M95" s="165"/>
      <c r="N95" s="165"/>
      <c r="O95" s="165"/>
      <c r="P95" s="165"/>
    </row>
    <row r="96" spans="1:16" s="17" customFormat="1" ht="15" x14ac:dyDescent="0.3">
      <c r="A96" s="165"/>
      <c r="B96" s="232" t="str">
        <f>LEFT(B95,SEARCH(",",B95))&amp;" value"</f>
        <v>Add commodities here, value</v>
      </c>
      <c r="C96" s="188"/>
      <c r="D96" s="222"/>
      <c r="E96" s="188"/>
      <c r="F96" s="222" t="s">
        <v>57</v>
      </c>
      <c r="G96" s="165"/>
      <c r="H96" s="194" t="s">
        <v>195</v>
      </c>
      <c r="I96" s="165"/>
      <c r="J96" s="165"/>
      <c r="K96" s="165"/>
      <c r="L96" s="165"/>
      <c r="M96" s="165"/>
      <c r="N96" s="165"/>
      <c r="O96" s="165"/>
      <c r="P96" s="165"/>
    </row>
    <row r="97" spans="1:9" s="17" customFormat="1" ht="30" x14ac:dyDescent="0.3">
      <c r="A97" s="165"/>
      <c r="B97" s="239" t="s">
        <v>196</v>
      </c>
      <c r="C97" s="236"/>
      <c r="D97" s="223"/>
      <c r="E97" s="236"/>
      <c r="F97" s="223" t="s">
        <v>57</v>
      </c>
      <c r="G97" s="202"/>
      <c r="H97" s="195"/>
      <c r="I97" s="165"/>
    </row>
    <row r="98" spans="1:9" s="17" customFormat="1" ht="15" x14ac:dyDescent="0.3">
      <c r="A98" s="165"/>
      <c r="B98" s="32"/>
      <c r="C98" s="165"/>
      <c r="D98" s="165"/>
      <c r="E98" s="165"/>
      <c r="F98" s="182"/>
      <c r="G98" s="165"/>
      <c r="H98" s="165"/>
      <c r="I98" s="165"/>
    </row>
    <row r="99" spans="1:9" s="17" customFormat="1" ht="16.2" customHeight="1" x14ac:dyDescent="0.3">
      <c r="A99" s="165"/>
      <c r="B99" s="101" t="s">
        <v>197</v>
      </c>
      <c r="C99" s="165"/>
      <c r="D99" s="117"/>
      <c r="E99" s="165"/>
      <c r="F99" s="117"/>
      <c r="G99" s="165"/>
      <c r="H99" s="193"/>
      <c r="I99" s="165"/>
    </row>
    <row r="100" spans="1:9" s="17" customFormat="1" ht="30" x14ac:dyDescent="0.3">
      <c r="A100" s="165"/>
      <c r="B100" s="118" t="s">
        <v>198</v>
      </c>
      <c r="C100" s="165"/>
      <c r="D100" s="104" t="s">
        <v>103</v>
      </c>
      <c r="E100" s="165"/>
      <c r="F100" s="104" t="s">
        <v>199</v>
      </c>
      <c r="G100" s="165"/>
      <c r="H100" s="194" t="s">
        <v>200</v>
      </c>
      <c r="I100" s="165"/>
    </row>
    <row r="101" spans="1:9" s="17" customFormat="1" ht="30.75" customHeight="1" x14ac:dyDescent="0.3">
      <c r="A101" s="165"/>
      <c r="B101" s="122" t="s">
        <v>201</v>
      </c>
      <c r="C101" s="165"/>
      <c r="D101" s="120"/>
      <c r="E101" s="165"/>
      <c r="F101" s="120" t="s">
        <v>57</v>
      </c>
      <c r="G101" s="165"/>
      <c r="H101" s="195"/>
      <c r="I101" s="165"/>
    </row>
    <row r="102" spans="1:9" s="17" customFormat="1" ht="15" x14ac:dyDescent="0.3">
      <c r="A102" s="165"/>
      <c r="B102" s="32"/>
      <c r="C102" s="165"/>
      <c r="D102" s="100"/>
      <c r="E102" s="165"/>
      <c r="F102" s="182"/>
      <c r="G102" s="165"/>
      <c r="H102" s="165"/>
      <c r="I102" s="165"/>
    </row>
    <row r="103" spans="1:9" s="17" customFormat="1" ht="15" x14ac:dyDescent="0.3">
      <c r="A103" s="165"/>
      <c r="B103" s="101" t="s">
        <v>202</v>
      </c>
      <c r="C103" s="165"/>
      <c r="D103" s="117"/>
      <c r="E103" s="165"/>
      <c r="F103" s="117"/>
      <c r="G103" s="165"/>
      <c r="H103" s="193"/>
      <c r="I103" s="165"/>
    </row>
    <row r="104" spans="1:9" s="17" customFormat="1" ht="30" x14ac:dyDescent="0.3">
      <c r="A104" s="165"/>
      <c r="B104" s="118" t="s">
        <v>203</v>
      </c>
      <c r="C104" s="165"/>
      <c r="D104" s="104" t="s">
        <v>103</v>
      </c>
      <c r="E104" s="165"/>
      <c r="F104" s="228" t="s">
        <v>2069</v>
      </c>
      <c r="G104" s="165"/>
      <c r="H104" s="194" t="s">
        <v>204</v>
      </c>
      <c r="I104" s="165"/>
    </row>
    <row r="105" spans="1:9" s="17" customFormat="1" ht="30.75" customHeight="1" x14ac:dyDescent="0.3">
      <c r="A105" s="165"/>
      <c r="B105" s="122" t="s">
        <v>205</v>
      </c>
      <c r="C105" s="165"/>
      <c r="D105" s="120"/>
      <c r="E105" s="165"/>
      <c r="F105" s="120" t="s">
        <v>57</v>
      </c>
      <c r="G105" s="165"/>
      <c r="H105" s="195"/>
      <c r="I105" s="165"/>
    </row>
    <row r="106" spans="1:9" s="17" customFormat="1" ht="15" x14ac:dyDescent="0.3">
      <c r="A106" s="165"/>
      <c r="B106" s="32"/>
      <c r="C106" s="165"/>
      <c r="D106" s="100"/>
      <c r="E106" s="165"/>
      <c r="F106" s="182"/>
      <c r="G106" s="165"/>
      <c r="H106" s="165"/>
      <c r="I106" s="165"/>
    </row>
    <row r="107" spans="1:9" s="17" customFormat="1" ht="15" x14ac:dyDescent="0.3">
      <c r="A107" s="165"/>
      <c r="B107" s="101" t="s">
        <v>206</v>
      </c>
      <c r="C107" s="165"/>
      <c r="D107" s="117"/>
      <c r="E107" s="165"/>
      <c r="F107" s="117"/>
      <c r="G107" s="165"/>
      <c r="H107" s="193"/>
      <c r="I107" s="165"/>
    </row>
    <row r="108" spans="1:9" s="17" customFormat="1" ht="30" x14ac:dyDescent="0.3">
      <c r="A108" s="165"/>
      <c r="B108" s="118" t="s">
        <v>207</v>
      </c>
      <c r="C108" s="165"/>
      <c r="D108" s="104" t="s">
        <v>128</v>
      </c>
      <c r="E108" s="165"/>
      <c r="F108" s="228" t="s">
        <v>165</v>
      </c>
      <c r="G108" s="165"/>
      <c r="H108" s="194"/>
      <c r="I108" s="165"/>
    </row>
    <row r="109" spans="1:9" s="17" customFormat="1" ht="75" x14ac:dyDescent="0.3">
      <c r="A109" s="165"/>
      <c r="B109" s="122" t="s">
        <v>208</v>
      </c>
      <c r="C109" s="165"/>
      <c r="D109" s="280">
        <v>29055843</v>
      </c>
      <c r="E109" s="165"/>
      <c r="F109" s="120" t="s">
        <v>57</v>
      </c>
      <c r="G109" s="165"/>
      <c r="H109" s="267" t="s">
        <v>2112</v>
      </c>
      <c r="I109" s="165"/>
    </row>
    <row r="110" spans="1:9" s="17" customFormat="1" ht="15" x14ac:dyDescent="0.3">
      <c r="A110" s="165"/>
      <c r="B110" s="32"/>
      <c r="C110" s="165"/>
      <c r="D110" s="100"/>
      <c r="E110" s="165"/>
      <c r="F110" s="182"/>
      <c r="G110" s="165"/>
      <c r="H110" s="165"/>
      <c r="I110" s="165"/>
    </row>
    <row r="111" spans="1:9" s="17" customFormat="1" ht="15" x14ac:dyDescent="0.3">
      <c r="A111" s="165"/>
      <c r="B111" s="101" t="s">
        <v>209</v>
      </c>
      <c r="C111" s="165"/>
      <c r="D111" s="117"/>
      <c r="E111" s="165"/>
      <c r="F111" s="117"/>
      <c r="G111" s="165"/>
      <c r="H111" s="193"/>
      <c r="I111" s="165"/>
    </row>
    <row r="112" spans="1:9" s="17" customFormat="1" ht="60" x14ac:dyDescent="0.3">
      <c r="A112" s="165"/>
      <c r="B112" s="118" t="str">
        <f>"Does the government disclose information on"&amp;RIGHT(B111,LEN(B111)-SEARCH(":",B111,1))&amp;"?"</f>
        <v>Does the government disclose information on Direct subnational payments?</v>
      </c>
      <c r="C112" s="165"/>
      <c r="D112" s="104" t="s">
        <v>103</v>
      </c>
      <c r="E112" s="165"/>
      <c r="F112" s="104"/>
      <c r="G112" s="165"/>
      <c r="H112" s="235" t="s">
        <v>210</v>
      </c>
      <c r="I112" s="165"/>
    </row>
    <row r="113" spans="1:16" s="17" customFormat="1" ht="30" x14ac:dyDescent="0.3">
      <c r="A113" s="165"/>
      <c r="B113" s="122" t="s">
        <v>211</v>
      </c>
      <c r="C113" s="165"/>
      <c r="D113" s="120"/>
      <c r="E113" s="165"/>
      <c r="F113" s="120" t="s">
        <v>57</v>
      </c>
      <c r="G113" s="165"/>
      <c r="H113" s="195"/>
      <c r="I113" s="165"/>
      <c r="J113" s="165"/>
      <c r="K113" s="165"/>
      <c r="L113" s="165"/>
      <c r="M113" s="165"/>
      <c r="N113" s="165"/>
      <c r="O113" s="165"/>
      <c r="P113" s="165"/>
    </row>
    <row r="114" spans="1:16" s="17" customFormat="1" ht="15" x14ac:dyDescent="0.3">
      <c r="A114" s="165"/>
      <c r="B114" s="32"/>
      <c r="C114" s="165"/>
      <c r="D114" s="100"/>
      <c r="E114" s="165"/>
      <c r="F114" s="182"/>
      <c r="G114" s="165"/>
      <c r="H114" s="165"/>
      <c r="I114" s="165"/>
      <c r="J114" s="165"/>
      <c r="K114" s="165"/>
      <c r="L114" s="165"/>
      <c r="M114" s="165"/>
      <c r="N114" s="165"/>
      <c r="O114" s="165"/>
      <c r="P114" s="165"/>
    </row>
    <row r="115" spans="1:16" s="17" customFormat="1" ht="15" x14ac:dyDescent="0.3">
      <c r="A115" s="165"/>
      <c r="B115" s="101" t="s">
        <v>212</v>
      </c>
      <c r="C115" s="165"/>
      <c r="D115" s="117"/>
      <c r="E115" s="165"/>
      <c r="F115" s="117"/>
      <c r="G115" s="165"/>
      <c r="H115" s="193"/>
      <c r="I115" s="165"/>
      <c r="J115" s="165"/>
      <c r="K115" s="165"/>
      <c r="L115" s="165"/>
      <c r="M115" s="165"/>
      <c r="N115" s="165"/>
      <c r="O115" s="165"/>
      <c r="P115" s="165"/>
    </row>
    <row r="116" spans="1:16" s="17" customFormat="1" ht="30" x14ac:dyDescent="0.3">
      <c r="A116" s="165"/>
      <c r="B116" s="119" t="s">
        <v>213</v>
      </c>
      <c r="C116" s="165"/>
      <c r="D116" s="253">
        <f>IFERROR(IF(_xlfn.DAYS('Part 1 - About'!$E$24,'Part 1 - About'!$E$20)/365&gt;0,_xlfn.DAYS('Part 1 - About'!$E$24,'Part 1 - About'!$E$20)/365,_xlfn.DAYS('Part 1 - About'!$E$27,'Part 1 - About'!$E$20)/365),"Automatically completed using the 1. About sheet")</f>
        <v>2.0027397260273974</v>
      </c>
      <c r="E116" s="165"/>
      <c r="F116" s="253"/>
      <c r="G116" s="165"/>
      <c r="H116" s="195"/>
      <c r="I116" s="165"/>
      <c r="J116" s="165"/>
      <c r="K116" s="165"/>
      <c r="L116" s="165"/>
      <c r="M116" s="165"/>
      <c r="N116" s="165"/>
      <c r="O116" s="165"/>
      <c r="P116" s="165"/>
    </row>
    <row r="117" spans="1:16" s="17" customFormat="1" ht="15" x14ac:dyDescent="0.3">
      <c r="A117" s="165"/>
      <c r="B117" s="32"/>
      <c r="C117" s="165"/>
      <c r="D117" s="100"/>
      <c r="E117" s="165"/>
      <c r="F117" s="182"/>
      <c r="G117" s="165"/>
      <c r="H117" s="165"/>
      <c r="I117" s="165"/>
      <c r="J117" s="165"/>
      <c r="K117" s="165"/>
      <c r="L117" s="165"/>
      <c r="M117" s="165"/>
      <c r="N117" s="165"/>
      <c r="O117" s="165"/>
      <c r="P117" s="165"/>
    </row>
    <row r="118" spans="1:16" s="17" customFormat="1" ht="15" x14ac:dyDescent="0.3">
      <c r="A118" s="165"/>
      <c r="B118" s="101" t="s">
        <v>214</v>
      </c>
      <c r="C118" s="165"/>
      <c r="D118" s="117"/>
      <c r="E118" s="165"/>
      <c r="F118" s="117"/>
      <c r="G118" s="165"/>
      <c r="H118" s="193"/>
      <c r="I118" s="165"/>
      <c r="J118" s="165"/>
      <c r="K118" s="165"/>
      <c r="L118" s="165"/>
      <c r="M118" s="165"/>
      <c r="N118" s="165"/>
      <c r="O118" s="165"/>
      <c r="P118" s="165"/>
    </row>
    <row r="119" spans="1:16" s="17" customFormat="1" ht="64.5" customHeight="1" x14ac:dyDescent="0.3">
      <c r="A119" s="165"/>
      <c r="B119" s="113" t="s">
        <v>215</v>
      </c>
      <c r="C119" s="165"/>
      <c r="D119" s="104" t="s">
        <v>128</v>
      </c>
      <c r="E119" s="165"/>
      <c r="F119" s="243" t="s">
        <v>2071</v>
      </c>
      <c r="G119" s="165"/>
      <c r="H119" s="240" t="s">
        <v>216</v>
      </c>
      <c r="I119" s="165"/>
      <c r="J119" s="165"/>
      <c r="K119" s="165"/>
      <c r="L119" s="165"/>
      <c r="M119" s="165"/>
      <c r="N119" s="165"/>
      <c r="O119" s="165"/>
      <c r="P119" s="165"/>
    </row>
    <row r="120" spans="1:16" s="17" customFormat="1" ht="64.5" customHeight="1" x14ac:dyDescent="0.3">
      <c r="A120" s="165"/>
      <c r="B120" s="114" t="s">
        <v>217</v>
      </c>
      <c r="C120" s="165"/>
      <c r="D120" s="104" t="s">
        <v>128</v>
      </c>
      <c r="E120" s="165"/>
      <c r="F120" s="243" t="s">
        <v>169</v>
      </c>
      <c r="G120" s="165"/>
      <c r="H120" s="240" t="s">
        <v>216</v>
      </c>
      <c r="I120" s="165"/>
      <c r="J120" s="165"/>
      <c r="K120" s="165"/>
      <c r="L120" s="165"/>
      <c r="M120" s="165"/>
      <c r="N120" s="165"/>
      <c r="O120" s="165"/>
      <c r="P120" s="165"/>
    </row>
    <row r="121" spans="1:16" s="17" customFormat="1" ht="64.5" customHeight="1" x14ac:dyDescent="0.3">
      <c r="A121" s="165"/>
      <c r="B121" s="113" t="s">
        <v>218</v>
      </c>
      <c r="C121" s="165"/>
      <c r="D121" s="104" t="s">
        <v>128</v>
      </c>
      <c r="E121" s="165"/>
      <c r="F121" s="226" t="s">
        <v>2071</v>
      </c>
      <c r="G121" s="165"/>
      <c r="H121" s="241"/>
      <c r="I121" s="165"/>
      <c r="J121" s="165"/>
      <c r="K121" s="165"/>
      <c r="L121" s="165"/>
      <c r="M121" s="165"/>
      <c r="N121" s="165"/>
      <c r="O121" s="165"/>
      <c r="P121" s="165"/>
    </row>
    <row r="122" spans="1:16" s="17" customFormat="1" ht="64.5" customHeight="1" x14ac:dyDescent="0.3">
      <c r="A122" s="165"/>
      <c r="B122" s="105" t="s">
        <v>219</v>
      </c>
      <c r="C122" s="165"/>
      <c r="D122" s="104" t="s">
        <v>128</v>
      </c>
      <c r="E122" s="274"/>
      <c r="F122" s="226" t="s">
        <v>2071</v>
      </c>
      <c r="G122" s="165"/>
      <c r="H122" s="241"/>
      <c r="I122" s="165"/>
      <c r="J122" s="165"/>
      <c r="K122" s="165"/>
      <c r="L122" s="165"/>
      <c r="M122" s="165"/>
      <c r="N122" s="165"/>
      <c r="O122" s="165"/>
      <c r="P122" s="165"/>
    </row>
    <row r="123" spans="1:16" s="17" customFormat="1" ht="48.6" customHeight="1" x14ac:dyDescent="0.3">
      <c r="A123" s="165"/>
      <c r="B123" s="103" t="s">
        <v>220</v>
      </c>
      <c r="C123" s="165"/>
      <c r="D123" s="104" t="s">
        <v>128</v>
      </c>
      <c r="E123" s="274"/>
      <c r="F123" s="312" t="s">
        <v>2073</v>
      </c>
      <c r="G123" s="165"/>
      <c r="H123" s="240" t="s">
        <v>2072</v>
      </c>
      <c r="I123" s="165"/>
      <c r="J123" s="165"/>
      <c r="K123" s="165"/>
      <c r="L123" s="165"/>
      <c r="M123" s="165"/>
      <c r="N123" s="165"/>
      <c r="O123" s="165"/>
      <c r="P123" s="165"/>
    </row>
    <row r="124" spans="1:16" s="17" customFormat="1" ht="127.95" customHeight="1" x14ac:dyDescent="0.3">
      <c r="A124" s="165"/>
      <c r="B124" s="106" t="s">
        <v>221</v>
      </c>
      <c r="C124" s="165"/>
      <c r="D124" s="120" t="s">
        <v>128</v>
      </c>
      <c r="E124" s="274"/>
      <c r="F124" s="313"/>
      <c r="G124" s="165"/>
      <c r="H124" s="242"/>
      <c r="I124" s="165"/>
      <c r="J124" s="165"/>
      <c r="K124" s="165"/>
      <c r="L124" s="165"/>
      <c r="M124" s="165"/>
      <c r="N124" s="165"/>
      <c r="O124" s="165"/>
      <c r="P124" s="165"/>
    </row>
    <row r="125" spans="1:16" s="17" customFormat="1" ht="15" x14ac:dyDescent="0.3">
      <c r="A125" s="165"/>
      <c r="B125" s="32"/>
      <c r="C125" s="165"/>
      <c r="D125" s="100"/>
      <c r="E125" s="165"/>
      <c r="F125" s="182"/>
      <c r="G125" s="165"/>
      <c r="H125" s="165"/>
      <c r="I125" s="165"/>
      <c r="J125" s="165"/>
      <c r="K125" s="165"/>
      <c r="L125" s="165"/>
      <c r="M125" s="165"/>
      <c r="N125" s="165"/>
      <c r="O125" s="165"/>
      <c r="P125" s="165"/>
    </row>
    <row r="126" spans="1:16" s="17" customFormat="1" ht="30" x14ac:dyDescent="0.3">
      <c r="A126" s="165"/>
      <c r="B126" s="101" t="s">
        <v>222</v>
      </c>
      <c r="C126" s="165"/>
      <c r="D126" s="117"/>
      <c r="E126" s="165"/>
      <c r="F126" s="117"/>
      <c r="G126" s="165"/>
      <c r="H126" s="193"/>
      <c r="I126" s="165"/>
      <c r="J126" s="165"/>
      <c r="K126" s="165"/>
      <c r="L126" s="165"/>
      <c r="M126" s="165"/>
      <c r="N126" s="165"/>
      <c r="O126" s="165"/>
      <c r="P126" s="165"/>
    </row>
    <row r="127" spans="1:16" s="17" customFormat="1" ht="45" x14ac:dyDescent="0.3">
      <c r="A127" s="165"/>
      <c r="B127" s="118" t="s">
        <v>223</v>
      </c>
      <c r="C127" s="165"/>
      <c r="D127" s="104" t="s">
        <v>128</v>
      </c>
      <c r="E127" s="165"/>
      <c r="F127" s="228" t="s">
        <v>224</v>
      </c>
      <c r="G127" s="165"/>
      <c r="H127" s="194"/>
      <c r="I127" s="165"/>
      <c r="J127" s="165"/>
      <c r="K127" s="165"/>
      <c r="L127" s="165"/>
      <c r="M127" s="165"/>
      <c r="N127" s="165"/>
      <c r="O127" s="165"/>
      <c r="P127" s="165"/>
    </row>
    <row r="128" spans="1:16" s="17" customFormat="1" ht="30" x14ac:dyDescent="0.3">
      <c r="A128" s="165"/>
      <c r="B128" s="122" t="s">
        <v>225</v>
      </c>
      <c r="C128" s="165"/>
      <c r="D128" s="244">
        <v>0</v>
      </c>
      <c r="E128" s="165"/>
      <c r="F128" s="245" t="str">
        <f>IF(D128=Lists!$K$4,"&lt; Input URL to data source &gt;",IF(D128=Lists!$K$5,"&lt; Reference section in EITI Report &gt;",IF(D128=Lists!$K$6,"&lt; Reference evidence of non-applicability &gt;","")))</f>
        <v/>
      </c>
      <c r="G128" s="165"/>
      <c r="H128" s="195"/>
      <c r="I128" s="165"/>
      <c r="J128" s="165"/>
      <c r="K128" s="165"/>
      <c r="L128" s="165"/>
      <c r="M128" s="165"/>
      <c r="N128" s="165"/>
      <c r="O128" s="165"/>
      <c r="P128" s="165"/>
    </row>
    <row r="129" spans="1:16" s="17" customFormat="1" ht="15" x14ac:dyDescent="0.3">
      <c r="A129" s="165"/>
      <c r="B129" s="32"/>
      <c r="C129" s="165"/>
      <c r="D129" s="100"/>
      <c r="E129" s="165"/>
      <c r="F129" s="182"/>
      <c r="G129" s="165"/>
      <c r="H129" s="165"/>
      <c r="I129" s="165"/>
      <c r="J129" s="165"/>
      <c r="K129" s="165"/>
      <c r="L129" s="165"/>
      <c r="M129" s="165"/>
      <c r="N129" s="165"/>
      <c r="O129" s="165"/>
      <c r="P129" s="165"/>
    </row>
    <row r="130" spans="1:16" s="17" customFormat="1" ht="15" x14ac:dyDescent="0.3">
      <c r="A130" s="165"/>
      <c r="B130" s="101" t="s">
        <v>226</v>
      </c>
      <c r="C130" s="165"/>
      <c r="D130" s="117"/>
      <c r="E130" s="165"/>
      <c r="F130" s="117"/>
      <c r="G130" s="165"/>
      <c r="H130" s="193"/>
      <c r="I130" s="165"/>
      <c r="J130" s="165"/>
      <c r="K130" s="165"/>
      <c r="L130" s="165"/>
      <c r="M130" s="165"/>
      <c r="N130" s="165"/>
      <c r="O130" s="165"/>
      <c r="P130" s="165"/>
    </row>
    <row r="131" spans="1:16" s="17" customFormat="1" ht="60" x14ac:dyDescent="0.3">
      <c r="A131" s="165"/>
      <c r="B131" s="118" t="s">
        <v>227</v>
      </c>
      <c r="C131" s="165"/>
      <c r="D131" s="104" t="s">
        <v>103</v>
      </c>
      <c r="E131" s="165"/>
      <c r="F131" s="104" t="s">
        <v>210</v>
      </c>
      <c r="G131" s="165"/>
      <c r="H131" s="194"/>
      <c r="I131" s="165"/>
      <c r="J131" s="165"/>
      <c r="K131" s="165"/>
      <c r="L131" s="165"/>
      <c r="M131" s="165"/>
      <c r="N131" s="165"/>
      <c r="O131" s="165"/>
      <c r="P131" s="165"/>
    </row>
    <row r="132" spans="1:16" s="17" customFormat="1" ht="30" x14ac:dyDescent="0.3">
      <c r="A132" s="165"/>
      <c r="B132" s="121" t="s">
        <v>228</v>
      </c>
      <c r="C132" s="165"/>
      <c r="D132" s="104" t="s">
        <v>229</v>
      </c>
      <c r="E132" s="165"/>
      <c r="F132" s="104" t="s">
        <v>57</v>
      </c>
      <c r="G132" s="165"/>
      <c r="H132" s="194"/>
      <c r="I132" s="165"/>
      <c r="J132" s="165"/>
      <c r="K132" s="165"/>
      <c r="L132" s="165"/>
      <c r="M132" s="165"/>
      <c r="N132" s="165"/>
      <c r="O132" s="165"/>
      <c r="P132" s="165"/>
    </row>
    <row r="133" spans="1:16" s="17" customFormat="1" ht="30" x14ac:dyDescent="0.3">
      <c r="A133" s="165"/>
      <c r="B133" s="122" t="s">
        <v>230</v>
      </c>
      <c r="C133" s="165"/>
      <c r="D133" s="120" t="s">
        <v>229</v>
      </c>
      <c r="E133" s="165"/>
      <c r="F133" s="120" t="s">
        <v>57</v>
      </c>
      <c r="G133" s="165"/>
      <c r="H133" s="195"/>
      <c r="I133" s="165"/>
      <c r="J133" s="165"/>
      <c r="K133" s="165"/>
      <c r="L133" s="165"/>
      <c r="M133" s="165"/>
      <c r="N133" s="165"/>
      <c r="O133" s="165"/>
      <c r="P133" s="165"/>
    </row>
    <row r="134" spans="1:16" s="17" customFormat="1" ht="15" x14ac:dyDescent="0.3">
      <c r="A134" s="165"/>
      <c r="B134" s="32"/>
      <c r="C134" s="165"/>
      <c r="D134" s="100"/>
      <c r="E134" s="165"/>
      <c r="F134" s="182"/>
      <c r="G134" s="165"/>
      <c r="H134" s="165"/>
      <c r="I134" s="165"/>
      <c r="J134" s="165"/>
      <c r="K134" s="165"/>
      <c r="L134" s="165"/>
      <c r="M134" s="165"/>
      <c r="N134" s="165"/>
      <c r="O134" s="165"/>
      <c r="P134" s="165"/>
    </row>
    <row r="135" spans="1:16" s="17" customFormat="1" ht="30" x14ac:dyDescent="0.3">
      <c r="A135" s="165"/>
      <c r="B135" s="101" t="s">
        <v>231</v>
      </c>
      <c r="C135" s="165"/>
      <c r="D135" s="117"/>
      <c r="E135" s="165"/>
      <c r="F135" s="117"/>
      <c r="G135" s="165"/>
      <c r="H135" s="193"/>
      <c r="I135" s="165"/>
      <c r="J135" s="165"/>
      <c r="K135" s="165"/>
      <c r="L135" s="165"/>
      <c r="M135" s="165"/>
      <c r="N135" s="165"/>
      <c r="O135" s="165"/>
      <c r="P135" s="165"/>
    </row>
    <row r="136" spans="1:16" s="17" customFormat="1" ht="45" x14ac:dyDescent="0.3">
      <c r="A136" s="165"/>
      <c r="B136" s="118" t="s">
        <v>232</v>
      </c>
      <c r="C136" s="165"/>
      <c r="D136" s="104" t="s">
        <v>128</v>
      </c>
      <c r="E136" s="165"/>
      <c r="F136" s="104" t="s">
        <v>2074</v>
      </c>
      <c r="G136" s="165"/>
      <c r="H136" s="194"/>
      <c r="I136" s="165"/>
      <c r="J136" s="165"/>
      <c r="K136" s="165"/>
      <c r="L136" s="165"/>
      <c r="M136" s="165"/>
      <c r="N136" s="165"/>
      <c r="O136" s="165"/>
      <c r="P136" s="165"/>
    </row>
    <row r="137" spans="1:16" s="17" customFormat="1" ht="30" x14ac:dyDescent="0.3">
      <c r="A137" s="165"/>
      <c r="B137" s="118" t="s">
        <v>233</v>
      </c>
      <c r="C137" s="165"/>
      <c r="D137" s="104" t="s">
        <v>128</v>
      </c>
      <c r="E137" s="165"/>
      <c r="F137" s="104" t="s">
        <v>2074</v>
      </c>
      <c r="G137" s="165"/>
      <c r="H137" s="194"/>
      <c r="I137" s="165"/>
      <c r="J137" s="165"/>
      <c r="K137" s="165"/>
      <c r="L137" s="165"/>
      <c r="M137" s="165"/>
      <c r="N137" s="165"/>
      <c r="O137" s="165"/>
      <c r="P137" s="165"/>
    </row>
    <row r="138" spans="1:16" s="17" customFormat="1" ht="45" x14ac:dyDescent="0.3">
      <c r="A138" s="165"/>
      <c r="B138" s="119" t="s">
        <v>234</v>
      </c>
      <c r="C138" s="165"/>
      <c r="D138" s="120" t="s">
        <v>128</v>
      </c>
      <c r="E138" s="165"/>
      <c r="F138" s="120" t="s">
        <v>2074</v>
      </c>
      <c r="G138" s="165"/>
      <c r="H138" s="195"/>
      <c r="I138" s="165"/>
      <c r="J138" s="165"/>
      <c r="K138" s="165"/>
      <c r="L138" s="165"/>
      <c r="M138" s="165"/>
      <c r="N138" s="165"/>
      <c r="O138" s="165"/>
      <c r="P138" s="165"/>
    </row>
    <row r="139" spans="1:16" s="17" customFormat="1" ht="15" x14ac:dyDescent="0.3">
      <c r="A139" s="165"/>
      <c r="B139" s="32"/>
      <c r="C139" s="165"/>
      <c r="D139" s="100"/>
      <c r="E139" s="165"/>
      <c r="F139" s="182"/>
      <c r="G139" s="165"/>
      <c r="H139" s="165"/>
      <c r="I139" s="165"/>
      <c r="J139" s="165"/>
      <c r="K139" s="165"/>
      <c r="L139" s="165"/>
      <c r="M139" s="165"/>
      <c r="N139" s="165"/>
      <c r="O139" s="165"/>
      <c r="P139" s="165"/>
    </row>
    <row r="140" spans="1:16" s="17" customFormat="1" ht="15" x14ac:dyDescent="0.3">
      <c r="A140" s="165"/>
      <c r="B140" s="101" t="s">
        <v>235</v>
      </c>
      <c r="C140" s="165"/>
      <c r="D140" s="117"/>
      <c r="E140" s="165"/>
      <c r="F140" s="117"/>
      <c r="G140" s="165"/>
      <c r="H140" s="193"/>
      <c r="I140" s="165"/>
      <c r="J140" s="165"/>
      <c r="K140" s="165"/>
      <c r="L140" s="165"/>
      <c r="M140" s="165"/>
      <c r="N140" s="165"/>
      <c r="O140" s="165"/>
      <c r="P140" s="165"/>
    </row>
    <row r="141" spans="1:16" s="17" customFormat="1" ht="30" x14ac:dyDescent="0.3">
      <c r="A141" s="165"/>
      <c r="B141" s="118" t="s">
        <v>236</v>
      </c>
      <c r="C141" s="165"/>
      <c r="D141" s="104" t="s">
        <v>128</v>
      </c>
      <c r="E141" s="165"/>
      <c r="F141" s="226" t="s">
        <v>169</v>
      </c>
      <c r="G141" s="165"/>
      <c r="H141" s="194"/>
      <c r="I141" s="165"/>
      <c r="J141" s="165"/>
      <c r="K141" s="165"/>
      <c r="L141" s="165"/>
      <c r="M141" s="165"/>
      <c r="N141" s="165"/>
      <c r="O141" s="165"/>
      <c r="P141" s="165"/>
    </row>
    <row r="142" spans="1:16" s="17" customFormat="1" ht="30" x14ac:dyDescent="0.3">
      <c r="A142" s="165"/>
      <c r="B142" s="121" t="s">
        <v>237</v>
      </c>
      <c r="C142" s="165"/>
      <c r="D142" s="231">
        <v>18140017</v>
      </c>
      <c r="E142" s="165"/>
      <c r="F142" s="222" t="s">
        <v>57</v>
      </c>
      <c r="G142" s="165"/>
      <c r="H142" s="194" t="s">
        <v>2075</v>
      </c>
      <c r="I142" s="165"/>
      <c r="J142" s="165"/>
      <c r="K142" s="165"/>
      <c r="L142" s="165"/>
      <c r="M142" s="165"/>
      <c r="N142" s="165"/>
      <c r="O142" s="165"/>
      <c r="P142" s="165"/>
    </row>
    <row r="143" spans="1:16" s="17" customFormat="1" ht="30" x14ac:dyDescent="0.3">
      <c r="A143" s="165"/>
      <c r="B143" s="121" t="s">
        <v>238</v>
      </c>
      <c r="C143" s="165"/>
      <c r="D143" s="231">
        <f>2173622+370801</f>
        <v>2544423</v>
      </c>
      <c r="E143" s="196"/>
      <c r="F143" s="222" t="s">
        <v>57</v>
      </c>
      <c r="G143" s="165"/>
      <c r="H143" s="194" t="s">
        <v>2075</v>
      </c>
      <c r="I143" s="165"/>
      <c r="J143" s="165"/>
      <c r="K143" s="165"/>
      <c r="L143" s="165"/>
      <c r="M143" s="165"/>
      <c r="N143" s="165"/>
      <c r="O143" s="165"/>
      <c r="P143" s="165"/>
    </row>
    <row r="144" spans="1:16" s="17" customFormat="1" ht="30" x14ac:dyDescent="0.3">
      <c r="A144" s="165"/>
      <c r="B144" s="118" t="s">
        <v>239</v>
      </c>
      <c r="C144" s="165"/>
      <c r="D144" s="104" t="s">
        <v>78</v>
      </c>
      <c r="E144" s="165"/>
      <c r="F144" s="246" t="s">
        <v>2113</v>
      </c>
      <c r="G144" s="165"/>
      <c r="H144" s="194"/>
      <c r="I144" s="165"/>
      <c r="J144" s="165"/>
      <c r="K144" s="165"/>
      <c r="L144" s="165"/>
      <c r="M144" s="165"/>
      <c r="N144" s="165"/>
      <c r="O144" s="165"/>
      <c r="P144" s="165"/>
    </row>
    <row r="145" spans="1:9" s="17" customFormat="1" ht="30" x14ac:dyDescent="0.3">
      <c r="A145" s="165"/>
      <c r="B145" s="121" t="s">
        <v>240</v>
      </c>
      <c r="C145" s="165"/>
      <c r="D145" s="231">
        <v>18140017</v>
      </c>
      <c r="E145" s="165"/>
      <c r="F145" s="222" t="s">
        <v>57</v>
      </c>
      <c r="G145" s="165"/>
      <c r="H145" s="194" t="s">
        <v>2075</v>
      </c>
      <c r="I145" s="165"/>
    </row>
    <row r="146" spans="1:9" s="17" customFormat="1" ht="30" x14ac:dyDescent="0.3">
      <c r="A146" s="165"/>
      <c r="B146" s="121" t="s">
        <v>241</v>
      </c>
      <c r="C146" s="165"/>
      <c r="D146" s="231">
        <f>2173622+370801</f>
        <v>2544423</v>
      </c>
      <c r="E146" s="165"/>
      <c r="F146" s="222" t="s">
        <v>57</v>
      </c>
      <c r="G146" s="165"/>
      <c r="H146" s="194" t="s">
        <v>2075</v>
      </c>
      <c r="I146" s="165"/>
    </row>
    <row r="147" spans="1:9" s="17" customFormat="1" ht="30" x14ac:dyDescent="0.3">
      <c r="A147" s="165"/>
      <c r="B147" s="118" t="s">
        <v>242</v>
      </c>
      <c r="C147" s="165"/>
      <c r="D147" s="104" t="s">
        <v>78</v>
      </c>
      <c r="E147" s="165"/>
      <c r="F147" s="246" t="s">
        <v>2113</v>
      </c>
      <c r="G147" s="165"/>
      <c r="H147" s="194"/>
      <c r="I147" s="165"/>
    </row>
    <row r="148" spans="1:9" s="17" customFormat="1" ht="30" x14ac:dyDescent="0.3">
      <c r="A148" s="165"/>
      <c r="B148" s="121" t="s">
        <v>243</v>
      </c>
      <c r="C148" s="165"/>
      <c r="D148" s="231">
        <v>79730</v>
      </c>
      <c r="E148" s="165"/>
      <c r="F148" s="222" t="s">
        <v>57</v>
      </c>
      <c r="G148" s="165"/>
      <c r="H148" s="194" t="s">
        <v>2114</v>
      </c>
      <c r="I148" s="165"/>
    </row>
    <row r="149" spans="1:9" s="17" customFormat="1" ht="30" x14ac:dyDescent="0.3">
      <c r="A149" s="165"/>
      <c r="B149" s="122" t="s">
        <v>244</v>
      </c>
      <c r="C149" s="165"/>
      <c r="D149" s="120">
        <v>0</v>
      </c>
      <c r="E149" s="165"/>
      <c r="F149" s="222" t="s">
        <v>57</v>
      </c>
      <c r="G149" s="165"/>
      <c r="H149" s="195"/>
      <c r="I149" s="165"/>
    </row>
    <row r="150" spans="1:9" s="17" customFormat="1" ht="15" x14ac:dyDescent="0.3">
      <c r="A150" s="165"/>
      <c r="B150" s="32"/>
      <c r="C150" s="165"/>
      <c r="D150" s="100"/>
      <c r="E150" s="165"/>
      <c r="F150" s="182"/>
      <c r="G150" s="165"/>
      <c r="H150" s="165"/>
      <c r="I150" s="165"/>
    </row>
    <row r="151" spans="1:9" s="17" customFormat="1" ht="15" x14ac:dyDescent="0.3">
      <c r="A151" s="165"/>
      <c r="B151" s="101" t="s">
        <v>245</v>
      </c>
      <c r="C151" s="165"/>
      <c r="D151" s="117"/>
      <c r="E151" s="165"/>
      <c r="F151" s="117"/>
      <c r="G151" s="165"/>
      <c r="H151" s="193"/>
      <c r="I151" s="165"/>
    </row>
    <row r="152" spans="1:9" s="17" customFormat="1" ht="30" x14ac:dyDescent="0.3">
      <c r="A152" s="165"/>
      <c r="B152" s="118" t="s">
        <v>246</v>
      </c>
      <c r="C152" s="165"/>
      <c r="D152" s="104" t="s">
        <v>128</v>
      </c>
      <c r="E152" s="165"/>
      <c r="F152" s="226" t="s">
        <v>247</v>
      </c>
      <c r="G152" s="165"/>
      <c r="H152" s="194"/>
      <c r="I152" s="165"/>
    </row>
    <row r="153" spans="1:9" s="17" customFormat="1" ht="30" x14ac:dyDescent="0.3">
      <c r="A153" s="165"/>
      <c r="B153" s="122" t="s">
        <v>248</v>
      </c>
      <c r="C153" s="165"/>
      <c r="D153" s="244">
        <v>0</v>
      </c>
      <c r="E153" s="165"/>
      <c r="F153" s="120" t="s">
        <v>57</v>
      </c>
      <c r="G153" s="165"/>
      <c r="H153" s="195"/>
      <c r="I153" s="165"/>
    </row>
    <row r="154" spans="1:9" s="17" customFormat="1" ht="15" x14ac:dyDescent="0.3">
      <c r="A154" s="165"/>
      <c r="B154" s="32"/>
      <c r="C154" s="165"/>
      <c r="D154" s="100"/>
      <c r="E154" s="165"/>
      <c r="F154" s="182"/>
      <c r="G154" s="165"/>
      <c r="H154" s="165"/>
      <c r="I154" s="165"/>
    </row>
    <row r="155" spans="1:9" s="17" customFormat="1" ht="15" x14ac:dyDescent="0.3">
      <c r="A155" s="165"/>
      <c r="B155" s="101" t="s">
        <v>249</v>
      </c>
      <c r="C155" s="165"/>
      <c r="D155" s="123"/>
      <c r="E155" s="165"/>
      <c r="F155" s="124"/>
      <c r="G155" s="165"/>
      <c r="H155" s="193"/>
      <c r="I155" s="165"/>
    </row>
    <row r="156" spans="1:9" s="17" customFormat="1" ht="30" x14ac:dyDescent="0.3">
      <c r="A156" s="165"/>
      <c r="B156" s="125" t="s">
        <v>250</v>
      </c>
      <c r="C156" s="165"/>
      <c r="D156" s="104" t="s">
        <v>128</v>
      </c>
      <c r="E156" s="165"/>
      <c r="F156" s="226" t="s">
        <v>2076</v>
      </c>
      <c r="G156" s="165"/>
      <c r="H156" s="194"/>
      <c r="I156" s="165"/>
    </row>
    <row r="157" spans="1:9" s="17" customFormat="1" ht="30" x14ac:dyDescent="0.3">
      <c r="A157" s="165"/>
      <c r="B157" s="118" t="s">
        <v>251</v>
      </c>
      <c r="C157" s="165"/>
      <c r="D157" s="231"/>
      <c r="E157" s="165"/>
      <c r="F157" s="104" t="s">
        <v>57</v>
      </c>
      <c r="G157" s="165"/>
      <c r="H157" s="194"/>
      <c r="I157" s="165"/>
    </row>
    <row r="158" spans="1:9" s="17" customFormat="1" ht="15" x14ac:dyDescent="0.3">
      <c r="A158" s="165"/>
      <c r="B158" s="113" t="s">
        <v>252</v>
      </c>
      <c r="C158" s="165"/>
      <c r="D158" s="247"/>
      <c r="E158" s="165"/>
      <c r="F158" s="104"/>
      <c r="G158" s="165"/>
      <c r="H158" s="194" t="s">
        <v>253</v>
      </c>
      <c r="I158" s="165"/>
    </row>
    <row r="159" spans="1:9" s="17" customFormat="1" ht="15" x14ac:dyDescent="0.3">
      <c r="A159" s="165"/>
      <c r="B159" s="103" t="s">
        <v>254</v>
      </c>
      <c r="C159" s="165"/>
      <c r="D159" s="261">
        <v>3209000000</v>
      </c>
      <c r="E159" s="165"/>
      <c r="F159" s="104" t="s">
        <v>57</v>
      </c>
      <c r="G159" s="165"/>
      <c r="H159" s="194" t="s">
        <v>255</v>
      </c>
      <c r="I159" s="165"/>
    </row>
    <row r="160" spans="1:9" s="17" customFormat="1" ht="15" x14ac:dyDescent="0.3">
      <c r="A160" s="165"/>
      <c r="B160" s="103" t="s">
        <v>256</v>
      </c>
      <c r="C160" s="165"/>
      <c r="D160" s="261">
        <v>1405100000</v>
      </c>
      <c r="E160" s="165"/>
      <c r="F160" s="104" t="s">
        <v>57</v>
      </c>
      <c r="G160" s="165"/>
      <c r="H160" s="194" t="s">
        <v>2097</v>
      </c>
      <c r="I160" s="165"/>
    </row>
    <row r="161" spans="1:9" s="17" customFormat="1" ht="15" x14ac:dyDescent="0.3">
      <c r="A161" s="165"/>
      <c r="B161" s="103" t="s">
        <v>257</v>
      </c>
      <c r="C161" s="165"/>
      <c r="D161" s="261">
        <v>3056800000</v>
      </c>
      <c r="E161" s="165"/>
      <c r="F161" s="104" t="s">
        <v>57</v>
      </c>
      <c r="G161" s="165"/>
      <c r="H161" s="194" t="s">
        <v>2097</v>
      </c>
      <c r="I161" s="165"/>
    </row>
    <row r="162" spans="1:9" s="17" customFormat="1" ht="15" x14ac:dyDescent="0.3">
      <c r="A162" s="165"/>
      <c r="B162" s="103" t="s">
        <v>258</v>
      </c>
      <c r="C162" s="165"/>
      <c r="D162" s="261">
        <v>1728600000</v>
      </c>
      <c r="E162" s="165"/>
      <c r="F162" s="104" t="s">
        <v>57</v>
      </c>
      <c r="G162" s="165"/>
      <c r="H162" s="194" t="s">
        <v>2096</v>
      </c>
      <c r="I162" s="165"/>
    </row>
    <row r="163" spans="1:9" s="17" customFormat="1" ht="15" x14ac:dyDescent="0.3">
      <c r="A163" s="165"/>
      <c r="B163" s="103" t="s">
        <v>259</v>
      </c>
      <c r="C163" s="165"/>
      <c r="D163" s="261">
        <v>1784400000</v>
      </c>
      <c r="E163" s="165"/>
      <c r="F163" s="104" t="s">
        <v>57</v>
      </c>
      <c r="G163" s="165"/>
      <c r="H163" s="194" t="s">
        <v>2096</v>
      </c>
      <c r="I163" s="165"/>
    </row>
    <row r="164" spans="1:9" s="17" customFormat="1" ht="15" x14ac:dyDescent="0.3">
      <c r="A164" s="165"/>
      <c r="B164" s="103" t="s">
        <v>260</v>
      </c>
      <c r="C164" s="165"/>
      <c r="D164" s="222">
        <v>459</v>
      </c>
      <c r="E164" s="188"/>
      <c r="F164" s="222" t="s">
        <v>261</v>
      </c>
      <c r="G164" s="165"/>
      <c r="H164" s="194" t="s">
        <v>2098</v>
      </c>
      <c r="I164" s="165"/>
    </row>
    <row r="165" spans="1:9" s="17" customFormat="1" ht="15" x14ac:dyDescent="0.3">
      <c r="A165" s="165"/>
      <c r="B165" s="103" t="s">
        <v>262</v>
      </c>
      <c r="C165" s="165"/>
      <c r="D165" s="222">
        <v>121</v>
      </c>
      <c r="E165" s="188"/>
      <c r="F165" s="222" t="s">
        <v>261</v>
      </c>
      <c r="G165" s="165"/>
      <c r="H165" s="194" t="s">
        <v>2098</v>
      </c>
      <c r="I165" s="165"/>
    </row>
    <row r="166" spans="1:9" s="17" customFormat="1" ht="15" x14ac:dyDescent="0.3">
      <c r="A166" s="165"/>
      <c r="B166" s="103" t="s">
        <v>263</v>
      </c>
      <c r="C166" s="165"/>
      <c r="D166" s="222">
        <v>580</v>
      </c>
      <c r="E166" s="188"/>
      <c r="F166" s="222" t="s">
        <v>261</v>
      </c>
      <c r="G166" s="165"/>
      <c r="H166" s="194" t="s">
        <v>2077</v>
      </c>
      <c r="I166" s="165"/>
    </row>
    <row r="167" spans="1:9" s="17" customFormat="1" ht="15" x14ac:dyDescent="0.3">
      <c r="A167" s="165"/>
      <c r="B167" s="103" t="s">
        <v>264</v>
      </c>
      <c r="C167" s="165"/>
      <c r="D167" s="222"/>
      <c r="E167" s="188"/>
      <c r="F167" s="222" t="s">
        <v>261</v>
      </c>
      <c r="G167" s="165"/>
      <c r="H167" s="194" t="s">
        <v>253</v>
      </c>
      <c r="I167" s="165"/>
    </row>
    <row r="168" spans="1:9" s="17" customFormat="1" ht="15" x14ac:dyDescent="0.3">
      <c r="A168" s="165"/>
      <c r="B168" s="103" t="s">
        <v>265</v>
      </c>
      <c r="C168" s="165"/>
      <c r="D168" s="222"/>
      <c r="E168" s="188"/>
      <c r="F168" s="222" t="s">
        <v>57</v>
      </c>
      <c r="G168" s="165"/>
      <c r="H168" s="194" t="s">
        <v>253</v>
      </c>
      <c r="I168" s="165"/>
    </row>
    <row r="169" spans="1:9" s="17" customFormat="1" ht="15" x14ac:dyDescent="0.3">
      <c r="A169" s="165"/>
      <c r="B169" s="112" t="s">
        <v>266</v>
      </c>
      <c r="C169" s="165"/>
      <c r="D169" s="223"/>
      <c r="E169" s="188"/>
      <c r="F169" s="223" t="s">
        <v>57</v>
      </c>
      <c r="G169" s="165"/>
      <c r="H169" s="194" t="s">
        <v>253</v>
      </c>
      <c r="I169" s="165"/>
    </row>
    <row r="170" spans="1:9" s="17" customFormat="1" ht="15" x14ac:dyDescent="0.3">
      <c r="A170" s="165"/>
      <c r="B170" s="182"/>
      <c r="C170" s="165"/>
      <c r="D170" s="254"/>
      <c r="E170" s="188"/>
      <c r="F170" s="20"/>
      <c r="G170" s="165"/>
      <c r="H170" s="165"/>
      <c r="I170" s="165"/>
    </row>
    <row r="171" spans="1:9" s="17" customFormat="1" ht="15" x14ac:dyDescent="0.3">
      <c r="A171" s="165"/>
      <c r="B171" s="101" t="s">
        <v>267</v>
      </c>
      <c r="C171" s="165"/>
      <c r="D171" s="123"/>
      <c r="E171" s="188"/>
      <c r="F171" s="123"/>
      <c r="G171" s="165"/>
      <c r="H171" s="193"/>
      <c r="I171" s="165"/>
    </row>
    <row r="172" spans="1:9" s="17" customFormat="1" ht="15" x14ac:dyDescent="0.3">
      <c r="A172" s="165"/>
      <c r="B172" s="103" t="s">
        <v>126</v>
      </c>
      <c r="C172" s="165"/>
      <c r="D172" s="222"/>
      <c r="E172" s="188"/>
      <c r="F172" s="222"/>
      <c r="G172" s="165"/>
      <c r="H172" s="194"/>
      <c r="I172" s="165"/>
    </row>
    <row r="173" spans="1:9" s="17" customFormat="1" ht="30" x14ac:dyDescent="0.3">
      <c r="A173" s="165"/>
      <c r="B173" s="114" t="s">
        <v>268</v>
      </c>
      <c r="C173" s="165"/>
      <c r="D173" s="222" t="s">
        <v>128</v>
      </c>
      <c r="E173" s="188"/>
      <c r="F173" s="224" t="s">
        <v>269</v>
      </c>
      <c r="G173" s="165"/>
      <c r="H173" s="194"/>
      <c r="I173" s="165"/>
    </row>
    <row r="174" spans="1:9" s="17" customFormat="1" ht="45" x14ac:dyDescent="0.3">
      <c r="A174" s="196"/>
      <c r="B174" s="164" t="s">
        <v>270</v>
      </c>
      <c r="C174" s="197"/>
      <c r="D174" s="222" t="s">
        <v>128</v>
      </c>
      <c r="E174" s="188"/>
      <c r="F174" s="224" t="s">
        <v>269</v>
      </c>
      <c r="G174" s="165"/>
      <c r="H174" s="194" t="s">
        <v>2099</v>
      </c>
      <c r="I174" s="165"/>
    </row>
    <row r="175" spans="1:9" s="17" customFormat="1" ht="30" x14ac:dyDescent="0.3">
      <c r="A175" s="165"/>
      <c r="B175" s="115" t="s">
        <v>271</v>
      </c>
      <c r="C175" s="197"/>
      <c r="D175" s="223" t="s">
        <v>78</v>
      </c>
      <c r="E175" s="188"/>
      <c r="F175" s="259"/>
      <c r="G175" s="165"/>
      <c r="H175" s="195" t="s">
        <v>2100</v>
      </c>
      <c r="I175" s="165"/>
    </row>
    <row r="176" spans="1:9" s="17" customFormat="1" ht="15.6" thickBot="1" x14ac:dyDescent="0.35">
      <c r="A176" s="165"/>
      <c r="B176" s="184"/>
      <c r="C176" s="189"/>
      <c r="D176" s="255"/>
      <c r="E176" s="256"/>
      <c r="F176" s="257"/>
      <c r="G176" s="189"/>
      <c r="H176" s="189"/>
      <c r="I176" s="165"/>
    </row>
    <row r="177" spans="1:9" s="17" customFormat="1" ht="15" x14ac:dyDescent="0.3">
      <c r="A177" s="165"/>
      <c r="B177" s="182"/>
      <c r="C177" s="165"/>
      <c r="D177" s="126"/>
      <c r="E177" s="165"/>
      <c r="F177" s="182"/>
      <c r="G177" s="165"/>
      <c r="H177" s="165"/>
      <c r="I177" s="165"/>
    </row>
    <row r="178" spans="1:9" s="17" customFormat="1" ht="15.6" thickBot="1" x14ac:dyDescent="0.35">
      <c r="A178" s="165"/>
      <c r="B178" s="307" t="s">
        <v>32</v>
      </c>
      <c r="C178" s="308"/>
      <c r="D178" s="308"/>
      <c r="E178" s="308"/>
      <c r="F178" s="308"/>
      <c r="G178" s="308"/>
      <c r="H178" s="308"/>
      <c r="I178" s="165"/>
    </row>
    <row r="179" spans="1:9" s="17" customFormat="1" ht="15" x14ac:dyDescent="0.3">
      <c r="A179" s="165"/>
      <c r="B179" s="309" t="s">
        <v>33</v>
      </c>
      <c r="C179" s="310"/>
      <c r="D179" s="310"/>
      <c r="E179" s="310"/>
      <c r="F179" s="310"/>
      <c r="G179" s="310"/>
      <c r="H179" s="310"/>
      <c r="I179" s="165"/>
    </row>
    <row r="180" spans="1:9" s="17" customFormat="1" ht="15.6" thickBot="1" x14ac:dyDescent="0.35">
      <c r="A180" s="165"/>
      <c r="B180" s="180"/>
      <c r="C180" s="180"/>
      <c r="D180" s="180"/>
      <c r="E180" s="180"/>
      <c r="F180" s="180"/>
      <c r="G180" s="180"/>
      <c r="H180" s="180"/>
      <c r="I180" s="165"/>
    </row>
    <row r="181" spans="1:9" s="17" customFormat="1" ht="15" x14ac:dyDescent="0.3">
      <c r="A181" s="165"/>
      <c r="B181" s="295" t="s">
        <v>34</v>
      </c>
      <c r="C181" s="295"/>
      <c r="D181" s="295"/>
      <c r="E181" s="295"/>
      <c r="F181" s="295"/>
      <c r="G181" s="295"/>
      <c r="H181" s="295"/>
      <c r="I181" s="165"/>
    </row>
    <row r="182" spans="1:9" s="17" customFormat="1" ht="15.75" customHeight="1" x14ac:dyDescent="0.3">
      <c r="A182" s="165"/>
      <c r="B182" s="286" t="s">
        <v>35</v>
      </c>
      <c r="C182" s="286"/>
      <c r="D182" s="286"/>
      <c r="E182" s="286"/>
      <c r="F182" s="286"/>
      <c r="G182" s="286"/>
      <c r="H182" s="286"/>
      <c r="I182" s="165"/>
    </row>
    <row r="183" spans="1:9" s="17" customFormat="1" ht="15" x14ac:dyDescent="0.3">
      <c r="A183" s="165"/>
      <c r="B183" s="295" t="s">
        <v>37</v>
      </c>
      <c r="C183" s="295"/>
      <c r="D183" s="295"/>
      <c r="E183" s="295"/>
      <c r="F183" s="295"/>
      <c r="G183" s="295"/>
      <c r="H183" s="295"/>
      <c r="I183" s="165"/>
    </row>
    <row r="184" spans="1:9" s="17" customFormat="1" ht="15" x14ac:dyDescent="0.3">
      <c r="A184" s="165"/>
      <c r="B184" s="182"/>
      <c r="C184" s="165"/>
      <c r="D184" s="126"/>
      <c r="E184" s="165"/>
      <c r="F184" s="182"/>
      <c r="G184" s="165"/>
      <c r="H184" s="165"/>
      <c r="I184" s="165"/>
    </row>
    <row r="185" spans="1:9" s="17" customFormat="1" ht="15" x14ac:dyDescent="0.3">
      <c r="A185" s="165"/>
      <c r="B185" s="182"/>
      <c r="C185" s="165"/>
      <c r="D185" s="126"/>
      <c r="E185" s="165"/>
      <c r="F185" s="182"/>
      <c r="G185" s="165"/>
      <c r="H185" s="165"/>
      <c r="I185" s="165"/>
    </row>
    <row r="186" spans="1:9" s="17" customFormat="1" ht="15" x14ac:dyDescent="0.3">
      <c r="A186" s="165"/>
      <c r="B186" s="182"/>
      <c r="C186" s="165"/>
      <c r="D186" s="126"/>
      <c r="E186" s="165"/>
      <c r="F186" s="182"/>
      <c r="G186" s="165"/>
      <c r="H186" s="165"/>
      <c r="I186" s="165"/>
    </row>
    <row r="187" spans="1:9" s="17" customFormat="1" ht="15" x14ac:dyDescent="0.3">
      <c r="A187" s="165"/>
      <c r="B187" s="165"/>
      <c r="C187" s="165"/>
      <c r="D187" s="165"/>
      <c r="E187" s="165"/>
      <c r="F187" s="165"/>
      <c r="G187" s="165"/>
      <c r="H187" s="165"/>
      <c r="I187" s="165"/>
    </row>
    <row r="188" spans="1:9" ht="16.2" x14ac:dyDescent="0.3"/>
    <row r="189" spans="1:9" ht="16.2" x14ac:dyDescent="0.3"/>
    <row r="190" spans="1:9" ht="16.2" x14ac:dyDescent="0.3"/>
    <row r="191" spans="1:9" ht="16.2" x14ac:dyDescent="0.3"/>
    <row r="192" spans="1:9" ht="16.2" x14ac:dyDescent="0.3"/>
    <row r="193" ht="16.2" x14ac:dyDescent="0.3"/>
    <row r="194" ht="16.2" x14ac:dyDescent="0.3"/>
    <row r="195" ht="16.2" x14ac:dyDescent="0.3"/>
    <row r="196" ht="16.2" x14ac:dyDescent="0.3"/>
    <row r="197" ht="16.2" x14ac:dyDescent="0.3"/>
    <row r="198" ht="16.2" x14ac:dyDescent="0.3"/>
    <row r="199" ht="16.2" x14ac:dyDescent="0.3"/>
    <row r="200" ht="16.2" x14ac:dyDescent="0.3"/>
    <row r="201" ht="16.2" x14ac:dyDescent="0.3"/>
    <row r="202" ht="16.2" x14ac:dyDescent="0.3"/>
    <row r="203" ht="16.2" x14ac:dyDescent="0.3"/>
    <row r="204" ht="16.2" x14ac:dyDescent="0.3"/>
    <row r="205" ht="16.2" x14ac:dyDescent="0.3"/>
    <row r="206" ht="16.2" x14ac:dyDescent="0.3"/>
    <row r="207" ht="16.2" x14ac:dyDescent="0.3"/>
    <row r="208" ht="16.2" x14ac:dyDescent="0.3"/>
  </sheetData>
  <mergeCells count="13">
    <mergeCell ref="B183:H183"/>
    <mergeCell ref="B3:H3"/>
    <mergeCell ref="B4:H4"/>
    <mergeCell ref="B5:H5"/>
    <mergeCell ref="B6:H6"/>
    <mergeCell ref="B7:H7"/>
    <mergeCell ref="B8:H8"/>
    <mergeCell ref="B178:H178"/>
    <mergeCell ref="B179:H179"/>
    <mergeCell ref="B181:H181"/>
    <mergeCell ref="B182:H182"/>
    <mergeCell ref="B9:H9"/>
    <mergeCell ref="F123:F124"/>
  </mergeCells>
  <dataValidations xWindow="1321" yWindow="1548" count="23">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87:D89 D91:D96 D62:D67 D72:D77" xr:uid="{00000000-0002-0000-0200-000000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2 F64 F93 F91 F95 F87:F89 F66 F72 F74 F76" xr:uid="{00000000-0002-0000-0200-000001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46:D47 D156 D26:D30 D34:D36 D39:D43 D80:D81 D51:D53 D56 D60:D61 D70:D71 D152 D85 D100 D104 D108 D112 D119:D124 D127 D131 D19:D22 D136:D138 D144 D147 D141 D172:D175" xr:uid="{00000000-0002-0000-0200-000002000000}">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97" xr:uid="{00000000-0002-0000-0200-000003000000}">
      <formula1>0</formula1>
    </dataValidation>
    <dataValidation type="textLength" allowBlank="1" showInputMessage="1" showErrorMessage="1" errorTitle="Please do not edit these cells" error="Please do not edit these cells" sqref="B115:B116 B118 B103:B105 B184:B186 B84 B99:B101 B107:B109 B111:B113 B79:B82 F116 D116" xr:uid="{00000000-0002-0000-0200-000004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60" xr:uid="{00000000-0002-0000-0200-000005000000}">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57:D158"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53 D101 D105 D109 D113 D128 D132:D133 D142:D143 D148:D149 D145:D146" xr:uid="{00000000-0002-0000-0200-000007000000}">
      <formula1>0</formula1>
    </dataValidation>
    <dataValidation type="list" operator="equal" showInputMessage="1" showErrorMessage="1" errorTitle="Invalid entry" error="Invalid entry" promptTitle="Please input unit" prompt="Please input currency according to 3-letter ISO currency code." sqref="F145:F146 F101 F105 F109 F113 F148:F149 F132:F133 F142:F143 F153 F157:F163 F168:F169" xr:uid="{00000000-0002-0000-0200-000008000000}">
      <formula1>Currency_code_list</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95 B87:B89 B91 B62 B64 B93 B66 B72 B74 B76" xr:uid="{00000000-0002-0000-0200-000009000000}">
      <formula1>Commodities_list</formula1>
    </dataValidation>
    <dataValidation type="whole" allowBlank="1" showInputMessage="1" showErrorMessage="1" errorTitle="Please do not edit these cells" error="Please do not edit these cells" sqref="B140:B146 B119:B124 B126:B128 B130:B133 B135:B138 B151:B153 B171:B175" xr:uid="{00000000-0002-0000-0200-00000A000000}">
      <formula1>10000</formula1>
      <formula2>50000</formula2>
    </dataValidation>
    <dataValidation type="whole" allowBlank="1" showInputMessage="1" showErrorMessage="1" errorTitle="Please do not edit these cells" error="Please do not edit these cells" sqref="B176:H177 B155:B169" xr:uid="{00000000-0002-0000-0200-00000B000000}">
      <formula1>4</formula1>
      <formula2>5</formula2>
    </dataValidation>
    <dataValidation allowBlank="1" showInputMessage="1" showErrorMessage="1" promptTitle="Name of the registry" prompt="Please input the name of the Beneficial Ownership Registry" sqref="D48" xr:uid="{00000000-0002-0000-0200-00000C000000}"/>
    <dataValidation allowBlank="1" showInputMessage="1" showErrorMessage="1" promptTitle="Additional relevant files" prompt="If several files relevant to the report exist, please indicate as such here. If several, please copy this into several rows." sqref="D48" xr:uid="{00000000-0002-0000-0200-00000D000000}"/>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64:F167" xr:uid="{00000000-0002-0000-0200-00000E000000}">
      <formula1>0</formula1>
    </dataValidation>
    <dataValidation allowBlank="1" showInputMessage="1" showErrorMessage="1" errorTitle="Please do not edit these cells" error="Please do not edit these cells" sqref="B147:B149" xr:uid="{00000000-0002-0000-0200-00000F000000}"/>
    <dataValidation type="whole" allowBlank="1" showInputMessage="1" showErrorMessage="1" errorTitle="Do not edit these cells" error="Please do not edit these cells" sqref="B180" xr:uid="{00000000-0002-0000-0200-000010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64:D169" xr:uid="{00000000-0002-0000-0200-000011000000}">
      <formula1>2</formula1>
    </dataValidation>
    <dataValidation type="whole" showInputMessage="1" showErrorMessage="1" sqref="B85 B60:B61 F117:F118 F139:F140 B150:C150 D150:D151 F150:F151 B154:C154 D154:D155 F23:F25 D23:D25 F32:F33 D32:D33 F37:F38 D37:D38 F44:F45 D44:D45 F49:F50 D49:D50 F54:F55 D54:D55 B63 D68:D69 F68:F69 D78:D79 F78:F79 B83:C83 F82:F84 B86:G86 B90:G90 F154:F155 B98:C98 D98:D99 F98:F99 B102:C102 D102:D103 F102:F103 B106:C106 F106:F107 B110:C110 D110:D111 F110:F111 B114:C114 B117:C117 B125:C125 D125:D126 F125:F126 B129:C129 D129:D130 F129:F130 B134:C134 D134:D135 F134:F135 B139:C139 D139:D140 D114:D115 C79:C82 C84:C85 H102 C99:C101 C103:C105 C107:C109 C111:C113 C115:C116 C118:C124 C126:C128 C130:C133 C135:C138 C140:C149 C151:C153 D17:D18 F17:F18 B96:B97 D83:D84 E91:E175 C91:C97 H129 H125 H117 H114 H110 H106 H78 H83 E87:E89 G87:G89 H98 C87:C89 I1:I16 H23 H68 B92 F57:F59 D57:D59 C12:H16 D117:D118 B10:H10 B11:F11 B12:B57 B1:H1 B94 H154 H150 H139 H134 H57 H54 H49 H44 H37 H32 A171:A175 C171:C175 F170:F171 D170:D171 C155:C169 B170:C170 H170 B77:C78 C76 D106:D107 G91:G175 F114:F115 A1:A67 B65 B67 C17:C74 A68:B71 B75:C75 B73 E17:E85 G17:G85" xr:uid="{00000000-0002-0000-0200-000012000000}">
      <formula1>999999</formula1>
      <formula2>99999999</formula2>
    </dataValidation>
    <dataValidation showInputMessage="1" showErrorMessage="1" sqref="B58:B59" xr:uid="{00000000-0002-0000-0200-000013000000}"/>
    <dataValidation type="textLength" allowBlank="1" showInputMessage="1" showErrorMessage="1" sqref="H155:H169 H24:H31 H140:H149 H36 H45:H48 H50:H53 H55:H56 H171:H175 H79:H82 H84:H97 H99:H101 H103:H105 H111:H113 H115:H116 H107:H109 H126:H128 H130:H133 H135:H138 H118:H119 H151:H153 H69:H77 H38:H43 H58:H67 H33:H34 H17:H22" xr:uid="{00000000-0002-0000-0200-000014000000}">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00000000-0002-0000-0200-000015000000}">
      <formula1>0</formula1>
    </dataValidation>
    <dataValidation type="whole" showInputMessage="1" showErrorMessage="1" errorTitle="Do not edit these cells" error="Please do not edit these cells" sqref="B2:H9" xr:uid="{00000000-0002-0000-0200-000016000000}">
      <formula1>999999</formula1>
      <formula2>99999999</formula2>
    </dataValidation>
  </dataValidations>
  <hyperlinks>
    <hyperlink ref="B17" r:id="rId1" location="r2-1" display="EITI Requirement 2.1" xr:uid="{00000000-0004-0000-0200-000000000000}"/>
    <hyperlink ref="B24" r:id="rId2" location="r2-2" display="EITI Requirement 2.2" xr:uid="{00000000-0004-0000-0200-000001000000}"/>
    <hyperlink ref="B38" r:id="rId3" location="r2-4" display="EITI Requirement 2.4" xr:uid="{00000000-0004-0000-0200-000002000000}"/>
    <hyperlink ref="B45" r:id="rId4" location="r2-5" display="EITI Requirement 2.5" xr:uid="{00000000-0004-0000-0200-000003000000}"/>
    <hyperlink ref="B50" r:id="rId5" location="r2-6" display="EITI Requirement 2.6" xr:uid="{00000000-0004-0000-0200-000004000000}"/>
    <hyperlink ref="B55" r:id="rId6" location="r3-1" display="EITI Requirement 3.1" xr:uid="{00000000-0004-0000-0200-000005000000}"/>
    <hyperlink ref="B59" r:id="rId7" xr:uid="{00000000-0004-0000-0200-000006000000}"/>
    <hyperlink ref="B69" r:id="rId8" location="r3-3" display="EITI Requirement 3.3" xr:uid="{00000000-0004-0000-0200-000007000000}"/>
    <hyperlink ref="B79" r:id="rId9" location="r4-1" display="EITI Requirement 4.1" xr:uid="{00000000-0004-0000-0200-000008000000}"/>
    <hyperlink ref="B84" r:id="rId10" location="r4-2" display="EITI Requirement 4.2" xr:uid="{00000000-0004-0000-0200-000009000000}"/>
    <hyperlink ref="B99" r:id="rId11" location="r4-3" display="EITI Requirement 4.3" xr:uid="{00000000-0004-0000-0200-00000A000000}"/>
    <hyperlink ref="B103" r:id="rId12" location="r4-4" display="EITI Requirement 4.4" xr:uid="{00000000-0004-0000-0200-00000B000000}"/>
    <hyperlink ref="B107" r:id="rId13" location="r4-5" display="EITI Requirement 4.5" xr:uid="{00000000-0004-0000-0200-00000C000000}"/>
    <hyperlink ref="B111" r:id="rId14" location="r4-6" display="EITI Requirement 4.6" xr:uid="{00000000-0004-0000-0200-00000D000000}"/>
    <hyperlink ref="B115" r:id="rId15" location="r4-8" display="EITI Requirement 4.8" xr:uid="{00000000-0004-0000-0200-00000E000000}"/>
    <hyperlink ref="B118" r:id="rId16" location="r4-9" display="EITI Requirement 4.9" xr:uid="{00000000-0004-0000-0200-00000F000000}"/>
    <hyperlink ref="B126" r:id="rId17" location="r5-1" display="EITI Requirement 5.1" xr:uid="{00000000-0004-0000-0200-000010000000}"/>
    <hyperlink ref="B130" r:id="rId18" location="r5-2" display="EITI Requirement 5.2" xr:uid="{00000000-0004-0000-0200-000011000000}"/>
    <hyperlink ref="B135" r:id="rId19" location="r5-3" display="EITI Requirement 5.3" xr:uid="{00000000-0004-0000-0200-000012000000}"/>
    <hyperlink ref="B151" r:id="rId20" location="r6-2" display="EITI Requirement 6.2" xr:uid="{00000000-0004-0000-0200-000013000000}"/>
    <hyperlink ref="B155" r:id="rId21" location="r6-3" display="EITI Requirement 6.3" xr:uid="{00000000-0004-0000-0200-000014000000}"/>
    <hyperlink ref="B140" r:id="rId22" location="r6-1" display="EITI Requirement 6.1" xr:uid="{00000000-0004-0000-0200-000015000000}"/>
    <hyperlink ref="B33" r:id="rId23" location="r2-3" xr:uid="{00000000-0004-0000-0200-000016000000}"/>
    <hyperlink ref="B157" r:id="rId24" xr:uid="{00000000-0004-0000-0200-000017000000}"/>
    <hyperlink ref="B179:F179" r:id="rId25" display="Give us your feedback or report a conflict in the data! Write to us at  data@eiti.org" xr:uid="{00000000-0004-0000-0200-000018000000}"/>
    <hyperlink ref="B178:F178" r:id="rId26" display="For the latest version of Summary data templates, see  https://eiti.org/summary-data-template" xr:uid="{00000000-0004-0000-0200-000019000000}"/>
    <hyperlink ref="B58" r:id="rId27" location="r3-2" display="EITI Requirement 3.2" xr:uid="{00000000-0004-0000-0200-00001A000000}"/>
    <hyperlink ref="B171" r:id="rId28" location="r6-4" xr:uid="{00000000-0004-0000-0200-00001B000000}"/>
    <hyperlink ref="F26" r:id="rId29" xr:uid="{00000000-0004-0000-0200-00001C000000}"/>
    <hyperlink ref="F31" r:id="rId30" xr:uid="{00000000-0004-0000-0200-00001D000000}"/>
    <hyperlink ref="F41" r:id="rId31" xr:uid="{00000000-0004-0000-0200-00001E000000}"/>
    <hyperlink ref="F51" r:id="rId32" xr:uid="{00000000-0004-0000-0200-00001F000000}"/>
    <hyperlink ref="F52" r:id="rId33" display="https://www.timorgap.com/newsroom/annual-reports/" xr:uid="{00000000-0004-0000-0200-000020000000}"/>
    <hyperlink ref="F53" r:id="rId34" display="https://www.timorgap.com/newsroom/annual-reports/" xr:uid="{00000000-0004-0000-0200-000021000000}"/>
    <hyperlink ref="F56" r:id="rId35" display="http://www.anpm.tl/category/annual-report/" xr:uid="{00000000-0004-0000-0200-000022000000}"/>
    <hyperlink ref="F104" r:id="rId36" xr:uid="{00000000-0004-0000-0200-000023000000}"/>
    <hyperlink ref="F108" r:id="rId37" display="https://www.timorgap.com/newsroom/annual-reports/" xr:uid="{00000000-0004-0000-0200-000024000000}"/>
    <hyperlink ref="F127" r:id="rId38" display="https://www.mof.gov.tl/budgetspendingpage" xr:uid="{00000000-0004-0000-0200-000025000000}"/>
    <hyperlink ref="F141" r:id="rId39" xr:uid="{00000000-0004-0000-0200-000026000000}"/>
    <hyperlink ref="F156" r:id="rId40" xr:uid="{00000000-0004-0000-0200-000027000000}"/>
    <hyperlink ref="F173" r:id="rId41" xr:uid="{00000000-0004-0000-0200-000028000000}"/>
    <hyperlink ref="F174" r:id="rId42" xr:uid="{00000000-0004-0000-0200-000029000000}"/>
    <hyperlink ref="F34" r:id="rId43" xr:uid="{00000000-0004-0000-0200-00002A000000}"/>
    <hyperlink ref="F85" r:id="rId44" xr:uid="{00000000-0004-0000-0200-00002B000000}"/>
    <hyperlink ref="F119" r:id="rId45" display="http://web01.anpm.tl/webs/anptlweb.nsf/pgLafaekFTPListl?OpenForm&amp;Start=70&amp;Count=3000" xr:uid="{00000000-0004-0000-0200-00002C000000}"/>
    <hyperlink ref="F120" r:id="rId46" xr:uid="{00000000-0004-0000-0200-00002D000000}"/>
    <hyperlink ref="F122" r:id="rId47" display="http://web01.anpm.tl/webs/anptlweb.nsf/pgLafaekFTPListl?OpenForm&amp;Start=70&amp;Count=3000" xr:uid="{00000000-0004-0000-0200-00002E000000}"/>
    <hyperlink ref="F121" r:id="rId48" display="http://web01.anpm.tl/webs/anptlweb.nsf/pgLafaekFTPListl?OpenForm&amp;Start=70&amp;Count=3000" xr:uid="{00000000-0004-0000-0200-00002F000000}"/>
  </hyperlinks>
  <pageMargins left="0.25" right="0.25" top="0.75" bottom="0.75" header="0.3" footer="0.3"/>
  <pageSetup paperSize="8" fitToHeight="0" orientation="landscape" horizontalDpi="2400" verticalDpi="2400" r:id="rId49"/>
  <extLst>
    <ext xmlns:x14="http://schemas.microsoft.com/office/spreadsheetml/2009/9/main" uri="{CCE6A557-97BC-4b89-ADB6-D9C93CAAB3DF}">
      <x14:dataValidations xmlns:xm="http://schemas.microsoft.com/office/excel/2006/main" xWindow="1321" yWindow="1548" count="2">
        <x14:dataValidation type="list" allowBlank="1" showInputMessage="1" showErrorMessage="1" xr:uid="{00000000-0002-0000-0200-000017000000}">
          <x14:formula1>
            <xm:f>Lists!$K$3:$K$7</xm:f>
          </x14:formula1>
          <xm:sqref>D184:D186</xm:sqref>
        </x14:dataValidation>
        <x14:dataValidation type="list" operator="equal" showInputMessage="1" showErrorMessage="1" errorTitle="Invalid entry" error="Invalid entry" promptTitle="Please input unit" prompt="Please input currency according to 3-letter ISO currency code." xr:uid="{00000000-0002-0000-0200-000018000000}">
          <x14:formula1>
            <xm:f>Lists!$I$11:$I$168</xm:f>
          </x14:formula1>
          <xm:sqref>F92 F94 F96:F97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22"/>
  <sheetViews>
    <sheetView showGridLines="0" topLeftCell="A64" zoomScale="110" zoomScaleNormal="110" workbookViewId="0">
      <selection activeCell="B17" sqref="B17"/>
    </sheetView>
  </sheetViews>
  <sheetFormatPr defaultColWidth="4" defaultRowHeight="24" customHeight="1" x14ac:dyDescent="0.3"/>
  <cols>
    <col min="1" max="1" width="4" style="17"/>
    <col min="2" max="2" width="48.6640625" style="17" customWidth="1"/>
    <col min="3" max="3" width="44.44140625" style="17" customWidth="1"/>
    <col min="4" max="4" width="38.6640625" style="17" customWidth="1"/>
    <col min="5" max="5" width="23" style="17" customWidth="1"/>
    <col min="6" max="6" width="44.6640625" style="17" customWidth="1"/>
    <col min="7" max="7" width="49.6640625" style="17" bestFit="1" customWidth="1"/>
    <col min="8" max="8" width="52.109375" style="17" customWidth="1"/>
    <col min="9" max="10" width="26.44140625" style="17" customWidth="1"/>
    <col min="11" max="11" width="4" style="17" customWidth="1"/>
    <col min="12" max="33" width="4" style="17"/>
    <col min="34" max="34" width="12.109375" style="17" bestFit="1" customWidth="1"/>
    <col min="35" max="16384" width="4" style="17"/>
  </cols>
  <sheetData>
    <row r="1" spans="2:12" ht="15" x14ac:dyDescent="0.3">
      <c r="B1" s="165"/>
      <c r="C1" s="165"/>
      <c r="D1" s="165"/>
      <c r="E1" s="165"/>
      <c r="F1" s="165"/>
      <c r="G1" s="165"/>
      <c r="H1" s="165"/>
      <c r="I1" s="165"/>
      <c r="J1" s="165"/>
      <c r="K1" s="165"/>
      <c r="L1" s="165"/>
    </row>
    <row r="2" spans="2:12" ht="15" x14ac:dyDescent="0.3">
      <c r="B2" s="296" t="s">
        <v>272</v>
      </c>
      <c r="C2" s="296"/>
      <c r="D2" s="296"/>
      <c r="E2" s="296"/>
      <c r="F2" s="296"/>
      <c r="G2" s="296"/>
      <c r="H2" s="296"/>
      <c r="I2" s="296"/>
      <c r="J2" s="296"/>
      <c r="K2" s="165"/>
      <c r="L2" s="165"/>
    </row>
    <row r="3" spans="2:12" x14ac:dyDescent="0.3">
      <c r="B3" s="297" t="s">
        <v>39</v>
      </c>
      <c r="C3" s="297"/>
      <c r="D3" s="297"/>
      <c r="E3" s="297"/>
      <c r="F3" s="297"/>
      <c r="G3" s="297"/>
      <c r="H3" s="297"/>
      <c r="I3" s="297"/>
      <c r="J3" s="297"/>
      <c r="K3" s="165"/>
      <c r="L3" s="165"/>
    </row>
    <row r="4" spans="2:12" ht="15" x14ac:dyDescent="0.3">
      <c r="B4" s="299" t="s">
        <v>273</v>
      </c>
      <c r="C4" s="299"/>
      <c r="D4" s="299"/>
      <c r="E4" s="299"/>
      <c r="F4" s="299"/>
      <c r="G4" s="299"/>
      <c r="H4" s="299"/>
      <c r="I4" s="299"/>
      <c r="J4" s="299"/>
      <c r="K4" s="165"/>
      <c r="L4" s="165"/>
    </row>
    <row r="5" spans="2:12" ht="15" x14ac:dyDescent="0.3">
      <c r="B5" s="299" t="s">
        <v>274</v>
      </c>
      <c r="C5" s="299"/>
      <c r="D5" s="299"/>
      <c r="E5" s="299"/>
      <c r="F5" s="299"/>
      <c r="G5" s="299"/>
      <c r="H5" s="299"/>
      <c r="I5" s="299"/>
      <c r="J5" s="299"/>
      <c r="K5" s="165"/>
      <c r="L5" s="165"/>
    </row>
    <row r="6" spans="2:12" ht="15" x14ac:dyDescent="0.3">
      <c r="B6" s="299" t="s">
        <v>275</v>
      </c>
      <c r="C6" s="299"/>
      <c r="D6" s="299"/>
      <c r="E6" s="299"/>
      <c r="F6" s="299"/>
      <c r="G6" s="299"/>
      <c r="H6" s="299"/>
      <c r="I6" s="299"/>
      <c r="J6" s="299"/>
      <c r="K6" s="165"/>
      <c r="L6" s="165"/>
    </row>
    <row r="7" spans="2:12" ht="15.6" customHeight="1" x14ac:dyDescent="0.3">
      <c r="B7" s="299" t="s">
        <v>276</v>
      </c>
      <c r="C7" s="299"/>
      <c r="D7" s="299"/>
      <c r="E7" s="299"/>
      <c r="F7" s="299"/>
      <c r="G7" s="299"/>
      <c r="H7" s="299"/>
      <c r="I7" s="299"/>
      <c r="J7" s="299"/>
      <c r="K7" s="165"/>
      <c r="L7" s="165"/>
    </row>
    <row r="8" spans="2:12" ht="15" x14ac:dyDescent="0.35">
      <c r="B8" s="303" t="s">
        <v>277</v>
      </c>
      <c r="C8" s="303"/>
      <c r="D8" s="303"/>
      <c r="E8" s="303"/>
      <c r="F8" s="303"/>
      <c r="G8" s="303"/>
      <c r="H8" s="303"/>
      <c r="I8" s="303"/>
      <c r="J8" s="303"/>
      <c r="K8" s="165"/>
      <c r="L8" s="165"/>
    </row>
    <row r="9" spans="2:12" ht="15" x14ac:dyDescent="0.3">
      <c r="B9" s="165"/>
      <c r="C9" s="165"/>
      <c r="D9" s="165"/>
      <c r="E9" s="165"/>
      <c r="F9" s="165"/>
      <c r="G9" s="165"/>
      <c r="H9" s="165"/>
      <c r="I9" s="165"/>
      <c r="J9" s="165"/>
      <c r="K9" s="165"/>
      <c r="L9" s="165"/>
    </row>
    <row r="10" spans="2:12" x14ac:dyDescent="0.3">
      <c r="B10" s="315" t="s">
        <v>278</v>
      </c>
      <c r="C10" s="315"/>
      <c r="D10" s="315"/>
      <c r="E10" s="315"/>
      <c r="F10" s="315"/>
      <c r="G10" s="315"/>
      <c r="H10" s="315"/>
      <c r="I10" s="315"/>
      <c r="J10" s="315"/>
      <c r="K10" s="165"/>
      <c r="L10" s="165"/>
    </row>
    <row r="11" spans="2:12" s="144" customFormat="1" ht="25.5" customHeight="1" x14ac:dyDescent="0.3">
      <c r="B11" s="316" t="s">
        <v>279</v>
      </c>
      <c r="C11" s="316"/>
      <c r="D11" s="316"/>
      <c r="E11" s="316"/>
      <c r="F11" s="316"/>
      <c r="G11" s="316"/>
      <c r="H11" s="316"/>
      <c r="I11" s="316"/>
      <c r="J11" s="316"/>
    </row>
    <row r="12" spans="2:12" s="33" customFormat="1" ht="15" x14ac:dyDescent="0.3">
      <c r="B12" s="317"/>
      <c r="C12" s="317"/>
      <c r="D12" s="317"/>
      <c r="E12" s="317"/>
      <c r="F12" s="317"/>
      <c r="G12" s="317"/>
      <c r="H12" s="317"/>
      <c r="I12" s="317"/>
      <c r="J12" s="317"/>
    </row>
    <row r="13" spans="2:12" s="33" customFormat="1" ht="18.600000000000001" x14ac:dyDescent="0.3">
      <c r="B13" s="318" t="s">
        <v>280</v>
      </c>
      <c r="C13" s="318"/>
      <c r="D13" s="318"/>
      <c r="E13" s="318"/>
      <c r="F13" s="318"/>
      <c r="G13" s="318"/>
      <c r="H13" s="318"/>
      <c r="I13" s="318"/>
      <c r="J13" s="318"/>
    </row>
    <row r="14" spans="2:12" s="33" customFormat="1" ht="15" x14ac:dyDescent="0.3">
      <c r="B14" s="248" t="s">
        <v>281</v>
      </c>
      <c r="C14" s="248" t="s">
        <v>282</v>
      </c>
      <c r="D14" s="249" t="s">
        <v>283</v>
      </c>
      <c r="E14" s="249" t="s">
        <v>284</v>
      </c>
    </row>
    <row r="15" spans="2:12" s="33" customFormat="1" ht="15" x14ac:dyDescent="0.3">
      <c r="B15" s="165" t="s">
        <v>285</v>
      </c>
      <c r="C15" s="165" t="s">
        <v>286</v>
      </c>
      <c r="D15" s="165"/>
      <c r="E15" s="203">
        <f>SUMIF(Government_revenues_table[Government entity],Government_agencies[[#This Row],[Full name of agency]],Government_revenues_table[Revenue value])</f>
        <v>479588109.50999999</v>
      </c>
    </row>
    <row r="16" spans="2:12" s="33" customFormat="1" ht="15" x14ac:dyDescent="0.3">
      <c r="B16" s="33" t="s">
        <v>287</v>
      </c>
      <c r="C16" s="165" t="s">
        <v>286</v>
      </c>
      <c r="D16" s="165"/>
      <c r="E16" s="203">
        <f>SUMIF(Government_revenues_table[Government entity],Government_agencies[[#This Row],[Full name of agency]],Government_revenues_table[Revenue value])</f>
        <v>906453381.39542341</v>
      </c>
      <c r="G16" s="128"/>
      <c r="H16" s="128"/>
      <c r="I16" s="128"/>
    </row>
    <row r="17" spans="2:10" s="33" customFormat="1" ht="15" x14ac:dyDescent="0.3">
      <c r="B17" s="33" t="s">
        <v>288</v>
      </c>
      <c r="C17" s="165" t="s">
        <v>286</v>
      </c>
      <c r="D17" s="165"/>
      <c r="E17" s="203">
        <f>SUMIF(Government_revenues_table[Government entity],Government_agencies[[#This Row],[Full name of agency]],Government_revenues_table[Revenue value])</f>
        <v>0</v>
      </c>
      <c r="G17" s="129"/>
      <c r="H17" s="129"/>
      <c r="I17" s="129"/>
    </row>
    <row r="18" spans="2:10" s="33" customFormat="1" ht="15" x14ac:dyDescent="0.3">
      <c r="B18" s="33" t="s">
        <v>289</v>
      </c>
      <c r="C18" s="165" t="s">
        <v>535</v>
      </c>
      <c r="D18" s="165"/>
      <c r="E18" s="203">
        <f>SUMIF(Government_revenues_table[Government entity],Government_agencies[[#This Row],[Full name of agency]],Government_revenues_table[Revenue value])</f>
        <v>4434650</v>
      </c>
      <c r="G18" s="129"/>
      <c r="H18" s="129"/>
      <c r="I18" s="129"/>
    </row>
    <row r="19" spans="2:10" s="33" customFormat="1" ht="15" x14ac:dyDescent="0.3">
      <c r="C19" s="165"/>
      <c r="D19" s="130"/>
    </row>
    <row r="20" spans="2:10" s="33" customFormat="1" ht="18.600000000000001" x14ac:dyDescent="0.3">
      <c r="B20" s="318" t="s">
        <v>290</v>
      </c>
      <c r="C20" s="318"/>
      <c r="D20" s="318"/>
      <c r="E20" s="318"/>
      <c r="F20" s="318"/>
      <c r="G20" s="318"/>
      <c r="H20" s="318"/>
      <c r="I20" s="318"/>
      <c r="J20" s="318"/>
    </row>
    <row r="21" spans="2:10" s="33" customFormat="1" ht="15" x14ac:dyDescent="0.3">
      <c r="B21" s="319" t="s">
        <v>291</v>
      </c>
      <c r="C21" s="320"/>
      <c r="D21" s="321"/>
      <c r="E21" s="128"/>
    </row>
    <row r="22" spans="2:10" s="33" customFormat="1" ht="15" x14ac:dyDescent="0.3">
      <c r="B22" s="132"/>
      <c r="C22" s="133"/>
      <c r="D22" s="134"/>
    </row>
    <row r="23" spans="2:10" s="33" customFormat="1" ht="15" x14ac:dyDescent="0.3"/>
    <row r="24" spans="2:10" s="33" customFormat="1" ht="15" x14ac:dyDescent="0.3">
      <c r="B24" s="127" t="s">
        <v>292</v>
      </c>
      <c r="C24" s="127" t="s">
        <v>293</v>
      </c>
      <c r="D24" s="165" t="s">
        <v>294</v>
      </c>
      <c r="E24" s="165" t="s">
        <v>295</v>
      </c>
      <c r="F24" s="165" t="s">
        <v>296</v>
      </c>
      <c r="G24" s="165" t="s">
        <v>297</v>
      </c>
      <c r="H24" s="165" t="s">
        <v>298</v>
      </c>
      <c r="I24" s="165" t="s">
        <v>299</v>
      </c>
    </row>
    <row r="25" spans="2:10" s="33" customFormat="1" ht="15" x14ac:dyDescent="0.3">
      <c r="B25" s="165" t="s">
        <v>300</v>
      </c>
      <c r="C25" s="165" t="s">
        <v>301</v>
      </c>
      <c r="D25" s="165"/>
      <c r="E25" s="165" t="s">
        <v>302</v>
      </c>
      <c r="F25" s="165" t="s">
        <v>303</v>
      </c>
      <c r="G25" s="251" t="s">
        <v>304</v>
      </c>
      <c r="H25" s="251" t="s">
        <v>304</v>
      </c>
      <c r="I25" s="130">
        <f>SUMIF(Table10[Company],Companies[[#This Row],[Full company name]],Table10[Revenue value])</f>
        <v>207700252.567635</v>
      </c>
      <c r="J25" s="285"/>
    </row>
    <row r="26" spans="2:10" s="33" customFormat="1" ht="15" x14ac:dyDescent="0.3">
      <c r="B26" s="165" t="s">
        <v>305</v>
      </c>
      <c r="C26" s="165" t="s">
        <v>301</v>
      </c>
      <c r="D26" s="165"/>
      <c r="E26" s="165" t="s">
        <v>302</v>
      </c>
      <c r="F26" s="33" t="s">
        <v>303</v>
      </c>
      <c r="G26" s="251" t="s">
        <v>304</v>
      </c>
      <c r="H26" s="251" t="s">
        <v>304</v>
      </c>
      <c r="I26" s="130">
        <f>SUMIF(Table10[Company],Companies[[#This Row],[Full company name]],Table10[Revenue value])</f>
        <v>118075322</v>
      </c>
    </row>
    <row r="27" spans="2:10" s="33" customFormat="1" ht="15" x14ac:dyDescent="0.3">
      <c r="B27" s="33" t="s">
        <v>306</v>
      </c>
      <c r="C27" s="165" t="s">
        <v>301</v>
      </c>
      <c r="D27" s="165"/>
      <c r="E27" s="165" t="s">
        <v>302</v>
      </c>
      <c r="F27" s="33" t="s">
        <v>303</v>
      </c>
      <c r="G27" s="251" t="s">
        <v>307</v>
      </c>
      <c r="H27" s="251" t="s">
        <v>307</v>
      </c>
      <c r="I27" s="130">
        <f>SUMIF(Table10[Company],Companies[[#This Row],[Full company name]],Table10[Revenue value])</f>
        <v>1229070.7100000002</v>
      </c>
    </row>
    <row r="28" spans="2:10" s="33" customFormat="1" ht="15" x14ac:dyDescent="0.3">
      <c r="B28" s="33" t="s">
        <v>308</v>
      </c>
      <c r="C28" s="165" t="s">
        <v>301</v>
      </c>
      <c r="D28" s="165"/>
      <c r="E28" s="165" t="s">
        <v>302</v>
      </c>
      <c r="F28" s="33" t="s">
        <v>303</v>
      </c>
      <c r="G28" s="251" t="s">
        <v>309</v>
      </c>
      <c r="H28" s="251" t="s">
        <v>309</v>
      </c>
      <c r="I28" s="130">
        <f>SUMIF(Table10[Company],Companies[[#This Row],[Full company name]],Table10[Revenue value])</f>
        <v>158333671.21097633</v>
      </c>
    </row>
    <row r="29" spans="2:10" s="33" customFormat="1" ht="15" x14ac:dyDescent="0.3">
      <c r="B29" s="33" t="s">
        <v>310</v>
      </c>
      <c r="C29" s="165" t="s">
        <v>301</v>
      </c>
      <c r="D29" s="165"/>
      <c r="E29" s="165" t="s">
        <v>302</v>
      </c>
      <c r="F29" s="33" t="s">
        <v>303</v>
      </c>
      <c r="G29" s="251" t="s">
        <v>309</v>
      </c>
      <c r="H29" s="251" t="s">
        <v>309</v>
      </c>
      <c r="I29" s="130">
        <f>SUMIF(Table10[Company],Companies[[#This Row],[Full company name]],Table10[Revenue value])</f>
        <v>655405.93999999994</v>
      </c>
    </row>
    <row r="30" spans="2:10" s="33" customFormat="1" ht="15" x14ac:dyDescent="0.3">
      <c r="B30" s="33" t="s">
        <v>311</v>
      </c>
      <c r="C30" s="165" t="s">
        <v>301</v>
      </c>
      <c r="D30" s="165"/>
      <c r="E30" s="165" t="s">
        <v>302</v>
      </c>
      <c r="F30" s="33" t="s">
        <v>303</v>
      </c>
      <c r="G30" s="251" t="s">
        <v>309</v>
      </c>
      <c r="H30" s="251" t="s">
        <v>309</v>
      </c>
      <c r="I30" s="130">
        <f>SUMIF(Table10[Company],Companies[[#This Row],[Full company name]],Table10[Revenue value])</f>
        <v>175000</v>
      </c>
    </row>
    <row r="31" spans="2:10" s="33" customFormat="1" ht="15" x14ac:dyDescent="0.3">
      <c r="B31" s="33" t="s">
        <v>312</v>
      </c>
      <c r="C31" s="165" t="s">
        <v>301</v>
      </c>
      <c r="D31" s="165"/>
      <c r="E31" s="165" t="s">
        <v>302</v>
      </c>
      <c r="F31" s="33" t="s">
        <v>303</v>
      </c>
      <c r="G31" s="251" t="s">
        <v>309</v>
      </c>
      <c r="H31" s="251" t="s">
        <v>309</v>
      </c>
      <c r="I31" s="130">
        <f>SUMIF(Table10[Company],Companies[[#This Row],[Full company name]],Table10[Revenue value])</f>
        <v>163619.65</v>
      </c>
    </row>
    <row r="32" spans="2:10" s="33" customFormat="1" ht="15" x14ac:dyDescent="0.3">
      <c r="B32" s="33" t="s">
        <v>313</v>
      </c>
      <c r="C32" s="165" t="s">
        <v>301</v>
      </c>
      <c r="D32" s="165"/>
      <c r="E32" s="165" t="s">
        <v>302</v>
      </c>
      <c r="F32" s="33" t="s">
        <v>303</v>
      </c>
      <c r="G32" s="251" t="s">
        <v>314</v>
      </c>
      <c r="H32" s="251" t="s">
        <v>314</v>
      </c>
      <c r="I32" s="130">
        <f>SUMIF(Table10[Company],Companies[[#This Row],[Full company name]],Table10[Revenue value])</f>
        <v>133498803.4622746</v>
      </c>
    </row>
    <row r="33" spans="2:9" s="33" customFormat="1" ht="15" x14ac:dyDescent="0.3">
      <c r="B33" s="33" t="s">
        <v>315</v>
      </c>
      <c r="C33" s="165" t="s">
        <v>301</v>
      </c>
      <c r="D33" s="165"/>
      <c r="E33" s="165" t="s">
        <v>302</v>
      </c>
      <c r="F33" s="33" t="s">
        <v>303</v>
      </c>
      <c r="G33" s="251" t="s">
        <v>314</v>
      </c>
      <c r="H33" s="251" t="s">
        <v>314</v>
      </c>
      <c r="I33" s="130">
        <f>SUMIF(Table10[Company],Companies[[#This Row],[Full company name]],Table10[Revenue value])</f>
        <v>14074.11</v>
      </c>
    </row>
    <row r="34" spans="2:9" s="33" customFormat="1" ht="15" x14ac:dyDescent="0.3">
      <c r="B34" s="33" t="s">
        <v>316</v>
      </c>
      <c r="C34" s="165" t="s">
        <v>301</v>
      </c>
      <c r="D34" s="165"/>
      <c r="E34" s="165" t="s">
        <v>302</v>
      </c>
      <c r="F34" s="33" t="s">
        <v>303</v>
      </c>
      <c r="G34" s="251" t="s">
        <v>317</v>
      </c>
      <c r="H34" s="251" t="s">
        <v>317</v>
      </c>
      <c r="I34" s="130">
        <f>SUMIF(Table10[Company],Companies[[#This Row],[Full company name]],Table10[Revenue value])</f>
        <v>4200499.66</v>
      </c>
    </row>
    <row r="35" spans="2:9" s="33" customFormat="1" ht="15" x14ac:dyDescent="0.3">
      <c r="B35" s="33" t="s">
        <v>318</v>
      </c>
      <c r="C35" s="165" t="s">
        <v>301</v>
      </c>
      <c r="D35" s="165"/>
      <c r="E35" s="165" t="s">
        <v>302</v>
      </c>
      <c r="F35" s="33" t="s">
        <v>303</v>
      </c>
      <c r="G35" s="251" t="s">
        <v>317</v>
      </c>
      <c r="H35" s="251" t="s">
        <v>317</v>
      </c>
      <c r="I35" s="130">
        <f>SUMIF(Table10[Company],Companies[[#This Row],[Full company name]],Table10[Revenue value])</f>
        <v>416908578.25739723</v>
      </c>
    </row>
    <row r="36" spans="2:9" s="33" customFormat="1" ht="15" x14ac:dyDescent="0.3">
      <c r="B36" s="33" t="s">
        <v>319</v>
      </c>
      <c r="C36" s="165" t="s">
        <v>301</v>
      </c>
      <c r="D36" s="165"/>
      <c r="E36" s="165" t="s">
        <v>302</v>
      </c>
      <c r="F36" s="33" t="s">
        <v>303</v>
      </c>
      <c r="G36" s="251" t="s">
        <v>317</v>
      </c>
      <c r="H36" s="251" t="s">
        <v>317</v>
      </c>
      <c r="I36" s="130">
        <f>SUMIF(Table10[Company],Companies[[#This Row],[Full company name]],Table10[Revenue value])</f>
        <v>24407338.880000003</v>
      </c>
    </row>
    <row r="37" spans="2:9" s="33" customFormat="1" ht="15" x14ac:dyDescent="0.3">
      <c r="B37" s="33" t="s">
        <v>320</v>
      </c>
      <c r="C37" s="165" t="s">
        <v>301</v>
      </c>
      <c r="D37" s="165"/>
      <c r="E37" s="165" t="s">
        <v>302</v>
      </c>
      <c r="F37" s="33" t="s">
        <v>303</v>
      </c>
      <c r="G37" s="251" t="s">
        <v>317</v>
      </c>
      <c r="H37" s="251" t="s">
        <v>317</v>
      </c>
      <c r="I37" s="130">
        <f>SUMIF(Table10[Company],Companies[[#This Row],[Full company name]],Table10[Revenue value])</f>
        <v>34042555.129999995</v>
      </c>
    </row>
    <row r="38" spans="2:9" s="33" customFormat="1" ht="15" x14ac:dyDescent="0.3">
      <c r="B38" s="33" t="s">
        <v>321</v>
      </c>
      <c r="C38" s="165" t="s">
        <v>301</v>
      </c>
      <c r="D38" s="165"/>
      <c r="E38" s="165" t="s">
        <v>302</v>
      </c>
      <c r="F38" s="33" t="s">
        <v>303</v>
      </c>
      <c r="G38" s="251" t="s">
        <v>317</v>
      </c>
      <c r="H38" s="251" t="s">
        <v>317</v>
      </c>
      <c r="I38" s="130">
        <f>SUMIF(Table10[Company],Companies[[#This Row],[Full company name]],Table10[Revenue value])</f>
        <v>27335015.869999997</v>
      </c>
    </row>
    <row r="39" spans="2:9" s="33" customFormat="1" ht="15" x14ac:dyDescent="0.3">
      <c r="B39" s="33" t="s">
        <v>322</v>
      </c>
      <c r="C39" s="165" t="s">
        <v>301</v>
      </c>
      <c r="D39" s="165"/>
      <c r="E39" s="165" t="s">
        <v>302</v>
      </c>
      <c r="F39" s="33" t="s">
        <v>303</v>
      </c>
      <c r="G39" s="251" t="s">
        <v>317</v>
      </c>
      <c r="H39" s="251" t="s">
        <v>317</v>
      </c>
      <c r="I39" s="130">
        <f>SUMIF(Table10[Company],Companies[[#This Row],[Full company name]],Table10[Revenue value])</f>
        <v>142092495.99000001</v>
      </c>
    </row>
    <row r="40" spans="2:9" s="33" customFormat="1" ht="15" x14ac:dyDescent="0.3">
      <c r="B40" s="33" t="s">
        <v>323</v>
      </c>
      <c r="C40" s="165" t="s">
        <v>301</v>
      </c>
      <c r="D40" s="165"/>
      <c r="E40" s="165" t="s">
        <v>302</v>
      </c>
      <c r="F40" s="33" t="s">
        <v>303</v>
      </c>
      <c r="G40" s="251"/>
      <c r="H40" s="251"/>
      <c r="I40" s="130">
        <f>SUMIF(Table10[Company],Companies[[#This Row],[Full company name]],Table10[Revenue value])</f>
        <v>155656.47999999998</v>
      </c>
    </row>
    <row r="41" spans="2:9" s="33" customFormat="1" ht="15" x14ac:dyDescent="0.3">
      <c r="B41" s="33" t="s">
        <v>324</v>
      </c>
      <c r="C41" s="33" t="s">
        <v>325</v>
      </c>
      <c r="D41" s="165"/>
      <c r="E41" s="165" t="s">
        <v>302</v>
      </c>
      <c r="F41" s="33" t="s">
        <v>303</v>
      </c>
      <c r="G41" s="251"/>
      <c r="H41" s="251" t="s">
        <v>326</v>
      </c>
      <c r="I41" s="130">
        <f>SUMIF(Table10[Company],Companies[[#This Row],[Full company name]],Table10[Revenue value])</f>
        <v>0</v>
      </c>
    </row>
    <row r="42" spans="2:9" s="33" customFormat="1" ht="15" x14ac:dyDescent="0.3">
      <c r="B42" s="33" t="s">
        <v>327</v>
      </c>
      <c r="C42" s="33" t="s">
        <v>325</v>
      </c>
      <c r="D42" s="165"/>
      <c r="E42" s="165" t="s">
        <v>302</v>
      </c>
      <c r="F42" s="33" t="s">
        <v>303</v>
      </c>
      <c r="G42" s="251"/>
      <c r="H42" s="251" t="s">
        <v>326</v>
      </c>
      <c r="I42" s="130">
        <f>SUMIF(Table10[Company],Companies[[#This Row],[Full company name]],Table10[Revenue value])</f>
        <v>0</v>
      </c>
    </row>
    <row r="43" spans="2:9" s="33" customFormat="1" ht="15" x14ac:dyDescent="0.3">
      <c r="B43" s="33" t="s">
        <v>328</v>
      </c>
      <c r="C43" s="33" t="s">
        <v>325</v>
      </c>
      <c r="D43" s="165"/>
      <c r="E43" s="165" t="s">
        <v>302</v>
      </c>
      <c r="F43" s="33" t="s">
        <v>303</v>
      </c>
      <c r="G43" s="251"/>
      <c r="H43" s="251" t="s">
        <v>326</v>
      </c>
      <c r="I43" s="130">
        <f>SUMIF(Table10[Company],Companies[[#This Row],[Full company name]],Table10[Revenue value])</f>
        <v>52.589999999999918</v>
      </c>
    </row>
    <row r="44" spans="2:9" s="33" customFormat="1" ht="15" x14ac:dyDescent="0.3">
      <c r="B44" s="33" t="s">
        <v>329</v>
      </c>
      <c r="C44" s="33" t="s">
        <v>325</v>
      </c>
      <c r="D44" s="165"/>
      <c r="E44" s="165" t="s">
        <v>302</v>
      </c>
      <c r="F44" s="33" t="s">
        <v>303</v>
      </c>
      <c r="G44" s="251"/>
      <c r="H44" s="251" t="s">
        <v>326</v>
      </c>
      <c r="I44" s="130">
        <f>SUMIF(Table10[Company],Companies[[#This Row],[Full company name]],Table10[Revenue value])</f>
        <v>18624.650000000001</v>
      </c>
    </row>
    <row r="45" spans="2:9" s="33" customFormat="1" ht="15" x14ac:dyDescent="0.3">
      <c r="B45" s="33" t="s">
        <v>330</v>
      </c>
      <c r="C45" s="33" t="s">
        <v>325</v>
      </c>
      <c r="D45" s="165"/>
      <c r="E45" s="165" t="s">
        <v>302</v>
      </c>
      <c r="F45" s="33" t="s">
        <v>303</v>
      </c>
      <c r="G45" s="251"/>
      <c r="H45" s="251" t="s">
        <v>326</v>
      </c>
      <c r="I45" s="130">
        <f>SUMIF(Table10[Company],Companies[[#This Row],[Full company name]],Table10[Revenue value])</f>
        <v>52.59</v>
      </c>
    </row>
    <row r="46" spans="2:9" s="33" customFormat="1" ht="15" x14ac:dyDescent="0.3">
      <c r="B46" s="33" t="s">
        <v>331</v>
      </c>
      <c r="C46" s="33" t="s">
        <v>325</v>
      </c>
      <c r="D46" s="165"/>
      <c r="E46" s="165" t="s">
        <v>302</v>
      </c>
      <c r="F46" s="33" t="s">
        <v>303</v>
      </c>
      <c r="G46" s="251"/>
      <c r="H46" s="251" t="s">
        <v>326</v>
      </c>
      <c r="I46" s="130">
        <f>SUMIF(Table10[Company],Companies[[#This Row],[Full company name]],Table10[Revenue value])</f>
        <v>52.59</v>
      </c>
    </row>
    <row r="47" spans="2:9" s="33" customFormat="1" ht="15" x14ac:dyDescent="0.3">
      <c r="B47" s="33" t="s">
        <v>332</v>
      </c>
      <c r="C47" s="33" t="s">
        <v>325</v>
      </c>
      <c r="D47" s="165"/>
      <c r="E47" s="165" t="s">
        <v>302</v>
      </c>
      <c r="F47" s="33" t="s">
        <v>303</v>
      </c>
      <c r="G47" s="251"/>
      <c r="H47" s="251" t="s">
        <v>326</v>
      </c>
      <c r="I47" s="130">
        <f>SUMIF(Table10[Company],Companies[[#This Row],[Full company name]],Table10[Revenue value])</f>
        <v>110370</v>
      </c>
    </row>
    <row r="48" spans="2:9" s="33" customFormat="1" ht="15" x14ac:dyDescent="0.3">
      <c r="B48" s="33" t="s">
        <v>333</v>
      </c>
      <c r="C48" s="33" t="s">
        <v>325</v>
      </c>
      <c r="D48" s="165"/>
      <c r="E48" s="165" t="s">
        <v>302</v>
      </c>
      <c r="F48" s="33" t="s">
        <v>303</v>
      </c>
      <c r="G48" s="251"/>
      <c r="H48" s="251" t="s">
        <v>326</v>
      </c>
      <c r="I48" s="130">
        <f>SUMIF(Table10[Company],Companies[[#This Row],[Full company name]],Table10[Revenue value])</f>
        <v>0</v>
      </c>
    </row>
    <row r="49" spans="2:9" s="33" customFormat="1" ht="15" x14ac:dyDescent="0.3">
      <c r="B49" s="33" t="s">
        <v>2081</v>
      </c>
      <c r="C49" s="33" t="s">
        <v>325</v>
      </c>
      <c r="D49" s="165"/>
      <c r="E49" s="165" t="s">
        <v>302</v>
      </c>
      <c r="F49" s="33" t="s">
        <v>303</v>
      </c>
      <c r="G49" s="251"/>
      <c r="H49" s="251" t="s">
        <v>326</v>
      </c>
      <c r="I49" s="130">
        <f>SUMIF(Table10[Company],Companies[[#This Row],[Full company name]],Table10[Revenue value])</f>
        <v>0</v>
      </c>
    </row>
    <row r="50" spans="2:9" s="33" customFormat="1" ht="15" x14ac:dyDescent="0.3">
      <c r="B50" s="33" t="s">
        <v>2082</v>
      </c>
      <c r="C50" s="33" t="s">
        <v>325</v>
      </c>
      <c r="D50" s="165"/>
      <c r="E50" s="165" t="s">
        <v>302</v>
      </c>
      <c r="F50" s="33" t="s">
        <v>303</v>
      </c>
      <c r="G50" s="251"/>
      <c r="H50" s="251" t="s">
        <v>326</v>
      </c>
      <c r="I50" s="130">
        <f>SUMIF(Table10[Company],Companies[[#This Row],[Full company name]],Table10[Revenue value])</f>
        <v>128.9</v>
      </c>
    </row>
    <row r="51" spans="2:9" s="33" customFormat="1" ht="15" x14ac:dyDescent="0.3">
      <c r="B51" s="33" t="s">
        <v>2083</v>
      </c>
      <c r="C51" s="33" t="s">
        <v>325</v>
      </c>
      <c r="D51" s="165"/>
      <c r="E51" s="165" t="s">
        <v>302</v>
      </c>
      <c r="F51" s="33" t="s">
        <v>303</v>
      </c>
      <c r="G51" s="251"/>
      <c r="H51" s="251" t="s">
        <v>326</v>
      </c>
      <c r="I51" s="130">
        <f>SUMIF(Table10[Company],Companies[[#This Row],[Full company name]],Table10[Revenue value])</f>
        <v>0</v>
      </c>
    </row>
    <row r="52" spans="2:9" s="33" customFormat="1" ht="15" x14ac:dyDescent="0.3">
      <c r="B52" s="33" t="s">
        <v>2084</v>
      </c>
      <c r="C52" s="33" t="s">
        <v>325</v>
      </c>
      <c r="D52" s="165"/>
      <c r="E52" s="165" t="s">
        <v>302</v>
      </c>
      <c r="F52" s="33" t="s">
        <v>303</v>
      </c>
      <c r="G52" s="251"/>
      <c r="H52" s="251" t="s">
        <v>326</v>
      </c>
      <c r="I52" s="130">
        <f>SUMIF(Table10[Company],Companies[[#This Row],[Full company name]],Table10[Revenue value])</f>
        <v>90781.36</v>
      </c>
    </row>
    <row r="53" spans="2:9" s="33" customFormat="1" ht="15" x14ac:dyDescent="0.3">
      <c r="B53" s="33" t="s">
        <v>334</v>
      </c>
      <c r="C53" s="33" t="s">
        <v>301</v>
      </c>
      <c r="D53" s="165"/>
      <c r="E53" s="165" t="s">
        <v>302</v>
      </c>
      <c r="F53" s="33" t="s">
        <v>303</v>
      </c>
      <c r="G53" s="251" t="s">
        <v>335</v>
      </c>
      <c r="H53" s="251" t="s">
        <v>335</v>
      </c>
      <c r="I53" s="130">
        <f>SUMIF(Table10[Company],Companies[[#This Row],[Full company name]],Table10[Revenue value])</f>
        <v>98980.37</v>
      </c>
    </row>
    <row r="54" spans="2:9" s="33" customFormat="1" ht="15" x14ac:dyDescent="0.3">
      <c r="B54" s="33" t="s">
        <v>336</v>
      </c>
      <c r="C54" s="165" t="s">
        <v>301</v>
      </c>
      <c r="D54" s="165"/>
      <c r="E54" s="165" t="s">
        <v>302</v>
      </c>
      <c r="F54" s="33" t="s">
        <v>303</v>
      </c>
      <c r="G54" s="251" t="s">
        <v>337</v>
      </c>
      <c r="H54" s="251" t="s">
        <v>337</v>
      </c>
      <c r="I54" s="130">
        <f>SUMIF(Table10[Company],Companies[[#This Row],[Full company name]],Table10[Revenue value])</f>
        <v>113985520.86714026</v>
      </c>
    </row>
    <row r="55" spans="2:9" s="33" customFormat="1" ht="15" x14ac:dyDescent="0.3">
      <c r="B55" s="33" t="s">
        <v>338</v>
      </c>
      <c r="C55" s="165" t="s">
        <v>301</v>
      </c>
      <c r="D55" s="165"/>
      <c r="E55" s="165" t="s">
        <v>302</v>
      </c>
      <c r="F55" s="33" t="s">
        <v>303</v>
      </c>
      <c r="G55" s="251" t="s">
        <v>339</v>
      </c>
      <c r="H55" s="251" t="s">
        <v>339</v>
      </c>
      <c r="I55" s="130">
        <f>SUMIF(Table10[Company],Companies[[#This Row],[Full company name]],Table10[Revenue value])</f>
        <v>321080</v>
      </c>
    </row>
    <row r="56" spans="2:9" s="33" customFormat="1" ht="15" x14ac:dyDescent="0.3">
      <c r="B56" s="33" t="s">
        <v>340</v>
      </c>
      <c r="C56" s="165" t="s">
        <v>301</v>
      </c>
      <c r="D56" s="165"/>
      <c r="E56" s="165" t="s">
        <v>302</v>
      </c>
      <c r="F56" s="33" t="s">
        <v>303</v>
      </c>
      <c r="G56" s="131"/>
      <c r="H56" s="131"/>
      <c r="I56" s="130">
        <f>SUMIF(Table10[Company],Companies[[#This Row],[Full company name]],Table10[Revenue value])</f>
        <v>0</v>
      </c>
    </row>
    <row r="57" spans="2:9" s="33" customFormat="1" ht="15" x14ac:dyDescent="0.3">
      <c r="B57" s="33" t="s">
        <v>2091</v>
      </c>
      <c r="C57" s="165" t="s">
        <v>301</v>
      </c>
      <c r="D57" s="165"/>
      <c r="E57" s="165" t="s">
        <v>302</v>
      </c>
      <c r="F57" s="33" t="s">
        <v>303</v>
      </c>
      <c r="G57" s="131"/>
      <c r="H57" s="131"/>
      <c r="I57" s="130">
        <f>SUMIF(Table10[Company],Companies[[#This Row],[Full company name]],Table10[Revenue value])</f>
        <v>0</v>
      </c>
    </row>
    <row r="58" spans="2:9" s="33" customFormat="1" ht="15" x14ac:dyDescent="0.3">
      <c r="B58" s="33" t="s">
        <v>341</v>
      </c>
      <c r="C58" s="165" t="s">
        <v>301</v>
      </c>
      <c r="D58" s="165"/>
      <c r="E58" s="165" t="s">
        <v>302</v>
      </c>
      <c r="F58" s="33" t="s">
        <v>303</v>
      </c>
      <c r="G58" s="131"/>
      <c r="H58" s="131"/>
      <c r="I58" s="130">
        <f>SUMIF(Table10[Company],Companies[[#This Row],[Full company name]],Table10[Revenue value])</f>
        <v>162872.58000000002</v>
      </c>
    </row>
    <row r="59" spans="2:9" s="33" customFormat="1" ht="15" x14ac:dyDescent="0.3">
      <c r="B59" s="33" t="s">
        <v>2088</v>
      </c>
      <c r="C59" s="165" t="s">
        <v>301</v>
      </c>
      <c r="D59" s="165"/>
      <c r="E59" s="165" t="s">
        <v>302</v>
      </c>
      <c r="F59" s="33" t="s">
        <v>303</v>
      </c>
      <c r="G59" s="131"/>
      <c r="H59" s="131"/>
      <c r="I59" s="130">
        <f>SUMIF(Table10[Company],Companies[[#This Row],[Full company name]],Table10[Revenue value])</f>
        <v>573.62</v>
      </c>
    </row>
    <row r="60" spans="2:9" s="33" customFormat="1" ht="15" x14ac:dyDescent="0.3">
      <c r="B60" s="33" t="s">
        <v>342</v>
      </c>
      <c r="C60" s="165" t="s">
        <v>301</v>
      </c>
      <c r="D60" s="165"/>
      <c r="E60" s="165" t="s">
        <v>302</v>
      </c>
      <c r="F60" s="33" t="s">
        <v>303</v>
      </c>
      <c r="G60" s="131"/>
      <c r="H60" s="131"/>
      <c r="I60" s="130">
        <f>SUMIF(Table10[Company],Companies[[#This Row],[Full company name]],Table10[Revenue value])</f>
        <v>0</v>
      </c>
    </row>
    <row r="61" spans="2:9" s="33" customFormat="1" ht="15" x14ac:dyDescent="0.3">
      <c r="B61" s="33" t="s">
        <v>343</v>
      </c>
      <c r="C61" s="165" t="s">
        <v>301</v>
      </c>
      <c r="D61" s="165"/>
      <c r="E61" s="165" t="s">
        <v>302</v>
      </c>
      <c r="F61" s="33" t="s">
        <v>303</v>
      </c>
      <c r="G61" s="131"/>
      <c r="H61" s="131"/>
      <c r="I61" s="130">
        <f>SUMIF(Table10[Company],Companies[[#This Row],[Full company name]],Table10[Revenue value])</f>
        <v>436774.62</v>
      </c>
    </row>
    <row r="62" spans="2:9" s="33" customFormat="1" ht="15" x14ac:dyDescent="0.3">
      <c r="B62" s="33" t="s">
        <v>2085</v>
      </c>
      <c r="C62" s="165" t="s">
        <v>301</v>
      </c>
      <c r="D62" s="165"/>
      <c r="E62" s="165" t="s">
        <v>302</v>
      </c>
      <c r="F62" s="33" t="s">
        <v>303</v>
      </c>
      <c r="G62" s="131"/>
      <c r="H62" s="131"/>
      <c r="I62" s="130">
        <f>SUMIF(Table10[Company],Companies[[#This Row],[Full company name]],Table10[Revenue value])</f>
        <v>1085747.8</v>
      </c>
    </row>
    <row r="63" spans="2:9" s="33" customFormat="1" ht="15" x14ac:dyDescent="0.3">
      <c r="B63" s="33" t="s">
        <v>2087</v>
      </c>
      <c r="C63" s="165" t="s">
        <v>301</v>
      </c>
      <c r="D63" s="165"/>
      <c r="E63" s="165" t="s">
        <v>302</v>
      </c>
      <c r="F63" s="33" t="s">
        <v>303</v>
      </c>
      <c r="G63" s="131"/>
      <c r="H63" s="131"/>
      <c r="I63" s="130">
        <f>SUMIF(Table10[Company],Companies[[#This Row],[Full company name]],Table10[Revenue value])</f>
        <v>0</v>
      </c>
    </row>
    <row r="64" spans="2:9" s="33" customFormat="1" ht="15" x14ac:dyDescent="0.3">
      <c r="B64" s="33" t="s">
        <v>2089</v>
      </c>
      <c r="C64" s="165" t="s">
        <v>301</v>
      </c>
      <c r="D64" s="165"/>
      <c r="E64" s="165" t="s">
        <v>302</v>
      </c>
      <c r="F64" s="33" t="s">
        <v>303</v>
      </c>
      <c r="G64" s="131"/>
      <c r="H64" s="131"/>
      <c r="I64" s="130">
        <f>SUMIF(Table10[Company],Companies[[#This Row],[Full company name]],Table10[Revenue value])</f>
        <v>98833.63</v>
      </c>
    </row>
    <row r="65" spans="2:10" s="33" customFormat="1" ht="15" x14ac:dyDescent="0.3">
      <c r="B65" s="33" t="s">
        <v>2090</v>
      </c>
      <c r="C65" s="165" t="s">
        <v>301</v>
      </c>
      <c r="D65" s="165"/>
      <c r="E65" s="165" t="s">
        <v>302</v>
      </c>
      <c r="F65" s="33" t="s">
        <v>303</v>
      </c>
      <c r="G65" s="131"/>
      <c r="H65" s="131"/>
      <c r="I65" s="130">
        <f>SUMIF(Table10[Company],Companies[[#This Row],[Full company name]],Table10[Revenue value])</f>
        <v>84954.63</v>
      </c>
    </row>
    <row r="66" spans="2:10" s="33" customFormat="1" ht="15" x14ac:dyDescent="0.3">
      <c r="B66" s="33" t="s">
        <v>344</v>
      </c>
      <c r="C66" s="165" t="s">
        <v>301</v>
      </c>
      <c r="D66" s="165"/>
      <c r="E66" s="165" t="s">
        <v>302</v>
      </c>
      <c r="F66" s="33" t="s">
        <v>303</v>
      </c>
      <c r="G66" s="131"/>
      <c r="H66" s="131"/>
      <c r="I66" s="130">
        <f>SUMIF(Table10[Company],Companies[[#This Row],[Full company name]],Table10[Revenue value])</f>
        <v>0</v>
      </c>
    </row>
    <row r="67" spans="2:10" s="33" customFormat="1" ht="15" x14ac:dyDescent="0.3">
      <c r="B67" s="33" t="s">
        <v>345</v>
      </c>
      <c r="C67" s="165" t="s">
        <v>301</v>
      </c>
      <c r="D67" s="165"/>
      <c r="E67" s="165" t="s">
        <v>302</v>
      </c>
      <c r="F67" s="33" t="s">
        <v>303</v>
      </c>
      <c r="G67" s="131"/>
      <c r="H67" s="131"/>
      <c r="I67" s="130">
        <f>SUMIF(Table10[Company],Companies[[#This Row],[Full company name]],Table10[Revenue value])</f>
        <v>81583.3</v>
      </c>
    </row>
    <row r="68" spans="2:10" s="33" customFormat="1" ht="15" x14ac:dyDescent="0.3">
      <c r="B68" s="33" t="s">
        <v>346</v>
      </c>
      <c r="C68" s="165" t="s">
        <v>301</v>
      </c>
      <c r="D68" s="165"/>
      <c r="E68" s="165" t="s">
        <v>302</v>
      </c>
      <c r="F68" s="33" t="s">
        <v>303</v>
      </c>
      <c r="G68" s="251" t="s">
        <v>317</v>
      </c>
      <c r="H68" s="251" t="s">
        <v>317</v>
      </c>
      <c r="I68" s="130">
        <f>SUMIF(Table10[Company],Companies[[#This Row],[Full company name]],Table10[Revenue value])</f>
        <v>33323.599999999969</v>
      </c>
    </row>
    <row r="69" spans="2:10" s="33" customFormat="1" ht="15" x14ac:dyDescent="0.3">
      <c r="B69" s="33" t="s">
        <v>347</v>
      </c>
      <c r="C69" s="165" t="s">
        <v>301</v>
      </c>
      <c r="D69" s="165"/>
      <c r="E69" s="165" t="s">
        <v>302</v>
      </c>
      <c r="F69" s="33" t="s">
        <v>303</v>
      </c>
      <c r="G69" s="131"/>
      <c r="H69" s="131"/>
      <c r="I69" s="130">
        <f>SUMIF(Table10[Company],Companies[[#This Row],[Full company name]],Table10[Revenue value])</f>
        <v>1846566.41</v>
      </c>
    </row>
    <row r="70" spans="2:10" s="33" customFormat="1" ht="15" x14ac:dyDescent="0.3">
      <c r="B70" s="33" t="s">
        <v>348</v>
      </c>
      <c r="C70" s="165" t="s">
        <v>301</v>
      </c>
      <c r="D70" s="165"/>
      <c r="E70" s="165" t="s">
        <v>302</v>
      </c>
      <c r="F70" s="33" t="s">
        <v>303</v>
      </c>
      <c r="G70" s="251" t="s">
        <v>349</v>
      </c>
      <c r="H70" s="251" t="s">
        <v>349</v>
      </c>
      <c r="I70" s="130">
        <f>SUMIF(Table10[Company],Companies[[#This Row],[Full company name]],Table10[Revenue value])</f>
        <v>104838.54999999999</v>
      </c>
    </row>
    <row r="71" spans="2:10" s="33" customFormat="1" ht="15" x14ac:dyDescent="0.3">
      <c r="B71" s="33" t="s">
        <v>2086</v>
      </c>
      <c r="C71" s="165" t="s">
        <v>301</v>
      </c>
      <c r="D71" s="165"/>
      <c r="E71" s="165" t="s">
        <v>302</v>
      </c>
      <c r="F71" s="33" t="s">
        <v>303</v>
      </c>
      <c r="G71" s="251"/>
      <c r="H71" s="251"/>
      <c r="I71" s="130">
        <f>SUMIF(Table10[Company],Companies[[#This Row],[Full company name]],Table10[Revenue value])</f>
        <v>62575</v>
      </c>
    </row>
    <row r="72" spans="2:10" s="33" customFormat="1" ht="15" x14ac:dyDescent="0.3">
      <c r="C72" s="165"/>
      <c r="F72" s="131"/>
      <c r="G72" s="131"/>
    </row>
    <row r="73" spans="2:10" s="33" customFormat="1" ht="18.600000000000001" x14ac:dyDescent="0.3">
      <c r="B73" s="318" t="s">
        <v>350</v>
      </c>
      <c r="C73" s="318"/>
      <c r="D73" s="318"/>
      <c r="E73" s="318"/>
      <c r="F73" s="318"/>
      <c r="G73" s="318"/>
      <c r="H73" s="318"/>
      <c r="I73" s="318"/>
      <c r="J73" s="318"/>
    </row>
    <row r="74" spans="2:10" s="33" customFormat="1" ht="15" x14ac:dyDescent="0.35">
      <c r="B74" s="127" t="s">
        <v>351</v>
      </c>
      <c r="C74" s="204" t="s">
        <v>352</v>
      </c>
      <c r="D74" s="204" t="s">
        <v>353</v>
      </c>
      <c r="E74" s="204" t="s">
        <v>354</v>
      </c>
      <c r="F74" s="165" t="s">
        <v>355</v>
      </c>
      <c r="G74" s="165" t="s">
        <v>356</v>
      </c>
      <c r="H74" s="165" t="s">
        <v>357</v>
      </c>
      <c r="I74" s="165" t="s">
        <v>358</v>
      </c>
      <c r="J74" s="165" t="s">
        <v>359</v>
      </c>
    </row>
    <row r="75" spans="2:10" s="33" customFormat="1" ht="15" x14ac:dyDescent="0.35">
      <c r="B75" s="204" t="s">
        <v>2080</v>
      </c>
      <c r="C75" s="204"/>
      <c r="D75" s="204"/>
      <c r="E75" s="204"/>
      <c r="F75" s="204"/>
    </row>
    <row r="76" spans="2:10" s="33" customFormat="1" ht="15.6" thickBot="1" x14ac:dyDescent="0.35">
      <c r="B76" s="93"/>
      <c r="C76" s="67"/>
      <c r="D76" s="68"/>
      <c r="E76" s="67"/>
      <c r="F76" s="78"/>
      <c r="G76" s="78"/>
      <c r="H76" s="78"/>
      <c r="I76" s="78"/>
      <c r="J76" s="78"/>
    </row>
    <row r="77" spans="2:10" ht="15" x14ac:dyDescent="0.3">
      <c r="B77" s="182"/>
      <c r="C77" s="182"/>
      <c r="D77" s="182"/>
      <c r="E77" s="182"/>
      <c r="F77" s="165"/>
      <c r="G77" s="165"/>
      <c r="H77" s="165"/>
      <c r="I77" s="165"/>
      <c r="J77" s="165"/>
    </row>
    <row r="78" spans="2:10" s="33" customFormat="1" ht="15.6" thickBot="1" x14ac:dyDescent="0.35">
      <c r="B78" s="307" t="s">
        <v>32</v>
      </c>
      <c r="C78" s="308"/>
      <c r="D78" s="308"/>
      <c r="E78" s="308"/>
      <c r="F78" s="308"/>
      <c r="G78" s="308"/>
      <c r="H78" s="308"/>
      <c r="I78" s="308"/>
      <c r="J78" s="308"/>
    </row>
    <row r="79" spans="2:10" s="33" customFormat="1" ht="15" x14ac:dyDescent="0.3">
      <c r="B79" s="309" t="s">
        <v>33</v>
      </c>
      <c r="C79" s="310"/>
      <c r="D79" s="310"/>
      <c r="E79" s="310"/>
      <c r="F79" s="310"/>
      <c r="G79" s="310"/>
      <c r="H79" s="310"/>
      <c r="I79" s="310"/>
      <c r="J79" s="310"/>
    </row>
    <row r="80" spans="2:10" ht="15.6" thickBot="1" x14ac:dyDescent="0.35">
      <c r="B80" s="182"/>
      <c r="C80" s="182"/>
      <c r="D80" s="182"/>
      <c r="E80" s="182"/>
      <c r="F80" s="165"/>
      <c r="G80" s="165"/>
      <c r="H80" s="165"/>
      <c r="I80" s="165"/>
      <c r="J80" s="165"/>
    </row>
    <row r="81" spans="2:10" ht="15" x14ac:dyDescent="0.3">
      <c r="B81" s="302" t="s">
        <v>34</v>
      </c>
      <c r="C81" s="302"/>
      <c r="D81" s="302"/>
      <c r="E81" s="302"/>
      <c r="F81" s="302"/>
      <c r="G81" s="302"/>
      <c r="H81" s="302"/>
      <c r="I81" s="302"/>
      <c r="J81" s="302"/>
    </row>
    <row r="82" spans="2:10" ht="16.5" customHeight="1" x14ac:dyDescent="0.3">
      <c r="B82" s="286" t="s">
        <v>35</v>
      </c>
      <c r="C82" s="286"/>
      <c r="D82" s="286"/>
      <c r="E82" s="286"/>
      <c r="F82" s="286"/>
      <c r="G82" s="286"/>
      <c r="H82" s="286"/>
      <c r="I82" s="286"/>
      <c r="J82" s="286"/>
    </row>
    <row r="83" spans="2:10" ht="15" x14ac:dyDescent="0.3">
      <c r="B83" s="295" t="s">
        <v>37</v>
      </c>
      <c r="C83" s="295"/>
      <c r="D83" s="295"/>
      <c r="E83" s="295"/>
      <c r="F83" s="295"/>
      <c r="G83" s="295"/>
      <c r="H83" s="295"/>
      <c r="I83" s="295"/>
      <c r="J83" s="295"/>
    </row>
    <row r="84" spans="2:10" ht="15" x14ac:dyDescent="0.3">
      <c r="B84" s="314"/>
      <c r="C84" s="314"/>
      <c r="D84" s="314"/>
      <c r="E84" s="314"/>
      <c r="F84" s="314"/>
      <c r="G84" s="314"/>
      <c r="H84" s="314"/>
      <c r="I84" s="314"/>
      <c r="J84" s="314"/>
    </row>
    <row r="85" spans="2:10" ht="15" x14ac:dyDescent="0.3">
      <c r="B85" s="165"/>
      <c r="C85" s="165"/>
      <c r="D85" s="165"/>
      <c r="E85" s="165"/>
      <c r="F85" s="165"/>
      <c r="G85" s="165"/>
      <c r="H85" s="165"/>
      <c r="I85" s="165"/>
      <c r="J85" s="165"/>
    </row>
    <row r="86" spans="2:10" ht="15" x14ac:dyDescent="0.3">
      <c r="B86" s="165"/>
      <c r="C86" s="165"/>
      <c r="D86" s="165"/>
      <c r="E86" s="165"/>
      <c r="F86" s="165"/>
      <c r="G86" s="165"/>
      <c r="H86" s="165"/>
      <c r="I86" s="165"/>
      <c r="J86" s="165"/>
    </row>
    <row r="87" spans="2:10" ht="15" x14ac:dyDescent="0.3">
      <c r="B87" s="165"/>
      <c r="C87" s="165"/>
      <c r="D87" s="165"/>
      <c r="E87" s="165"/>
      <c r="F87" s="165"/>
      <c r="G87" s="165"/>
      <c r="H87" s="165"/>
      <c r="I87" s="165"/>
      <c r="J87" s="165"/>
    </row>
    <row r="88" spans="2:10" ht="15" x14ac:dyDescent="0.3">
      <c r="B88" s="165"/>
      <c r="C88" s="165"/>
      <c r="D88" s="165"/>
      <c r="E88" s="165"/>
      <c r="F88" s="165"/>
      <c r="G88" s="165"/>
      <c r="H88" s="165"/>
      <c r="I88" s="165"/>
      <c r="J88" s="165"/>
    </row>
    <row r="89" spans="2:10" s="33" customFormat="1" ht="15" x14ac:dyDescent="0.3">
      <c r="B89" s="165"/>
      <c r="C89" s="165"/>
      <c r="D89" s="165"/>
      <c r="E89" s="165"/>
    </row>
    <row r="90" spans="2:10" ht="15" x14ac:dyDescent="0.3">
      <c r="B90" s="165"/>
      <c r="C90" s="165"/>
      <c r="D90" s="165"/>
      <c r="E90" s="165"/>
      <c r="F90" s="165"/>
      <c r="G90" s="165"/>
      <c r="H90" s="165"/>
      <c r="I90" s="165"/>
      <c r="J90" s="165"/>
    </row>
    <row r="91" spans="2:10" ht="15" x14ac:dyDescent="0.3">
      <c r="B91" s="165"/>
      <c r="C91" s="165"/>
      <c r="D91" s="165"/>
      <c r="E91" s="165"/>
      <c r="F91" s="165"/>
      <c r="G91" s="165"/>
      <c r="H91" s="165"/>
      <c r="I91" s="165"/>
      <c r="J91" s="165"/>
    </row>
    <row r="92" spans="2:10" ht="15" x14ac:dyDescent="0.3">
      <c r="B92" s="165"/>
      <c r="C92" s="165"/>
      <c r="D92" s="165"/>
      <c r="E92" s="165"/>
      <c r="F92" s="165"/>
      <c r="G92" s="165"/>
      <c r="H92" s="165"/>
      <c r="I92" s="165"/>
      <c r="J92" s="165"/>
    </row>
    <row r="93" spans="2:10" ht="15" x14ac:dyDescent="0.3">
      <c r="B93" s="165"/>
      <c r="C93" s="165"/>
      <c r="D93" s="165"/>
      <c r="E93" s="165"/>
      <c r="F93" s="165"/>
      <c r="G93" s="165"/>
      <c r="H93" s="165"/>
      <c r="I93" s="165"/>
      <c r="J93" s="165"/>
    </row>
    <row r="94" spans="2:10" ht="15" x14ac:dyDescent="0.3">
      <c r="B94" s="165"/>
      <c r="C94" s="165"/>
      <c r="D94" s="165"/>
      <c r="E94" s="165"/>
      <c r="F94" s="165"/>
      <c r="G94" s="165"/>
      <c r="H94" s="165"/>
      <c r="I94" s="165"/>
      <c r="J94" s="165"/>
    </row>
    <row r="95" spans="2:10" ht="15" x14ac:dyDescent="0.3">
      <c r="B95" s="165"/>
      <c r="C95" s="165"/>
      <c r="D95" s="165"/>
      <c r="E95" s="165"/>
      <c r="F95" s="165"/>
      <c r="G95" s="165"/>
      <c r="H95" s="165"/>
      <c r="I95" s="165"/>
      <c r="J95" s="165"/>
    </row>
    <row r="96" spans="2:10" ht="15" x14ac:dyDescent="0.3">
      <c r="B96" s="165"/>
      <c r="C96" s="165"/>
      <c r="D96" s="165"/>
      <c r="E96" s="165"/>
      <c r="F96" s="165"/>
      <c r="G96" s="165"/>
      <c r="H96" s="165"/>
      <c r="I96" s="165"/>
      <c r="J96" s="165"/>
    </row>
    <row r="97" spans="2:10" ht="15" customHeight="1" x14ac:dyDescent="0.3">
      <c r="B97" s="165"/>
      <c r="C97" s="165"/>
      <c r="D97" s="165"/>
      <c r="E97" s="165"/>
      <c r="F97" s="165"/>
      <c r="G97" s="165"/>
      <c r="H97" s="165"/>
      <c r="I97" s="165"/>
      <c r="J97" s="165"/>
    </row>
    <row r="98" spans="2:10" ht="15" customHeight="1" x14ac:dyDescent="0.3">
      <c r="B98" s="165"/>
      <c r="C98" s="165"/>
      <c r="D98" s="165"/>
      <c r="E98" s="165"/>
      <c r="F98" s="165"/>
      <c r="G98" s="165"/>
      <c r="H98" s="165"/>
      <c r="I98" s="165"/>
      <c r="J98" s="165"/>
    </row>
    <row r="99" spans="2:10" ht="15" x14ac:dyDescent="0.3">
      <c r="B99" s="165"/>
      <c r="C99" s="165"/>
      <c r="D99" s="165"/>
      <c r="E99" s="165"/>
      <c r="F99" s="165"/>
      <c r="G99" s="165"/>
      <c r="H99" s="165"/>
      <c r="I99" s="165"/>
      <c r="J99" s="165"/>
    </row>
    <row r="100" spans="2:10" ht="15" x14ac:dyDescent="0.3">
      <c r="B100" s="165"/>
      <c r="C100" s="165"/>
      <c r="D100" s="165"/>
      <c r="E100" s="165"/>
    </row>
    <row r="101" spans="2:10" ht="18.75" customHeight="1" x14ac:dyDescent="0.3">
      <c r="B101" s="165"/>
      <c r="C101" s="165"/>
      <c r="D101" s="165"/>
      <c r="E101" s="165"/>
    </row>
    <row r="102" spans="2:10" ht="15" x14ac:dyDescent="0.3">
      <c r="B102" s="165"/>
      <c r="C102" s="165"/>
      <c r="D102" s="165"/>
      <c r="E102" s="165"/>
    </row>
    <row r="103" spans="2:10" ht="15" x14ac:dyDescent="0.3">
      <c r="B103" s="165"/>
      <c r="C103" s="165"/>
      <c r="D103" s="165"/>
      <c r="E103" s="165"/>
    </row>
    <row r="104" spans="2:10" ht="15" x14ac:dyDescent="0.3">
      <c r="B104" s="165"/>
      <c r="C104" s="165"/>
      <c r="D104" s="165"/>
      <c r="E104" s="165"/>
    </row>
    <row r="105" spans="2:10" ht="15" x14ac:dyDescent="0.3">
      <c r="B105" s="165"/>
      <c r="C105" s="165"/>
      <c r="D105" s="165"/>
      <c r="E105" s="165"/>
    </row>
    <row r="106" spans="2:10" ht="15" x14ac:dyDescent="0.3">
      <c r="B106" s="165"/>
      <c r="C106" s="165"/>
      <c r="D106" s="165"/>
      <c r="E106" s="165"/>
    </row>
    <row r="107" spans="2:10" ht="15" x14ac:dyDescent="0.3">
      <c r="B107" s="165"/>
      <c r="C107" s="165"/>
      <c r="D107" s="165"/>
      <c r="E107" s="165"/>
    </row>
    <row r="108" spans="2:10" ht="15" x14ac:dyDescent="0.3">
      <c r="B108" s="165"/>
      <c r="C108" s="165"/>
      <c r="D108" s="165"/>
      <c r="E108" s="165"/>
    </row>
    <row r="109" spans="2:10" ht="15" x14ac:dyDescent="0.3">
      <c r="B109" s="165"/>
      <c r="C109" s="165"/>
      <c r="D109" s="165"/>
      <c r="E109" s="165"/>
    </row>
    <row r="110" spans="2:10" ht="15" x14ac:dyDescent="0.3">
      <c r="B110" s="165"/>
      <c r="C110" s="165"/>
      <c r="D110" s="165"/>
      <c r="E110" s="165"/>
    </row>
    <row r="111" spans="2:10" ht="15" x14ac:dyDescent="0.3">
      <c r="B111" s="165"/>
      <c r="C111" s="165"/>
      <c r="D111" s="165"/>
      <c r="E111" s="165"/>
    </row>
    <row r="112" spans="2:10" ht="15" x14ac:dyDescent="0.3">
      <c r="B112" s="165"/>
      <c r="C112" s="165"/>
      <c r="D112" s="165"/>
      <c r="E112" s="165"/>
    </row>
    <row r="113" spans="2:5" ht="15" x14ac:dyDescent="0.3">
      <c r="B113" s="165"/>
      <c r="C113" s="165"/>
      <c r="D113" s="165"/>
      <c r="E113" s="165"/>
    </row>
    <row r="114" spans="2:5" ht="15" x14ac:dyDescent="0.3">
      <c r="B114" s="165"/>
      <c r="C114" s="165"/>
      <c r="D114" s="165"/>
      <c r="E114" s="165"/>
    </row>
    <row r="115" spans="2:5" ht="15" x14ac:dyDescent="0.3">
      <c r="B115" s="165"/>
      <c r="C115" s="165"/>
      <c r="D115" s="165"/>
      <c r="E115" s="165"/>
    </row>
    <row r="116" spans="2:5" ht="15" x14ac:dyDescent="0.3"/>
    <row r="117" spans="2:5" ht="15" x14ac:dyDescent="0.3"/>
    <row r="118" spans="2:5" ht="15" x14ac:dyDescent="0.3"/>
    <row r="119" spans="2:5" ht="15" x14ac:dyDescent="0.3"/>
    <row r="120" spans="2:5" ht="15" x14ac:dyDescent="0.3"/>
    <row r="121" spans="2:5" ht="15" x14ac:dyDescent="0.3"/>
    <row r="122" spans="2:5" ht="15" x14ac:dyDescent="0.3"/>
  </sheetData>
  <mergeCells count="20">
    <mergeCell ref="B2:J2"/>
    <mergeCell ref="B3:J3"/>
    <mergeCell ref="B4:J4"/>
    <mergeCell ref="B5:J5"/>
    <mergeCell ref="B6:J6"/>
    <mergeCell ref="B83:J83"/>
    <mergeCell ref="B84:J84"/>
    <mergeCell ref="B7:J7"/>
    <mergeCell ref="B8:J8"/>
    <mergeCell ref="B10:J10"/>
    <mergeCell ref="B11:J11"/>
    <mergeCell ref="B12:J12"/>
    <mergeCell ref="B73:J73"/>
    <mergeCell ref="B78:J78"/>
    <mergeCell ref="B79:J79"/>
    <mergeCell ref="B13:J13"/>
    <mergeCell ref="B20:J20"/>
    <mergeCell ref="B21:D21"/>
    <mergeCell ref="B81:J81"/>
    <mergeCell ref="B82:J82"/>
  </mergeCells>
  <dataValidations count="25">
    <dataValidation allowBlank="1" showInputMessage="1" showErrorMessage="1" promptTitle="Name of identifier" prompt="Please input name of identifier, such as &quot;Taxpayer Identification Number&quot; or similar." sqref="B22" xr:uid="{00000000-0002-0000-0300-000000000000}"/>
    <dataValidation allowBlank="1" showInputMessage="1" showErrorMessage="1" promptTitle="Name of register" prompt="Please input name of register or agency" sqref="C22" xr:uid="{00000000-0002-0000-0300-000001000000}"/>
    <dataValidation allowBlank="1" showInputMessage="1" showErrorMessage="1" promptTitle="Registry URL" prompt="Please insert direct URL to the registry or agency" sqref="D22" xr:uid="{00000000-0002-0000-0300-000002000000}"/>
    <dataValidation type="textLength" allowBlank="1" showInputMessage="1" showErrorMessage="1" errorTitle="Please do not edit these cells" error="Please do not edit these cells" sqref="B22 C21:D21" xr:uid="{00000000-0002-0000-0300-000003000000}">
      <formula1>10000</formula1>
      <formula2>50000</formula2>
    </dataValidation>
    <dataValidation type="textLength" allowBlank="1" showInputMessage="1" showErrorMessage="1" sqref="A1:K13 A19:L21 E22:K23 A23:D23 A22 B72:K73 A74:K74 B76:J80 B84:J84 A75:A84 K75:K84 F14:H18 A14:E14 A25:A73 J25:K71 A24:K24" xr:uid="{00000000-0002-0000-0300-000004000000}">
      <formula1>9999999</formula1>
      <formula2>99999999</formula2>
    </dataValidation>
    <dataValidation type="textLength" allowBlank="1" showInputMessage="1" showErrorMessage="1" errorTitle="Do not edit these cells" error="Please do not edit these cells" sqref="B81:J83" xr:uid="{00000000-0002-0000-0300-000005000000}">
      <formula1>9999999</formula1>
      <formula2>99999999</formula2>
    </dataValidation>
    <dataValidation allowBlank="1" showInputMessage="1" showErrorMessage="1" promptTitle="Project name" prompt="Input project name here._x000a__x000a_Please refrain from using acronyms, and input complete name." sqref="B75" xr:uid="{00000000-0002-0000-0300-000006000000}"/>
    <dataValidation allowBlank="1" showInputMessage="1" showErrorMessage="1" promptTitle="Affiliated Companies" prompt="Please insert the relevant companies affiliated to the project here, separated by commas." sqref="D75" xr:uid="{00000000-0002-0000-0300-000007000000}"/>
    <dataValidation allowBlank="1" showInputMessage="1" showErrorMessage="1" promptTitle="Reference number" prompt="Please input the reference number of the legal agreement: contract, licence, lease, concession..." sqref="C75" xr:uid="{00000000-0002-0000-0300-000008000000}"/>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75" xr:uid="{00000000-0002-0000-0300-000009000000}">
      <formula1>"&lt;Select unit&gt;,Sm3,Sm3 o.e.,Barrels,Tonnes,oz,carats,Scf"</formula1>
    </dataValidation>
    <dataValidation type="list" allowBlank="1" showInputMessage="1" showErrorMessage="1" sqref="F75" xr:uid="{00000000-0002-0000-0300-00000A000000}">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75" xr:uid="{00000000-0002-0000-0300-00000B000000}">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75" xr:uid="{00000000-0002-0000-0300-00000C000000}">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75" xr:uid="{00000000-0002-0000-0300-00000D000000}">
      <formula1>0</formula1>
      <formula2>1000000000000000</formula2>
    </dataValidation>
    <dataValidation errorStyle="warning" allowBlank="1" showInputMessage="1" showErrorMessage="1" errorTitle="URL " error="Please input a link in these cells" sqref="G69:H69 G56:H67" xr:uid="{00000000-0002-0000-0300-00000E000000}"/>
    <dataValidation allowBlank="1" showInputMessage="1" showErrorMessage="1" promptTitle="Identification" prompt="Please input identification number for the reporting government entity, if applicable." sqref="D15:D18" xr:uid="{00000000-0002-0000-0300-00000F000000}"/>
    <dataValidation type="list" allowBlank="1" showInputMessage="1" showErrorMessage="1" promptTitle="Government agency type" prompt="Choose type of government agency from the drop-down list._x000a_Please refrain from using custom types if possible." sqref="C15:C18" xr:uid="{00000000-0002-0000-0300-000010000000}">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8" xr:uid="{00000000-0002-0000-0300-000011000000}"/>
    <dataValidation type="textLength" allowBlank="1" showInputMessage="1" showErrorMessage="1" errorTitle="Do not edit - based on Part 4" error="These cells will be filled automatically" promptTitle="Do not edit - based on Part 4" prompt=" " sqref="E15:E18" xr:uid="{00000000-0002-0000-0300-000012000000}">
      <formula1>999999</formula1>
      <formula2>9999999</formula2>
    </dataValidation>
    <dataValidation allowBlank="1" showInputMessage="1" showErrorMessage="1" promptTitle="Please insert commodities" prompt="Please insert the relevant commodities of the company here, separated by commas." sqref="F25:F71" xr:uid="{00000000-0002-0000-0300-000013000000}"/>
    <dataValidation type="list" allowBlank="1" showInputMessage="1" showErrorMessage="1" promptTitle="Please select Sector" prompt="Please select the relevant sector of the company from the list" sqref="E25:E71" xr:uid="{00000000-0002-0000-0300-000014000000}">
      <formula1>Sector_list</formula1>
    </dataValidation>
    <dataValidation allowBlank="1" showInputMessage="1" showErrorMessage="1" promptTitle="Company name" prompt="Input company name here._x000a__x000a_Please refrain from using acronyms, and input complete name." sqref="B25:B71" xr:uid="{00000000-0002-0000-0300-000015000000}"/>
    <dataValidation allowBlank="1" showInputMessage="1" showErrorMessage="1" promptTitle="Identification #" prompt="Please input unique identification number, such as TIN, organisational number or similar" sqref="D25:D71" xr:uid="{00000000-0002-0000-0300-000016000000}"/>
    <dataValidation type="whole" allowBlank="1" showInputMessage="1" showErrorMessage="1" errorTitle="Do not edit - based on part 5" error="These cells will be filled automatically" promptTitle="Do not edit - based on part 5" prompt=" " sqref="I25:I71" xr:uid="{00000000-0002-0000-0300-000017000000}">
      <formula1>1</formula1>
      <formula2>2</formula2>
    </dataValidation>
    <dataValidation type="list" allowBlank="1" showInputMessage="1" showErrorMessage="1" sqref="C25:C71" xr:uid="{00000000-0002-0000-0300-000018000000}">
      <formula1>"&lt; Company type &gt;,State-owned enterprises &amp; public corporations,Private"</formula1>
    </dataValidation>
  </dataValidations>
  <hyperlinks>
    <hyperlink ref="B8" r:id="rId1" xr:uid="{00000000-0004-0000-0300-000000000000}"/>
    <hyperlink ref="B79:F79" r:id="rId2" display="Give us your feedback or report a conflict in the data! Write to us at  data@eiti.org" xr:uid="{00000000-0004-0000-0300-000001000000}"/>
    <hyperlink ref="B78:F78" r:id="rId3" display="For the latest version of Summary data templates, see  https://eiti.org/summary-data-template" xr:uid="{00000000-0004-0000-0300-000002000000}"/>
    <hyperlink ref="G31" r:id="rId4" display="https://www.eni.com/en-IT/investors/remuneration-policy/share.html" xr:uid="{00000000-0004-0000-0300-000003000000}"/>
    <hyperlink ref="G30" r:id="rId5" display="https://www.eni.com/en-IT/investors/remuneration-policy/share.html" xr:uid="{00000000-0004-0000-0300-000004000000}"/>
    <hyperlink ref="G29" r:id="rId6" display="https://www.eni.com/en-IT/investors/remuneration-policy/share.html" xr:uid="{00000000-0004-0000-0300-000005000000}"/>
    <hyperlink ref="G28" r:id="rId7" display="https://www.eni.com/en-IT/investors/remuneration-policy/share.html" xr:uid="{00000000-0004-0000-0300-000006000000}"/>
    <hyperlink ref="G34" r:id="rId8" display="https://www.santos.com/investors/shareholder-information/" xr:uid="{00000000-0004-0000-0300-000007000000}"/>
    <hyperlink ref="G35" r:id="rId9" display="https://www.santos.com/investors/shareholder-information/" xr:uid="{00000000-0004-0000-0300-000008000000}"/>
    <hyperlink ref="G36" r:id="rId10" display="https://www.santos.com/investors/shareholder-information/" xr:uid="{00000000-0004-0000-0300-000009000000}"/>
    <hyperlink ref="G37" r:id="rId11" display="https://www.santos.com/investors/shareholder-information/" xr:uid="{00000000-0004-0000-0300-00000A000000}"/>
    <hyperlink ref="G38" r:id="rId12" display="https://www.santos.com/investors/shareholder-information/" xr:uid="{00000000-0004-0000-0300-00000B000000}"/>
    <hyperlink ref="G39" r:id="rId13" display="https://www.santos.com/investors/shareholder-information/" xr:uid="{00000000-0004-0000-0300-00000C000000}"/>
    <hyperlink ref="G32" r:id="rId14" display="http://www.inpex.co.jp/english/ir/shareholder/stock.html" xr:uid="{00000000-0004-0000-0300-00000D000000}"/>
    <hyperlink ref="G33" r:id="rId15" display="http://www.inpex.co.jp/english/ir/shareholder/stock.html" xr:uid="{00000000-0004-0000-0300-00000E000000}"/>
    <hyperlink ref="G27" r:id="rId16" display="https://www.carnarvon.com.au/investor-centre/" xr:uid="{00000000-0004-0000-0300-00000F000000}"/>
    <hyperlink ref="G54" r:id="rId17" display="https://www.tokyo-gas.co.jp/en/IR/stock/index.html" xr:uid="{00000000-0004-0000-0300-000010000000}"/>
    <hyperlink ref="G55" r:id="rId18" display="https://www.woodside.com.au/investors" xr:uid="{00000000-0004-0000-0300-000011000000}"/>
    <hyperlink ref="G25" r:id="rId19" display="https://www.sk-inc.com/en/ir/financialInformation.aspx" xr:uid="{00000000-0004-0000-0300-000012000000}"/>
    <hyperlink ref="G26" r:id="rId20" display="https://www.sk-inc.com/en/ir/financialInformation.aspx" xr:uid="{00000000-0004-0000-0300-000013000000}"/>
    <hyperlink ref="H31" r:id="rId21" display="https://www.eni.com/en-IT/investors/remuneration-policy/share.html" xr:uid="{00000000-0004-0000-0300-000014000000}"/>
    <hyperlink ref="H30" r:id="rId22" display="https://www.eni.com/en-IT/investors/remuneration-policy/share.html" xr:uid="{00000000-0004-0000-0300-000015000000}"/>
    <hyperlink ref="H29" r:id="rId23" display="https://www.eni.com/en-IT/investors/remuneration-policy/share.html" xr:uid="{00000000-0004-0000-0300-000016000000}"/>
    <hyperlink ref="H28" r:id="rId24" display="https://www.eni.com/en-IT/investors/remuneration-policy/share.html" xr:uid="{00000000-0004-0000-0300-000017000000}"/>
    <hyperlink ref="H34" r:id="rId25" display="https://www.santos.com/investors/shareholder-information/" xr:uid="{00000000-0004-0000-0300-000018000000}"/>
    <hyperlink ref="H35" r:id="rId26" display="https://www.santos.com/investors/shareholder-information/" xr:uid="{00000000-0004-0000-0300-000019000000}"/>
    <hyperlink ref="H36" r:id="rId27" display="https://www.santos.com/investors/shareholder-information/" xr:uid="{00000000-0004-0000-0300-00001A000000}"/>
    <hyperlink ref="H37" r:id="rId28" display="https://www.santos.com/investors/shareholder-information/" xr:uid="{00000000-0004-0000-0300-00001B000000}"/>
    <hyperlink ref="H38" r:id="rId29" display="https://www.santos.com/investors/shareholder-information/" xr:uid="{00000000-0004-0000-0300-00001C000000}"/>
    <hyperlink ref="H39" r:id="rId30" display="https://www.santos.com/investors/shareholder-information/" xr:uid="{00000000-0004-0000-0300-00001D000000}"/>
    <hyperlink ref="H32" r:id="rId31" display="http://www.inpex.co.jp/english/ir/shareholder/stock.html" xr:uid="{00000000-0004-0000-0300-00001E000000}"/>
    <hyperlink ref="H33" r:id="rId32" display="http://www.inpex.co.jp/english/ir/shareholder/stock.html" xr:uid="{00000000-0004-0000-0300-00001F000000}"/>
    <hyperlink ref="H27" r:id="rId33" display="https://www.carnarvon.com.au/investor-centre/" xr:uid="{00000000-0004-0000-0300-000020000000}"/>
    <hyperlink ref="H54" r:id="rId34" display="https://www.tokyo-gas.co.jp/en/IR/stock/index.html" xr:uid="{00000000-0004-0000-0300-000021000000}"/>
    <hyperlink ref="H55" r:id="rId35" display="https://www.woodside.com.au/investors" xr:uid="{00000000-0004-0000-0300-000022000000}"/>
    <hyperlink ref="H25" r:id="rId36" display="https://www.sk-inc.com/en/ir/financialInformation.aspx" xr:uid="{00000000-0004-0000-0300-000023000000}"/>
    <hyperlink ref="H26" r:id="rId37" display="https://www.sk-inc.com/en/ir/financialInformation.aspx" xr:uid="{00000000-0004-0000-0300-000024000000}"/>
    <hyperlink ref="G53" r:id="rId38" display="https://www.timorresources.com.au/" xr:uid="{00000000-0004-0000-0300-000025000000}"/>
    <hyperlink ref="H53" r:id="rId39" display="https://www.timorresources.com.au/" xr:uid="{00000000-0004-0000-0300-000026000000}"/>
    <hyperlink ref="G70" r:id="rId40" display="https://www.sgs.com/en/investor-relations/reports-and-presentations" xr:uid="{00000000-0004-0000-0300-000027000000}"/>
    <hyperlink ref="H70" r:id="rId41" display="https://www.sgs.com/en/investor-relations/reports-and-presentations" xr:uid="{00000000-0004-0000-0300-000028000000}"/>
    <hyperlink ref="G68" r:id="rId42" display="https://www.santos.com/investors/shareholder-information/" xr:uid="{00000000-0004-0000-0300-000029000000}"/>
    <hyperlink ref="H68" r:id="rId43" display="https://www.santos.com/investors/shareholder-information/" xr:uid="{00000000-0004-0000-0300-00002A000000}"/>
  </hyperlinks>
  <pageMargins left="0.25" right="0.25" top="0.75" bottom="0.75" header="0.3" footer="0.3"/>
  <pageSetup paperSize="8" fitToHeight="0" orientation="landscape" horizontalDpi="2400" verticalDpi="2400" r:id="rId44"/>
  <tableParts count="3">
    <tablePart r:id="rId45"/>
    <tablePart r:id="rId46"/>
    <tablePart r:id="rId47"/>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00000000-0002-0000-0300-000019000000}">
          <x14:formula1>
            <xm:f>Lists!$I$11:$I$168</xm:f>
          </x14:formula1>
          <xm:sqref>J75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AH64"/>
  <sheetViews>
    <sheetView showGridLines="0" topLeftCell="F20" zoomScale="110" zoomScaleNormal="110" workbookViewId="0">
      <selection activeCell="H29" sqref="H29"/>
    </sheetView>
  </sheetViews>
  <sheetFormatPr defaultColWidth="8.6640625" defaultRowHeight="15" x14ac:dyDescent="0.35"/>
  <cols>
    <col min="1" max="1" width="2.6640625" style="34" customWidth="1"/>
    <col min="2" max="5" width="0" style="34" hidden="1" customWidth="1"/>
    <col min="6" max="6" width="66.6640625" style="34" customWidth="1"/>
    <col min="7" max="7" width="16.6640625" style="34" customWidth="1"/>
    <col min="8" max="8" width="30.33203125" style="34" bestFit="1" customWidth="1"/>
    <col min="9" max="9" width="47.5546875" style="34" customWidth="1"/>
    <col min="10" max="11" width="52.6640625" style="34" customWidth="1"/>
    <col min="12" max="12" width="15.5546875" style="34" bestFit="1" customWidth="1"/>
    <col min="13" max="13" width="2.6640625" style="34" customWidth="1"/>
    <col min="14" max="14" width="87.77734375" style="34" customWidth="1"/>
    <col min="15" max="15" width="73.44140625" style="34" bestFit="1" customWidth="1"/>
    <col min="16" max="16" width="4" style="34" customWidth="1"/>
    <col min="17" max="18" width="8.6640625" style="34"/>
    <col min="19" max="19" width="21.109375" style="34" bestFit="1" customWidth="1"/>
    <col min="20" max="20" width="8.6640625" style="34"/>
    <col min="21" max="21" width="21.109375" style="34" bestFit="1" customWidth="1"/>
    <col min="22" max="16384" width="8.6640625" style="34"/>
  </cols>
  <sheetData>
    <row r="1" spans="6:15" s="17" customFormat="1" ht="15.75" hidden="1" customHeight="1" x14ac:dyDescent="0.3">
      <c r="F1" s="165"/>
      <c r="G1" s="165"/>
      <c r="H1" s="165"/>
      <c r="I1" s="165"/>
      <c r="J1" s="165"/>
      <c r="K1" s="278"/>
      <c r="L1" s="165"/>
      <c r="M1" s="165"/>
      <c r="N1" s="165"/>
      <c r="O1" s="165"/>
    </row>
    <row r="2" spans="6:15" s="17" customFormat="1" hidden="1" x14ac:dyDescent="0.3">
      <c r="F2" s="165"/>
      <c r="G2" s="165"/>
      <c r="H2" s="165"/>
      <c r="I2" s="165"/>
      <c r="J2" s="165"/>
      <c r="K2" s="278"/>
      <c r="L2" s="165"/>
      <c r="M2" s="165"/>
      <c r="N2" s="165"/>
      <c r="O2" s="165"/>
    </row>
    <row r="3" spans="6:15" s="17" customFormat="1" hidden="1" x14ac:dyDescent="0.3">
      <c r="F3" s="165"/>
      <c r="G3" s="165"/>
      <c r="H3" s="165"/>
      <c r="I3" s="165"/>
      <c r="J3" s="165"/>
      <c r="K3" s="278"/>
      <c r="L3" s="165"/>
      <c r="M3" s="165"/>
      <c r="N3" s="165"/>
      <c r="O3" s="185" t="s">
        <v>360</v>
      </c>
    </row>
    <row r="4" spans="6:15" s="17" customFormat="1" hidden="1" x14ac:dyDescent="0.3">
      <c r="F4" s="165"/>
      <c r="G4" s="165"/>
      <c r="H4" s="165"/>
      <c r="I4" s="165"/>
      <c r="J4" s="165"/>
      <c r="K4" s="278"/>
      <c r="L4" s="165"/>
      <c r="M4" s="165"/>
      <c r="N4" s="165"/>
      <c r="O4" s="185">
        <f>Introduction!G4</f>
        <v>0</v>
      </c>
    </row>
    <row r="5" spans="6:15" s="17" customFormat="1" hidden="1" x14ac:dyDescent="0.3">
      <c r="F5" s="165"/>
      <c r="G5" s="165"/>
      <c r="H5" s="165"/>
      <c r="I5" s="165"/>
      <c r="J5" s="165"/>
      <c r="K5" s="278"/>
      <c r="L5" s="165"/>
      <c r="M5" s="165"/>
      <c r="N5" s="165"/>
      <c r="O5" s="165"/>
    </row>
    <row r="6" spans="6:15" s="17" customFormat="1" hidden="1" x14ac:dyDescent="0.3">
      <c r="F6" s="165"/>
      <c r="G6" s="165"/>
      <c r="H6" s="165"/>
      <c r="I6" s="165"/>
      <c r="J6" s="165"/>
      <c r="K6" s="278"/>
      <c r="L6" s="165"/>
      <c r="M6" s="165"/>
      <c r="N6" s="165"/>
      <c r="O6" s="165"/>
    </row>
    <row r="7" spans="6:15" s="17" customFormat="1" x14ac:dyDescent="0.3">
      <c r="F7" s="165"/>
      <c r="G7" s="165"/>
      <c r="H7" s="165"/>
      <c r="I7" s="165"/>
      <c r="J7" s="165"/>
      <c r="K7" s="278"/>
      <c r="L7" s="165"/>
      <c r="M7" s="165"/>
      <c r="N7" s="165"/>
      <c r="O7" s="165"/>
    </row>
    <row r="8" spans="6:15" s="17" customFormat="1" x14ac:dyDescent="0.3">
      <c r="F8" s="296" t="s">
        <v>361</v>
      </c>
      <c r="G8" s="296"/>
      <c r="H8" s="296"/>
      <c r="I8" s="296"/>
      <c r="J8" s="296"/>
      <c r="K8" s="296"/>
      <c r="L8" s="296"/>
      <c r="M8" s="296"/>
      <c r="N8" s="296"/>
      <c r="O8" s="296"/>
    </row>
    <row r="9" spans="6:15" s="17" customFormat="1" ht="24" x14ac:dyDescent="0.3">
      <c r="F9" s="327" t="s">
        <v>39</v>
      </c>
      <c r="G9" s="327"/>
      <c r="H9" s="327"/>
      <c r="I9" s="327"/>
      <c r="J9" s="327"/>
      <c r="K9" s="327"/>
      <c r="L9" s="327"/>
      <c r="M9" s="327"/>
      <c r="N9" s="327"/>
      <c r="O9" s="327"/>
    </row>
    <row r="10" spans="6:15" s="17" customFormat="1" x14ac:dyDescent="0.3">
      <c r="F10" s="330" t="s">
        <v>362</v>
      </c>
      <c r="G10" s="330"/>
      <c r="H10" s="330"/>
      <c r="I10" s="330"/>
      <c r="J10" s="330"/>
      <c r="K10" s="330"/>
      <c r="L10" s="330"/>
      <c r="M10" s="330"/>
      <c r="N10" s="330"/>
      <c r="O10" s="330"/>
    </row>
    <row r="11" spans="6:15" s="17" customFormat="1" x14ac:dyDescent="0.3">
      <c r="F11" s="298" t="s">
        <v>363</v>
      </c>
      <c r="G11" s="298"/>
      <c r="H11" s="298"/>
      <c r="I11" s="298"/>
      <c r="J11" s="298"/>
      <c r="K11" s="298"/>
      <c r="L11" s="298"/>
      <c r="M11" s="298"/>
      <c r="N11" s="298"/>
      <c r="O11" s="298"/>
    </row>
    <row r="12" spans="6:15" s="17" customFormat="1" x14ac:dyDescent="0.3">
      <c r="F12" s="298" t="s">
        <v>364</v>
      </c>
      <c r="G12" s="298"/>
      <c r="H12" s="298"/>
      <c r="I12" s="298"/>
      <c r="J12" s="298"/>
      <c r="K12" s="298"/>
      <c r="L12" s="298"/>
      <c r="M12" s="298"/>
      <c r="N12" s="298"/>
      <c r="O12" s="298"/>
    </row>
    <row r="13" spans="6:15" s="17" customFormat="1" x14ac:dyDescent="0.3">
      <c r="F13" s="331" t="s">
        <v>365</v>
      </c>
      <c r="G13" s="331"/>
      <c r="H13" s="331"/>
      <c r="I13" s="331"/>
      <c r="J13" s="331"/>
      <c r="K13" s="331"/>
      <c r="L13" s="331"/>
      <c r="M13" s="331"/>
      <c r="N13" s="331"/>
      <c r="O13" s="331"/>
    </row>
    <row r="14" spans="6:15" s="17" customFormat="1" x14ac:dyDescent="0.3">
      <c r="F14" s="332" t="s">
        <v>366</v>
      </c>
      <c r="G14" s="332"/>
      <c r="H14" s="332"/>
      <c r="I14" s="332"/>
      <c r="J14" s="332"/>
      <c r="K14" s="332"/>
      <c r="L14" s="332"/>
      <c r="M14" s="332"/>
      <c r="N14" s="332"/>
      <c r="O14" s="332"/>
    </row>
    <row r="15" spans="6:15" s="17" customFormat="1" x14ac:dyDescent="0.3">
      <c r="F15" s="333" t="s">
        <v>367</v>
      </c>
      <c r="G15" s="333"/>
      <c r="H15" s="333"/>
      <c r="I15" s="333"/>
      <c r="J15" s="333"/>
      <c r="K15" s="333"/>
      <c r="L15" s="333"/>
      <c r="M15" s="333"/>
      <c r="N15" s="333"/>
      <c r="O15" s="333"/>
    </row>
    <row r="16" spans="6:15" s="17" customFormat="1" x14ac:dyDescent="0.35">
      <c r="F16" s="311" t="s">
        <v>277</v>
      </c>
      <c r="G16" s="311"/>
      <c r="H16" s="311"/>
      <c r="I16" s="311"/>
      <c r="J16" s="311"/>
      <c r="K16" s="311"/>
      <c r="L16" s="311"/>
      <c r="M16" s="311"/>
      <c r="N16" s="311"/>
      <c r="O16" s="311"/>
    </row>
    <row r="17" spans="2:22" s="17" customFormat="1" x14ac:dyDescent="0.3">
      <c r="B17" s="165"/>
      <c r="C17" s="165"/>
      <c r="D17" s="165"/>
      <c r="E17" s="165"/>
      <c r="F17" s="165"/>
      <c r="G17" s="165"/>
      <c r="H17" s="165"/>
      <c r="I17" s="165"/>
      <c r="J17" s="165"/>
      <c r="K17" s="278"/>
      <c r="L17" s="165"/>
      <c r="M17" s="165"/>
      <c r="N17" s="165"/>
      <c r="O17" s="165"/>
      <c r="P17" s="165"/>
      <c r="Q17" s="165"/>
      <c r="R17" s="165"/>
      <c r="S17" s="165"/>
      <c r="T17" s="165"/>
      <c r="U17" s="165"/>
      <c r="V17" s="165"/>
    </row>
    <row r="18" spans="2:22" s="17" customFormat="1" ht="24" x14ac:dyDescent="0.3">
      <c r="B18" s="165"/>
      <c r="C18" s="165"/>
      <c r="D18" s="165"/>
      <c r="E18" s="165"/>
      <c r="F18" s="315" t="s">
        <v>368</v>
      </c>
      <c r="G18" s="315"/>
      <c r="H18" s="315"/>
      <c r="I18" s="315"/>
      <c r="J18" s="315"/>
      <c r="K18" s="315"/>
      <c r="L18" s="315"/>
      <c r="M18" s="165"/>
      <c r="N18" s="334" t="s">
        <v>369</v>
      </c>
      <c r="O18" s="334"/>
      <c r="P18" s="165"/>
      <c r="Q18" s="165"/>
      <c r="R18" s="165"/>
      <c r="S18" s="165"/>
      <c r="T18" s="165"/>
      <c r="U18" s="165"/>
      <c r="V18" s="165"/>
    </row>
    <row r="19" spans="2:22" s="17" customFormat="1" ht="15.6" customHeight="1" x14ac:dyDescent="0.3">
      <c r="B19" s="165"/>
      <c r="C19" s="165"/>
      <c r="D19" s="165"/>
      <c r="E19" s="165"/>
      <c r="F19" s="165"/>
      <c r="G19" s="165"/>
      <c r="H19" s="165"/>
      <c r="I19" s="165"/>
      <c r="J19" s="165"/>
      <c r="K19" s="278"/>
      <c r="L19" s="165"/>
      <c r="M19" s="165"/>
      <c r="N19" s="326" t="s">
        <v>370</v>
      </c>
      <c r="O19" s="326"/>
      <c r="P19" s="165"/>
      <c r="Q19" s="165"/>
      <c r="R19" s="165"/>
      <c r="S19" s="165"/>
      <c r="T19" s="165"/>
      <c r="U19" s="165"/>
      <c r="V19" s="165"/>
    </row>
    <row r="20" spans="2:22" x14ac:dyDescent="0.35">
      <c r="B20" s="204"/>
      <c r="C20" s="204"/>
      <c r="D20" s="204"/>
      <c r="E20" s="204"/>
      <c r="F20" s="323" t="s">
        <v>371</v>
      </c>
      <c r="G20" s="323"/>
      <c r="H20" s="323"/>
      <c r="I20" s="323"/>
      <c r="J20" s="323"/>
      <c r="K20" s="323"/>
      <c r="L20" s="324"/>
      <c r="M20" s="204"/>
      <c r="N20" s="165"/>
      <c r="O20" s="165"/>
      <c r="P20" s="204"/>
      <c r="Q20" s="204"/>
      <c r="R20" s="204"/>
      <c r="S20" s="204"/>
      <c r="T20" s="204"/>
      <c r="U20" s="204"/>
      <c r="V20" s="204"/>
    </row>
    <row r="21" spans="2:22" ht="24" x14ac:dyDescent="0.35">
      <c r="B21" s="138" t="s">
        <v>372</v>
      </c>
      <c r="C21" s="138" t="s">
        <v>373</v>
      </c>
      <c r="D21" s="138" t="s">
        <v>374</v>
      </c>
      <c r="E21" s="138" t="s">
        <v>375</v>
      </c>
      <c r="F21" s="204" t="s">
        <v>376</v>
      </c>
      <c r="G21" s="204" t="s">
        <v>295</v>
      </c>
      <c r="H21" s="204" t="s">
        <v>377</v>
      </c>
      <c r="I21" s="204" t="s">
        <v>378</v>
      </c>
      <c r="J21" s="204" t="s">
        <v>379</v>
      </c>
      <c r="K21" s="165" t="s">
        <v>359</v>
      </c>
      <c r="L21" s="204"/>
      <c r="M21" s="327" t="s">
        <v>380</v>
      </c>
      <c r="N21" s="327"/>
      <c r="O21" s="204"/>
      <c r="P21" s="204"/>
      <c r="Q21" s="204"/>
      <c r="R21" s="204"/>
      <c r="S21" s="204"/>
      <c r="T21" s="204"/>
      <c r="U21" s="204"/>
    </row>
    <row r="22" spans="2:22" ht="15.75" customHeight="1" x14ac:dyDescent="0.35">
      <c r="B22" s="138" t="str">
        <f>IFERROR(VLOOKUP(Government_revenues_table[[#This Row],[GFS Classification]],Table6_GFS_codes_classification[],COLUMNS($F:F)+3,FALSE),"Do not enter data")</f>
        <v>Other revenue (14E)</v>
      </c>
      <c r="C22" s="138" t="str">
        <f>IFERROR(VLOOKUP(Government_revenues_table[[#This Row],[GFS Classification]],Table6_GFS_codes_classification[],COLUMNS($F:G)+3,FALSE),"Do not enter data")</f>
        <v>Property income (141E)</v>
      </c>
      <c r="D22" s="138" t="str">
        <f>IFERROR(VLOOKUP(Government_revenues_table[[#This Row],[GFS Classification]],Table6_GFS_codes_classification[],COLUMNS($F:H)+3,FALSE),"Do not enter data")</f>
        <v>Rent (1415E)</v>
      </c>
      <c r="E22" s="138" t="str">
        <f>IFERROR(VLOOKUP(Government_revenues_table[[#This Row],[GFS Classification]],Table6_GFS_codes_classification[],COLUMNS($F:I)+3,FALSE),"Do not enter data")</f>
        <v>Production entitlements (in-kind or cash) (1415E3)</v>
      </c>
      <c r="F22" s="281" t="s">
        <v>381</v>
      </c>
      <c r="G22" s="342" t="s">
        <v>302</v>
      </c>
      <c r="H22" s="281" t="s">
        <v>382</v>
      </c>
      <c r="I22" s="282" t="s">
        <v>287</v>
      </c>
      <c r="J22" s="283">
        <v>815572496.00542343</v>
      </c>
      <c r="K22" s="281" t="s">
        <v>57</v>
      </c>
      <c r="L22" s="204"/>
      <c r="M22" s="328" t="s">
        <v>383</v>
      </c>
      <c r="N22" s="328"/>
      <c r="O22" s="204"/>
      <c r="P22" s="204"/>
      <c r="Q22" s="204"/>
      <c r="R22" s="204"/>
      <c r="S22" s="204"/>
      <c r="T22" s="204"/>
      <c r="U22" s="204"/>
    </row>
    <row r="23" spans="2:22" ht="15.75" customHeight="1" x14ac:dyDescent="0.35">
      <c r="B23" s="138" t="str">
        <f>IFERROR(VLOOKUP(Government_revenues_table[[#This Row],[GFS Classification]],Table6_GFS_codes_classification[],COLUMNS($F:F)+3,FALSE),"Do not enter data")</f>
        <v>Taxes (11E)</v>
      </c>
      <c r="C23" s="138" t="str">
        <f>IFERROR(VLOOKUP(Government_revenues_table[[#This Row],[GFS Classification]],Table6_GFS_codes_classification[],COLUMNS($F:G)+3,FALSE),"Do not enter data")</f>
        <v>Taxes on income, profits and capital gains (111E)</v>
      </c>
      <c r="D23" s="138" t="str">
        <f>IFERROR(VLOOKUP(Government_revenues_table[[#This Row],[GFS Classification]],Table6_GFS_codes_classification[],COLUMNS($F:H)+3,FALSE),"Do not enter data")</f>
        <v>Extraordinary taxes on income, profits and capital gains (1112E2)</v>
      </c>
      <c r="E23" s="138" t="str">
        <f>IFERROR(VLOOKUP(Government_revenues_table[[#This Row],[GFS Classification]],Table6_GFS_codes_classification[],COLUMNS($F:I)+3,FALSE),"Do not enter data")</f>
        <v>Extraordinary taxes on income, profits and capital gains (1112E2)</v>
      </c>
      <c r="F23" s="281" t="s">
        <v>384</v>
      </c>
      <c r="G23" s="342" t="s">
        <v>302</v>
      </c>
      <c r="H23" s="281" t="s">
        <v>385</v>
      </c>
      <c r="I23" s="282" t="s">
        <v>285</v>
      </c>
      <c r="J23" s="283">
        <f>238755003.14+21450942.6+1989056-1956504</f>
        <v>260238497.73999998</v>
      </c>
      <c r="K23" s="281" t="s">
        <v>57</v>
      </c>
      <c r="L23" s="204"/>
      <c r="M23" s="328"/>
      <c r="N23" s="328"/>
      <c r="O23" s="204"/>
      <c r="P23" s="204"/>
      <c r="Q23" s="204"/>
      <c r="R23" s="204"/>
      <c r="S23" s="204"/>
      <c r="T23" s="204"/>
      <c r="U23" s="204"/>
    </row>
    <row r="24" spans="2:22" ht="15.75" customHeight="1" x14ac:dyDescent="0.35">
      <c r="B24" s="138" t="str">
        <f>IFERROR(VLOOKUP(Government_revenues_table[[#This Row],[GFS Classification]],Table6_GFS_codes_classification[],COLUMNS($F:F)+3,FALSE),"Do not enter data")</f>
        <v>Taxes (11E)</v>
      </c>
      <c r="C24" s="138" t="str">
        <f>IFERROR(VLOOKUP(Government_revenues_table[[#This Row],[GFS Classification]],Table6_GFS_codes_classification[],COLUMNS($F:G)+3,FALSE),"Do not enter data")</f>
        <v>Taxes on income, profits and capital gains (111E)</v>
      </c>
      <c r="D24" s="138" t="str">
        <f>IFERROR(VLOOKUP(Government_revenues_table[[#This Row],[GFS Classification]],Table6_GFS_codes_classification[],COLUMNS($F:H)+3,FALSE),"Do not enter data")</f>
        <v>Ordinary taxes on income, profits and capital gains (1112E1)</v>
      </c>
      <c r="E24" s="138" t="str">
        <f>IFERROR(VLOOKUP(Government_revenues_table[[#This Row],[GFS Classification]],Table6_GFS_codes_classification[],COLUMNS($F:I)+3,FALSE),"Do not enter data")</f>
        <v>Ordinary taxes on income, profits and capital gains (1112E1)</v>
      </c>
      <c r="F24" s="281" t="s">
        <v>386</v>
      </c>
      <c r="G24" s="342" t="s">
        <v>302</v>
      </c>
      <c r="H24" s="281" t="s">
        <v>387</v>
      </c>
      <c r="I24" s="282" t="s">
        <v>285</v>
      </c>
      <c r="J24" s="283">
        <f>225584135.08-21909110+2418423+1209308.78</f>
        <v>207302756.86000001</v>
      </c>
      <c r="K24" s="281" t="s">
        <v>57</v>
      </c>
      <c r="L24" s="204"/>
      <c r="M24" s="328"/>
      <c r="N24" s="328"/>
      <c r="O24" s="204"/>
      <c r="P24" s="204"/>
      <c r="Q24" s="204"/>
      <c r="R24" s="204"/>
      <c r="S24" s="204"/>
      <c r="T24" s="204"/>
      <c r="U24" s="204"/>
    </row>
    <row r="25" spans="2:22" ht="15.75" customHeight="1" x14ac:dyDescent="0.35">
      <c r="B25" s="138" t="str">
        <f>IFERROR(VLOOKUP(Government_revenues_table[[#This Row],[GFS Classification]],Table6_GFS_codes_classification[],COLUMNS($F:F)+3,FALSE),"Do not enter data")</f>
        <v>Other revenue (14E)</v>
      </c>
      <c r="C25" s="138" t="str">
        <f>IFERROR(VLOOKUP(Government_revenues_table[[#This Row],[GFS Classification]],Table6_GFS_codes_classification[],COLUMNS($F:G)+3,FALSE),"Do not enter data")</f>
        <v>Property income (141E)</v>
      </c>
      <c r="D25" s="138" t="str">
        <f>IFERROR(VLOOKUP(Government_revenues_table[[#This Row],[GFS Classification]],Table6_GFS_codes_classification[],COLUMNS($F:H)+3,FALSE),"Do not enter data")</f>
        <v>Rent (1415E)</v>
      </c>
      <c r="E25" s="138" t="str">
        <f>IFERROR(VLOOKUP(Government_revenues_table[[#This Row],[GFS Classification]],Table6_GFS_codes_classification[],COLUMNS($F:I)+3,FALSE),"Do not enter data")</f>
        <v>Other rent payments (1415E5)</v>
      </c>
      <c r="F25" s="281" t="s">
        <v>388</v>
      </c>
      <c r="G25" s="342" t="s">
        <v>302</v>
      </c>
      <c r="H25" s="281" t="s">
        <v>389</v>
      </c>
      <c r="I25" s="282" t="s">
        <v>287</v>
      </c>
      <c r="J25" s="283">
        <v>90409040.689999998</v>
      </c>
      <c r="K25" s="281" t="s">
        <v>57</v>
      </c>
      <c r="L25" s="204"/>
      <c r="M25" s="328"/>
      <c r="N25" s="328"/>
      <c r="O25" s="204"/>
      <c r="P25" s="204"/>
      <c r="Q25" s="204"/>
      <c r="R25" s="204"/>
      <c r="S25" s="204"/>
      <c r="T25" s="204"/>
      <c r="U25" s="204"/>
    </row>
    <row r="26" spans="2:22" ht="15.75" customHeight="1" x14ac:dyDescent="0.35">
      <c r="B26" s="138" t="str">
        <f>IFERROR(VLOOKUP(Government_revenues_table[[#This Row],[GFS Classification]],Table6_GFS_codes_classification[],COLUMNS($F:F)+3,FALSE),"Do not enter data")</f>
        <v>Other revenue (14E)</v>
      </c>
      <c r="C26" s="138" t="str">
        <f>IFERROR(VLOOKUP(Government_revenues_table[[#This Row],[GFS Classification]],Table6_GFS_codes_classification[],COLUMNS($F:G)+3,FALSE),"Do not enter data")</f>
        <v>Property income (141E)</v>
      </c>
      <c r="D26" s="138" t="str">
        <f>IFERROR(VLOOKUP(Government_revenues_table[[#This Row],[GFS Classification]],Table6_GFS_codes_classification[],COLUMNS($F:H)+3,FALSE),"Do not enter data")</f>
        <v>Rent (1415E)</v>
      </c>
      <c r="E26" s="138" t="str">
        <f>IFERROR(VLOOKUP(Government_revenues_table[[#This Row],[GFS Classification]],Table6_GFS_codes_classification[],COLUMNS($F:I)+3,FALSE),"Do not enter data")</f>
        <v>Other rent payments (1415E5)</v>
      </c>
      <c r="F26" s="281" t="s">
        <v>388</v>
      </c>
      <c r="G26" s="342" t="s">
        <v>302</v>
      </c>
      <c r="H26" s="281" t="s">
        <v>390</v>
      </c>
      <c r="I26" s="282" t="s">
        <v>289</v>
      </c>
      <c r="J26" s="283">
        <v>3068650</v>
      </c>
      <c r="K26" s="281" t="s">
        <v>57</v>
      </c>
      <c r="L26" s="204"/>
      <c r="M26" s="328"/>
      <c r="N26" s="328"/>
      <c r="O26" s="204"/>
      <c r="P26" s="204"/>
      <c r="Q26" s="204"/>
      <c r="R26" s="204"/>
      <c r="S26" s="204"/>
      <c r="T26" s="204"/>
      <c r="U26" s="204"/>
    </row>
    <row r="27" spans="2:22" x14ac:dyDescent="0.35">
      <c r="B27" s="138" t="str">
        <f>IFERROR(VLOOKUP(Government_revenues_table[[#This Row],[GFS Classification]],Table6_GFS_codes_classification[],COLUMNS($F:F)+3,FALSE),"Do not enter data")</f>
        <v>Taxes (11E)</v>
      </c>
      <c r="C27" s="138" t="str">
        <f>IFERROR(VLOOKUP(Government_revenues_table[[#This Row],[GFS Classification]],Table6_GFS_codes_classification[],COLUMNS($F:G)+3,FALSE),"Do not enter data")</f>
        <v>Taxes on goods and services (114E)</v>
      </c>
      <c r="D27" s="138" t="str">
        <f>IFERROR(VLOOKUP(Government_revenues_table[[#This Row],[GFS Classification]],Table6_GFS_codes_classification[],COLUMNS($F:H)+3,FALSE),"Do not enter data")</f>
        <v>General taxes on goods and services (VAT, sales tax, turnover tax) (1141E)</v>
      </c>
      <c r="E27" s="138" t="str">
        <f>IFERROR(VLOOKUP(Government_revenues_table[[#This Row],[GFS Classification]],Table6_GFS_codes_classification[],COLUMNS($F:I)+3,FALSE),"Do not enter data")</f>
        <v>General taxes on goods and services (VAT, sales tax, turnover tax) (1141E)</v>
      </c>
      <c r="F27" s="281" t="s">
        <v>391</v>
      </c>
      <c r="G27" s="342" t="s">
        <v>302</v>
      </c>
      <c r="H27" s="281" t="s">
        <v>392</v>
      </c>
      <c r="I27" s="282" t="s">
        <v>285</v>
      </c>
      <c r="J27" s="283">
        <f>5742591.7+456762.12</f>
        <v>6199353.8200000003</v>
      </c>
      <c r="K27" s="281" t="s">
        <v>57</v>
      </c>
      <c r="L27" s="204"/>
      <c r="M27" s="303" t="s">
        <v>393</v>
      </c>
      <c r="N27" s="303"/>
      <c r="O27" s="204"/>
      <c r="P27" s="204"/>
      <c r="Q27" s="204"/>
      <c r="R27" s="204"/>
      <c r="S27" s="204"/>
      <c r="T27" s="204"/>
      <c r="U27" s="204"/>
    </row>
    <row r="28" spans="2:22" ht="15.6" thickBot="1" x14ac:dyDescent="0.4">
      <c r="B28" s="138" t="str">
        <f>IFERROR(VLOOKUP(Government_revenues_table[[#This Row],[GFS Classification]],Table6_GFS_codes_classification[],COLUMNS($F:F)+3,FALSE),"Do not enter data")</f>
        <v>Taxes (11E)</v>
      </c>
      <c r="C28" s="138" t="str">
        <f>IFERROR(VLOOKUP(Government_revenues_table[[#This Row],[GFS Classification]],Table6_GFS_codes_classification[],COLUMNS($F:G)+3,FALSE),"Do not enter data")</f>
        <v>Taxes on income, profits and capital gains (111E)</v>
      </c>
      <c r="D28" s="138" t="str">
        <f>IFERROR(VLOOKUP(Government_revenues_table[[#This Row],[GFS Classification]],Table6_GFS_codes_classification[],COLUMNS($F:H)+3,FALSE),"Do not enter data")</f>
        <v>Ordinary taxes on income, profits and capital gains (1112E1)</v>
      </c>
      <c r="E28" s="138" t="str">
        <f>IFERROR(VLOOKUP(Government_revenues_table[[#This Row],[GFS Classification]],Table6_GFS_codes_classification[],COLUMNS($F:I)+3,FALSE),"Do not enter data")</f>
        <v>Ordinary taxes on income, profits and capital gains (1112E1)</v>
      </c>
      <c r="F28" s="281" t="s">
        <v>386</v>
      </c>
      <c r="G28" s="342" t="s">
        <v>302</v>
      </c>
      <c r="H28" s="281" t="s">
        <v>395</v>
      </c>
      <c r="I28" s="282" t="s">
        <v>285</v>
      </c>
      <c r="J28" s="283">
        <f>2747553.36+2746229+395856-62162.86</f>
        <v>5827475.4999999991</v>
      </c>
      <c r="K28" s="281" t="s">
        <v>57</v>
      </c>
      <c r="L28" s="204"/>
      <c r="M28" s="139"/>
      <c r="N28" s="139"/>
      <c r="O28" s="204"/>
      <c r="P28" s="204"/>
      <c r="Q28" s="204"/>
      <c r="R28" s="204"/>
      <c r="S28" s="204"/>
      <c r="T28" s="204"/>
      <c r="U28" s="204"/>
    </row>
    <row r="29" spans="2:22" x14ac:dyDescent="0.35">
      <c r="B29" s="138" t="str">
        <f>IFERROR(VLOOKUP(Government_revenues_table[[#This Row],[GFS Classification]],Table6_GFS_codes_classification[],COLUMNS($F:F)+3,FALSE),"Do not enter data")</f>
        <v>Taxes (11E)</v>
      </c>
      <c r="C29" s="138" t="str">
        <f>IFERROR(VLOOKUP(Government_revenues_table[[#This Row],[GFS Classification]],Table6_GFS_codes_classification[],COLUMNS($F:G)+3,FALSE),"Do not enter data")</f>
        <v>Taxes on goods and services (114E)</v>
      </c>
      <c r="D29" s="138" t="str">
        <f>IFERROR(VLOOKUP(Government_revenues_table[[#This Row],[GFS Classification]],Table6_GFS_codes_classification[],COLUMNS($F:H)+3,FALSE),"Do not enter data")</f>
        <v>General taxes on goods and services (VAT, sales tax, turnover tax) (1141E)</v>
      </c>
      <c r="E29" s="138" t="str">
        <f>IFERROR(VLOOKUP(Government_revenues_table[[#This Row],[GFS Classification]],Table6_GFS_codes_classification[],COLUMNS($F:I)+3,FALSE),"Do not enter data")</f>
        <v>General taxes on goods and services (VAT, sales tax, turnover tax) (1141E)</v>
      </c>
      <c r="F29" s="281" t="s">
        <v>391</v>
      </c>
      <c r="G29" s="342" t="s">
        <v>302</v>
      </c>
      <c r="H29" s="281" t="s">
        <v>2079</v>
      </c>
      <c r="I29" s="282" t="s">
        <v>285</v>
      </c>
      <c r="J29" s="283">
        <v>20025.59</v>
      </c>
      <c r="K29" s="281" t="s">
        <v>57</v>
      </c>
      <c r="L29" s="204"/>
      <c r="M29" s="270"/>
      <c r="N29" s="270"/>
      <c r="O29" s="204"/>
      <c r="P29" s="204"/>
      <c r="Q29" s="204"/>
      <c r="R29" s="204"/>
      <c r="S29" s="204"/>
      <c r="T29" s="204"/>
      <c r="U29" s="204"/>
    </row>
    <row r="30" spans="2:22" x14ac:dyDescent="0.35">
      <c r="B30" s="138" t="str">
        <f>IFERROR(VLOOKUP(Government_revenues_table[[#This Row],[GFS Classification]],Table6_GFS_codes_classification[],COLUMNS($F:F)+3,FALSE),"Do not enter data")</f>
        <v>Other revenue (14E)</v>
      </c>
      <c r="C30" s="138" t="str">
        <f>IFERROR(VLOOKUP(Government_revenues_table[[#This Row],[GFS Classification]],Table6_GFS_codes_classification[],COLUMNS($F:G)+3,FALSE),"Do not enter data")</f>
        <v>Sales of goods and services (142E)</v>
      </c>
      <c r="D30" s="138" t="str">
        <f>IFERROR(VLOOKUP(Government_revenues_table[[#This Row],[GFS Classification]],Table6_GFS_codes_classification[],COLUMNS($F:H)+3,FALSE),"Do not enter data")</f>
        <v>Administrative fees for government services (1422E)</v>
      </c>
      <c r="E30" s="138" t="str">
        <f>IFERROR(VLOOKUP(Government_revenues_table[[#This Row],[GFS Classification]],Table6_GFS_codes_classification[],COLUMNS($F:I)+3,FALSE),"Do not enter data")</f>
        <v>Administrative fees for government services (1422E)</v>
      </c>
      <c r="F30" s="281" t="s">
        <v>396</v>
      </c>
      <c r="G30" s="342" t="s">
        <v>302</v>
      </c>
      <c r="H30" s="281" t="s">
        <v>397</v>
      </c>
      <c r="I30" s="282" t="s">
        <v>289</v>
      </c>
      <c r="J30" s="283">
        <v>1120000</v>
      </c>
      <c r="K30" s="281" t="s">
        <v>57</v>
      </c>
      <c r="L30" s="204"/>
      <c r="M30" s="204"/>
      <c r="N30" s="204"/>
      <c r="O30" s="204"/>
      <c r="P30" s="31"/>
      <c r="Q30" s="165"/>
      <c r="R30" s="206"/>
      <c r="S30" s="165"/>
      <c r="T30" s="206"/>
      <c r="U30" s="165"/>
    </row>
    <row r="31" spans="2:22" x14ac:dyDescent="0.35">
      <c r="B31" s="138" t="str">
        <f>IFERROR(VLOOKUP(Government_revenues_table[[#This Row],[GFS Classification]],Table6_GFS_codes_classification[],COLUMNS($F:F)+3,FALSE),"Do not enter data")</f>
        <v>Other revenue (14E)</v>
      </c>
      <c r="C31" s="138" t="str">
        <f>IFERROR(VLOOKUP(Government_revenues_table[[#This Row],[GFS Classification]],Table6_GFS_codes_classification[],COLUMNS($F:G)+3,FALSE),"Do not enter data")</f>
        <v>Sales of goods and services (142E)</v>
      </c>
      <c r="D31" s="138" t="str">
        <f>IFERROR(VLOOKUP(Government_revenues_table[[#This Row],[GFS Classification]],Table6_GFS_codes_classification[],COLUMNS($F:H)+3,FALSE),"Do not enter data")</f>
        <v>Administrative fees for government services (1422E)</v>
      </c>
      <c r="E31" s="138" t="str">
        <f>IFERROR(VLOOKUP(Government_revenues_table[[#This Row],[GFS Classification]],Table6_GFS_codes_classification[],COLUMNS($F:I)+3,FALSE),"Do not enter data")</f>
        <v>Administrative fees for government services (1422E)</v>
      </c>
      <c r="F31" s="281" t="s">
        <v>396</v>
      </c>
      <c r="G31" s="342" t="s">
        <v>302</v>
      </c>
      <c r="H31" s="281" t="s">
        <v>398</v>
      </c>
      <c r="I31" s="282" t="s">
        <v>287</v>
      </c>
      <c r="J31" s="284">
        <v>471844.7</v>
      </c>
      <c r="K31" s="281" t="s">
        <v>57</v>
      </c>
      <c r="L31" s="204"/>
      <c r="M31" s="204"/>
      <c r="N31" s="204"/>
      <c r="O31" s="204"/>
      <c r="P31" s="325"/>
      <c r="Q31" s="325"/>
      <c r="R31" s="325"/>
      <c r="S31" s="325"/>
      <c r="T31" s="325"/>
      <c r="U31" s="325"/>
    </row>
    <row r="32" spans="2:22" x14ac:dyDescent="0.35">
      <c r="B32" s="138" t="str">
        <f>IFERROR(VLOOKUP(Government_revenues_table[[#This Row],[GFS Classification]],Table6_GFS_codes_classification[],COLUMNS($F:F)+3,FALSE),"Do not enter data")</f>
        <v>Other revenue (14E)</v>
      </c>
      <c r="C32" s="138" t="str">
        <f>IFERROR(VLOOKUP(Government_revenues_table[[#This Row],[GFS Classification]],Table6_GFS_codes_classification[],COLUMNS($F:G)+3,FALSE),"Do not enter data")</f>
        <v>Sales of goods and services (142E)</v>
      </c>
      <c r="D32" s="138" t="str">
        <f>IFERROR(VLOOKUP(Government_revenues_table[[#This Row],[GFS Classification]],Table6_GFS_codes_classification[],COLUMNS($F:H)+3,FALSE),"Do not enter data")</f>
        <v>Administrative fees for government services (1422E)</v>
      </c>
      <c r="E32" s="138" t="str">
        <f>IFERROR(VLOOKUP(Government_revenues_table[[#This Row],[GFS Classification]],Table6_GFS_codes_classification[],COLUMNS($F:I)+3,FALSE),"Do not enter data")</f>
        <v>Administrative fees for government services (1422E)</v>
      </c>
      <c r="F32" s="281" t="s">
        <v>396</v>
      </c>
      <c r="G32" s="342" t="s">
        <v>302</v>
      </c>
      <c r="H32" s="281" t="s">
        <v>2078</v>
      </c>
      <c r="I32" s="282" t="s">
        <v>289</v>
      </c>
      <c r="J32" s="284">
        <v>140000</v>
      </c>
      <c r="K32" s="281" t="s">
        <v>57</v>
      </c>
      <c r="L32" s="204"/>
      <c r="M32" s="204"/>
      <c r="N32" s="204"/>
      <c r="O32" s="204"/>
      <c r="P32" s="204"/>
      <c r="Q32" s="204"/>
      <c r="R32" s="204"/>
      <c r="S32" s="204"/>
      <c r="T32" s="204"/>
      <c r="U32" s="204"/>
    </row>
    <row r="33" spans="2:34" x14ac:dyDescent="0.35">
      <c r="B33" s="138" t="str">
        <f>IFERROR(VLOOKUP(Government_revenues_table[[#This Row],[GFS Classification]],Table6_GFS_codes_classification[],COLUMNS($F:F)+3,FALSE),"Do not enter data")</f>
        <v>Other revenue (14E)</v>
      </c>
      <c r="C33" s="138" t="str">
        <f>IFERROR(VLOOKUP(Government_revenues_table[[#This Row],[GFS Classification]],Table6_GFS_codes_classification[],COLUMNS($F:G)+3,FALSE),"Do not enter data")</f>
        <v>Sales of goods and services (142E)</v>
      </c>
      <c r="D33" s="138" t="str">
        <f>IFERROR(VLOOKUP(Government_revenues_table[[#This Row],[GFS Classification]],Table6_GFS_codes_classification[],COLUMNS($F:H)+3,FALSE),"Do not enter data")</f>
        <v>Administrative fees for government services (1422E)</v>
      </c>
      <c r="E33" s="138" t="str">
        <f>IFERROR(VLOOKUP(Government_revenues_table[[#This Row],[GFS Classification]],Table6_GFS_codes_classification[],COLUMNS($F:I)+3,FALSE),"Do not enter data")</f>
        <v>Administrative fees for government services (1422E)</v>
      </c>
      <c r="F33" s="281" t="s">
        <v>396</v>
      </c>
      <c r="G33" s="342" t="s">
        <v>302</v>
      </c>
      <c r="H33" s="281" t="s">
        <v>400</v>
      </c>
      <c r="I33" s="282" t="s">
        <v>289</v>
      </c>
      <c r="J33" s="284">
        <v>106000</v>
      </c>
      <c r="K33" s="281" t="s">
        <v>57</v>
      </c>
      <c r="L33" s="204"/>
      <c r="M33" s="204"/>
      <c r="N33" s="204"/>
      <c r="O33" s="204"/>
      <c r="P33" s="204"/>
      <c r="Q33" s="204"/>
      <c r="R33" s="204"/>
      <c r="S33" s="204"/>
      <c r="T33" s="204"/>
      <c r="U33" s="204"/>
    </row>
    <row r="34" spans="2:34" ht="15.6" thickBot="1" x14ac:dyDescent="0.4">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row>
    <row r="35" spans="2:34" ht="16.8" thickBot="1" x14ac:dyDescent="0.4">
      <c r="B35" s="204"/>
      <c r="C35" s="204"/>
      <c r="D35" s="204"/>
      <c r="E35" s="204"/>
      <c r="F35" s="204"/>
      <c r="G35" s="204"/>
      <c r="H35" s="204"/>
      <c r="I35" s="168" t="s">
        <v>401</v>
      </c>
      <c r="J35" s="137">
        <f>SUMIF(Government_revenues_table[Currency],"USD",Government_revenues_table[Revenue value])+(IFERROR(SUMIF(Government_revenues_table[Currency],"&lt;&gt;USD",Government_revenues_table[Revenue value])/'Part 1 - About'!$E$45,0))</f>
        <v>1390476140.9054234</v>
      </c>
      <c r="K35" s="170"/>
      <c r="L35" s="204"/>
      <c r="M35" s="204"/>
      <c r="N35" s="204"/>
      <c r="O35" s="204"/>
      <c r="P35" s="204"/>
      <c r="Q35" s="204"/>
      <c r="R35" s="204"/>
      <c r="S35" s="204"/>
      <c r="T35" s="204"/>
      <c r="U35" s="208"/>
      <c r="V35" s="204"/>
      <c r="W35" s="204"/>
      <c r="X35" s="204"/>
      <c r="Y35" s="204"/>
      <c r="Z35" s="204"/>
      <c r="AA35" s="204"/>
      <c r="AB35" s="204"/>
      <c r="AC35" s="204"/>
      <c r="AD35" s="204"/>
      <c r="AE35" s="204"/>
      <c r="AF35" s="204"/>
      <c r="AG35" s="204"/>
      <c r="AH35" s="204"/>
    </row>
    <row r="36" spans="2:34" ht="21" customHeight="1" thickBot="1" x14ac:dyDescent="0.4">
      <c r="B36" s="204"/>
      <c r="C36" s="204"/>
      <c r="D36" s="204"/>
      <c r="E36" s="204"/>
      <c r="F36" s="204"/>
      <c r="G36" s="204"/>
      <c r="H36" s="204"/>
      <c r="I36" s="12"/>
      <c r="J36" s="207"/>
      <c r="K36" s="207"/>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row>
    <row r="37" spans="2:34" ht="16.8" thickBot="1" x14ac:dyDescent="0.4">
      <c r="B37" s="204"/>
      <c r="C37" s="204"/>
      <c r="D37" s="204"/>
      <c r="E37" s="204"/>
      <c r="F37" s="204"/>
      <c r="G37" s="204"/>
      <c r="H37" s="204"/>
      <c r="I37" s="168" t="str">
        <f>"Total in "&amp;'Part 1 - About'!E44</f>
        <v>Total in USD</v>
      </c>
      <c r="J37" s="137">
        <f>IF('Part 1 - About'!$E$44="USD",0,SUMIF(Government_revenues_table[Currency],'Part 1 - About'!$E$44,Government_revenues_table[Revenue value]))+(IFERROR(SUMIF(Government_revenues_table[Currency],"USD",Government_revenues_table[Revenue value])*'Part 1 - About'!$E$45,0))</f>
        <v>1390476140.9054234</v>
      </c>
      <c r="K37" s="170"/>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row>
    <row r="41" spans="2:34" ht="24" x14ac:dyDescent="0.35">
      <c r="B41" s="204"/>
      <c r="C41" s="204"/>
      <c r="D41" s="204"/>
      <c r="E41" s="204"/>
      <c r="F41" s="181" t="s">
        <v>402</v>
      </c>
      <c r="G41" s="181"/>
      <c r="H41" s="145"/>
      <c r="I41" s="145"/>
      <c r="J41" s="145"/>
      <c r="K41" s="145"/>
      <c r="L41" s="145"/>
      <c r="M41" s="204"/>
      <c r="N41" s="204"/>
      <c r="O41" s="204"/>
      <c r="P41" s="204"/>
      <c r="Q41" s="204"/>
      <c r="R41" s="204"/>
      <c r="S41" s="204"/>
      <c r="T41" s="204"/>
      <c r="U41" s="204"/>
      <c r="V41" s="204"/>
      <c r="W41" s="204"/>
      <c r="X41" s="204"/>
      <c r="Y41" s="204"/>
      <c r="Z41" s="204"/>
      <c r="AA41" s="204"/>
      <c r="AB41" s="204"/>
      <c r="AC41" s="204"/>
      <c r="AD41" s="204"/>
      <c r="AE41" s="204"/>
      <c r="AF41" s="204"/>
      <c r="AG41" s="204"/>
      <c r="AH41" s="204"/>
    </row>
    <row r="42" spans="2:34" x14ac:dyDescent="0.35">
      <c r="B42" s="204"/>
      <c r="C42" s="204"/>
      <c r="D42" s="204"/>
      <c r="E42" s="204"/>
      <c r="F42" s="183" t="s">
        <v>403</v>
      </c>
      <c r="G42" s="140"/>
      <c r="H42" s="140"/>
      <c r="I42" s="140"/>
      <c r="J42" s="141"/>
      <c r="K42" s="141"/>
      <c r="L42" s="140"/>
      <c r="M42" s="204"/>
      <c r="N42" s="204"/>
      <c r="O42" s="204"/>
      <c r="P42" s="204"/>
      <c r="Q42" s="204"/>
      <c r="R42" s="204"/>
      <c r="S42" s="204"/>
      <c r="T42" s="204"/>
      <c r="U42" s="204"/>
      <c r="V42" s="204"/>
      <c r="W42" s="204"/>
      <c r="X42" s="204"/>
      <c r="Y42" s="204"/>
      <c r="Z42" s="204"/>
      <c r="AA42" s="204"/>
      <c r="AB42" s="204"/>
      <c r="AC42" s="204"/>
      <c r="AD42" s="204"/>
      <c r="AE42" s="204"/>
      <c r="AF42" s="204"/>
      <c r="AG42" s="204"/>
      <c r="AH42" s="204"/>
    </row>
    <row r="43" spans="2:34" ht="15.6" thickBot="1" x14ac:dyDescent="0.4">
      <c r="B43" s="204"/>
      <c r="C43" s="329" t="s">
        <v>404</v>
      </c>
      <c r="D43" s="329"/>
      <c r="E43" s="329"/>
      <c r="F43" s="329"/>
      <c r="G43" s="329"/>
      <c r="H43" s="329"/>
      <c r="I43" s="329"/>
      <c r="J43" s="329"/>
      <c r="K43" s="329"/>
      <c r="L43" s="329"/>
      <c r="M43" s="329"/>
      <c r="N43" s="329"/>
      <c r="O43" s="329"/>
      <c r="P43" s="204"/>
      <c r="Q43" s="204"/>
      <c r="R43" s="204"/>
      <c r="S43" s="204"/>
      <c r="T43" s="204"/>
      <c r="U43" s="204"/>
      <c r="V43" s="204"/>
      <c r="W43" s="204"/>
      <c r="X43" s="204"/>
      <c r="Y43" s="204"/>
      <c r="Z43" s="204"/>
      <c r="AA43" s="204"/>
      <c r="AB43" s="204"/>
      <c r="AC43" s="204"/>
      <c r="AD43" s="204"/>
      <c r="AE43" s="204"/>
      <c r="AF43" s="204"/>
      <c r="AG43" s="204"/>
      <c r="AH43" s="204"/>
    </row>
    <row r="44" spans="2:34" ht="25.2" thickTop="1" thickBot="1" x14ac:dyDescent="0.4">
      <c r="B44" s="138" t="s">
        <v>372</v>
      </c>
      <c r="C44" s="138" t="s">
        <v>373</v>
      </c>
      <c r="D44" s="138" t="s">
        <v>374</v>
      </c>
      <c r="E44" s="138" t="s">
        <v>375</v>
      </c>
      <c r="F44" s="266" t="s">
        <v>376</v>
      </c>
      <c r="G44" s="266" t="s">
        <v>295</v>
      </c>
      <c r="H44" s="266" t="s">
        <v>377</v>
      </c>
      <c r="I44" s="266" t="s">
        <v>378</v>
      </c>
      <c r="J44" s="266" t="s">
        <v>379</v>
      </c>
      <c r="K44" s="266"/>
      <c r="L44" s="266" t="s">
        <v>359</v>
      </c>
      <c r="M44" s="204"/>
      <c r="N44" s="327" t="s">
        <v>380</v>
      </c>
      <c r="O44" s="327"/>
      <c r="P44" s="204"/>
      <c r="Q44" s="204"/>
      <c r="R44" s="204"/>
      <c r="S44" s="204"/>
      <c r="T44" s="204"/>
      <c r="U44" s="204"/>
      <c r="V44" s="204"/>
      <c r="W44" s="204"/>
      <c r="X44" s="204"/>
      <c r="Y44" s="204"/>
      <c r="Z44" s="204"/>
      <c r="AA44" s="204"/>
      <c r="AB44" s="204"/>
      <c r="AC44" s="204"/>
      <c r="AD44" s="204"/>
      <c r="AE44" s="204"/>
      <c r="AF44" s="204"/>
      <c r="AG44" s="204"/>
      <c r="AH44" s="204"/>
    </row>
    <row r="45" spans="2:34" x14ac:dyDescent="0.35">
      <c r="B45" s="138" t="str">
        <f>IFERROR(VLOOKUP(Government_revenues_table[[#This Row],[GFS Classification]],Table6_GFS_codes_classification[],COLUMNS($F:F)+3,FALSE),"Do not enter data")</f>
        <v>Do not enter data</v>
      </c>
      <c r="C45" s="138" t="str">
        <f>IFERROR(VLOOKUP(Government_revenues_table[[#This Row],[GFS Classification]],Table6_GFS_codes_classification[],COLUMNS($F:G)+3,FALSE),"Do not enter data")</f>
        <v>Do not enter data</v>
      </c>
      <c r="D45" s="138" t="str">
        <f>IFERROR(VLOOKUP(Government_revenues_table[[#This Row],[GFS Classification]],Table6_GFS_codes_classification[],COLUMNS($F:H)+3,FALSE),"Do not enter data")</f>
        <v>Do not enter data</v>
      </c>
      <c r="E45" s="138" t="str">
        <f>IFERROR(VLOOKUP(Government_revenues_table[[#This Row],[GFS Classification]],Table6_GFS_codes_classification[],COLUMNS($F:I)+3,FALSE),"Do not enter data")</f>
        <v>Do not enter data</v>
      </c>
      <c r="F45" s="204" t="s">
        <v>405</v>
      </c>
      <c r="G45" s="165" t="s">
        <v>302</v>
      </c>
      <c r="H45" s="264" t="s">
        <v>406</v>
      </c>
      <c r="I45" s="250" t="s">
        <v>407</v>
      </c>
      <c r="J45" s="205">
        <f>6912513.67-57531.53+5527123.24+822114.31</f>
        <v>13204219.689999999</v>
      </c>
      <c r="K45" s="205"/>
      <c r="L45" s="204" t="s">
        <v>57</v>
      </c>
      <c r="M45" s="204"/>
      <c r="N45" s="303" t="s">
        <v>408</v>
      </c>
      <c r="O45" s="303"/>
      <c r="P45" s="204"/>
      <c r="Q45" s="204"/>
      <c r="R45" s="204"/>
      <c r="S45" s="204"/>
      <c r="T45" s="204"/>
      <c r="U45" s="204"/>
      <c r="V45" s="204"/>
      <c r="W45" s="204"/>
      <c r="X45" s="204"/>
      <c r="Y45" s="204"/>
      <c r="Z45" s="204"/>
      <c r="AA45" s="204"/>
      <c r="AB45" s="204"/>
      <c r="AC45" s="204"/>
      <c r="AD45" s="204"/>
      <c r="AE45" s="204"/>
      <c r="AF45" s="204"/>
      <c r="AG45" s="204"/>
      <c r="AH45" s="204"/>
    </row>
    <row r="46" spans="2:34" ht="15.6" thickBot="1" x14ac:dyDescent="0.4">
      <c r="B46" s="204"/>
      <c r="C46" s="204"/>
      <c r="D46" s="204"/>
      <c r="E46" s="204"/>
      <c r="F46" s="183"/>
      <c r="G46" s="142"/>
      <c r="H46" s="142"/>
      <c r="I46" s="142"/>
      <c r="J46" s="143"/>
      <c r="K46" s="143"/>
      <c r="L46" s="142"/>
      <c r="M46" s="204"/>
      <c r="N46" s="204"/>
      <c r="O46" s="204"/>
      <c r="P46" s="204"/>
      <c r="Q46" s="204"/>
      <c r="R46" s="204"/>
      <c r="S46" s="204"/>
      <c r="T46" s="204"/>
      <c r="U46" s="204"/>
      <c r="V46" s="204"/>
      <c r="W46" s="204"/>
      <c r="X46" s="204"/>
      <c r="Y46" s="204"/>
      <c r="Z46" s="204"/>
      <c r="AA46" s="204"/>
      <c r="AB46" s="204"/>
      <c r="AC46" s="204"/>
      <c r="AD46" s="204"/>
      <c r="AE46" s="204"/>
      <c r="AF46" s="204"/>
      <c r="AG46" s="204"/>
      <c r="AH46" s="204"/>
    </row>
    <row r="47" spans="2:34" ht="15.6" thickTop="1" x14ac:dyDescent="0.35">
      <c r="B47" s="204"/>
      <c r="C47" s="204"/>
      <c r="D47" s="204"/>
      <c r="E47" s="204"/>
      <c r="F47" s="183"/>
      <c r="G47" s="140"/>
      <c r="H47" s="140"/>
      <c r="I47" s="140"/>
      <c r="J47" s="141"/>
      <c r="K47" s="141"/>
      <c r="L47" s="140"/>
      <c r="M47" s="204"/>
      <c r="N47" s="204"/>
      <c r="O47" s="204"/>
      <c r="P47" s="204"/>
      <c r="Q47" s="204"/>
      <c r="R47" s="204"/>
      <c r="S47" s="204"/>
      <c r="T47" s="204"/>
      <c r="U47" s="204"/>
      <c r="V47" s="204"/>
      <c r="W47" s="204"/>
      <c r="X47" s="204"/>
      <c r="Y47" s="204"/>
      <c r="Z47" s="204"/>
      <c r="AA47" s="204"/>
      <c r="AB47" s="204"/>
      <c r="AC47" s="204"/>
      <c r="AD47" s="204"/>
      <c r="AE47" s="204"/>
      <c r="AF47" s="204"/>
      <c r="AG47" s="204"/>
      <c r="AH47" s="204"/>
    </row>
    <row r="48" spans="2:34" x14ac:dyDescent="0.35">
      <c r="B48" s="204"/>
      <c r="C48" s="204"/>
      <c r="D48" s="204"/>
      <c r="E48" s="204"/>
      <c r="F48" s="183"/>
      <c r="G48" s="140"/>
      <c r="H48" s="140"/>
      <c r="I48" s="140"/>
      <c r="J48" s="141"/>
      <c r="K48" s="141"/>
      <c r="L48" s="140"/>
      <c r="M48" s="204"/>
      <c r="N48" s="204"/>
      <c r="O48" s="204"/>
      <c r="P48" s="204"/>
      <c r="Q48" s="204"/>
      <c r="R48" s="204"/>
      <c r="S48" s="204"/>
      <c r="T48" s="204"/>
      <c r="U48" s="204"/>
      <c r="V48" s="204"/>
      <c r="W48" s="204"/>
      <c r="X48" s="204"/>
      <c r="Y48" s="204"/>
      <c r="Z48" s="204"/>
      <c r="AA48" s="204"/>
      <c r="AB48" s="204"/>
      <c r="AC48" s="204"/>
      <c r="AD48" s="204"/>
      <c r="AE48" s="204"/>
      <c r="AF48" s="204"/>
      <c r="AG48" s="204"/>
      <c r="AH48" s="204"/>
    </row>
    <row r="49" spans="2:34" x14ac:dyDescent="0.35">
      <c r="B49" s="204"/>
      <c r="C49" s="204"/>
      <c r="D49" s="204"/>
      <c r="E49" s="204"/>
      <c r="F49" s="183"/>
      <c r="G49" s="140"/>
      <c r="H49" s="140"/>
      <c r="I49" s="140"/>
      <c r="J49" s="141"/>
      <c r="K49" s="141"/>
      <c r="L49" s="140"/>
      <c r="M49" s="204"/>
      <c r="N49" s="204"/>
      <c r="O49" s="204"/>
      <c r="P49" s="204"/>
      <c r="Q49" s="204"/>
      <c r="R49" s="204"/>
      <c r="S49" s="204"/>
      <c r="T49" s="204"/>
      <c r="U49" s="204"/>
      <c r="V49" s="204"/>
      <c r="W49" s="204"/>
      <c r="X49" s="204"/>
      <c r="Y49" s="204"/>
      <c r="Z49" s="204"/>
      <c r="AA49" s="204"/>
      <c r="AB49" s="204"/>
      <c r="AC49" s="204"/>
      <c r="AD49" s="204"/>
      <c r="AE49" s="204"/>
      <c r="AF49" s="204"/>
      <c r="AG49" s="204"/>
      <c r="AH49" s="204"/>
    </row>
    <row r="50" spans="2:34" x14ac:dyDescent="0.35">
      <c r="F50" s="183"/>
      <c r="G50" s="140"/>
      <c r="H50" s="140"/>
      <c r="I50" s="140"/>
      <c r="J50" s="141"/>
      <c r="K50" s="141"/>
      <c r="L50" s="140"/>
      <c r="M50" s="204"/>
      <c r="N50" s="204"/>
      <c r="O50" s="204"/>
    </row>
    <row r="51" spans="2:34" x14ac:dyDescent="0.35">
      <c r="F51" s="183"/>
      <c r="G51" s="140"/>
      <c r="H51" s="140"/>
      <c r="I51" s="140"/>
      <c r="J51" s="141"/>
      <c r="K51" s="141"/>
      <c r="L51" s="140"/>
      <c r="M51" s="204"/>
      <c r="N51" s="204"/>
      <c r="O51" s="204"/>
    </row>
    <row r="52" spans="2:34" ht="18.75" customHeight="1" x14ac:dyDescent="0.35">
      <c r="F52" s="183"/>
      <c r="G52" s="140"/>
      <c r="H52" s="140"/>
      <c r="I52" s="140"/>
      <c r="J52" s="141"/>
      <c r="K52" s="141"/>
      <c r="L52" s="140"/>
      <c r="M52" s="204"/>
      <c r="N52" s="204"/>
      <c r="O52" s="204"/>
    </row>
    <row r="53" spans="2:34" ht="15.75" customHeight="1" x14ac:dyDescent="0.35">
      <c r="F53" s="183"/>
      <c r="G53" s="140"/>
      <c r="H53" s="140"/>
      <c r="I53" s="140"/>
      <c r="J53" s="141"/>
      <c r="K53" s="141"/>
      <c r="L53" s="140"/>
      <c r="M53" s="204"/>
      <c r="N53" s="204"/>
      <c r="O53" s="204"/>
    </row>
    <row r="54" spans="2:34" x14ac:dyDescent="0.35">
      <c r="F54" s="183"/>
      <c r="G54" s="140"/>
      <c r="H54" s="140"/>
      <c r="I54" s="140"/>
      <c r="J54" s="141"/>
      <c r="K54" s="141"/>
      <c r="L54" s="140"/>
      <c r="M54" s="204"/>
      <c r="N54" s="204"/>
      <c r="O54" s="204"/>
    </row>
    <row r="55" spans="2:34" x14ac:dyDescent="0.35">
      <c r="F55" s="183"/>
      <c r="G55" s="140"/>
      <c r="H55" s="140"/>
      <c r="I55" s="140"/>
      <c r="J55" s="141"/>
      <c r="K55" s="141"/>
      <c r="L55" s="140"/>
      <c r="M55" s="204"/>
      <c r="N55" s="204"/>
      <c r="O55" s="204"/>
    </row>
    <row r="56" spans="2:34" x14ac:dyDescent="0.35">
      <c r="F56" s="182"/>
      <c r="G56" s="182"/>
      <c r="H56" s="182"/>
      <c r="I56" s="182"/>
      <c r="J56" s="182"/>
      <c r="K56" s="279"/>
      <c r="L56" s="182"/>
      <c r="M56" s="204"/>
      <c r="N56" s="204"/>
      <c r="O56" s="204"/>
    </row>
    <row r="57" spans="2:34" ht="15.75" customHeight="1" thickBot="1" x14ac:dyDescent="0.4">
      <c r="F57" s="335"/>
      <c r="G57" s="335"/>
      <c r="H57" s="335"/>
      <c r="I57" s="335"/>
      <c r="J57" s="335"/>
      <c r="K57" s="335"/>
      <c r="L57" s="335"/>
      <c r="M57" s="335"/>
      <c r="N57" s="335"/>
      <c r="O57" s="335"/>
    </row>
    <row r="58" spans="2:34" x14ac:dyDescent="0.35">
      <c r="F58" s="336"/>
      <c r="G58" s="336"/>
      <c r="H58" s="336"/>
      <c r="I58" s="336"/>
      <c r="J58" s="336"/>
      <c r="K58" s="336"/>
      <c r="L58" s="336"/>
      <c r="M58" s="336"/>
      <c r="N58" s="336"/>
      <c r="O58" s="336"/>
    </row>
    <row r="59" spans="2:34" ht="15.6" thickBot="1" x14ac:dyDescent="0.4">
      <c r="F59" s="307" t="s">
        <v>32</v>
      </c>
      <c r="G59" s="308"/>
      <c r="H59" s="308"/>
      <c r="I59" s="308"/>
      <c r="J59" s="308"/>
      <c r="K59" s="308"/>
      <c r="L59" s="308"/>
      <c r="M59" s="308"/>
      <c r="N59" s="308"/>
      <c r="O59" s="308"/>
    </row>
    <row r="60" spans="2:34" x14ac:dyDescent="0.35">
      <c r="F60" s="309" t="s">
        <v>33</v>
      </c>
      <c r="G60" s="310"/>
      <c r="H60" s="310"/>
      <c r="I60" s="310"/>
      <c r="J60" s="310"/>
      <c r="K60" s="310"/>
      <c r="L60" s="310"/>
      <c r="M60" s="310"/>
      <c r="N60" s="310"/>
      <c r="O60" s="310"/>
    </row>
    <row r="61" spans="2:34" ht="15.6" thickBot="1" x14ac:dyDescent="0.4">
      <c r="F61" s="322"/>
      <c r="G61" s="322"/>
      <c r="H61" s="322"/>
      <c r="I61" s="322"/>
      <c r="J61" s="322"/>
      <c r="K61" s="322"/>
      <c r="L61" s="322"/>
      <c r="M61" s="322"/>
      <c r="N61" s="322"/>
      <c r="O61" s="322"/>
    </row>
    <row r="62" spans="2:34" x14ac:dyDescent="0.35">
      <c r="F62" s="295" t="s">
        <v>34</v>
      </c>
      <c r="G62" s="295"/>
      <c r="H62" s="295"/>
      <c r="I62" s="295"/>
      <c r="J62" s="295"/>
      <c r="K62" s="295"/>
      <c r="L62" s="295"/>
      <c r="M62" s="295"/>
      <c r="N62" s="295"/>
      <c r="O62" s="295"/>
    </row>
    <row r="63" spans="2:34" ht="15.75" customHeight="1" x14ac:dyDescent="0.35">
      <c r="F63" s="286" t="s">
        <v>35</v>
      </c>
      <c r="G63" s="286"/>
      <c r="H63" s="286"/>
      <c r="I63" s="286"/>
      <c r="J63" s="286"/>
      <c r="K63" s="286"/>
      <c r="L63" s="286"/>
      <c r="M63" s="286"/>
      <c r="N63" s="286"/>
      <c r="O63" s="286"/>
    </row>
    <row r="64" spans="2:34" x14ac:dyDescent="0.35">
      <c r="F64" s="295" t="s">
        <v>37</v>
      </c>
      <c r="G64" s="295"/>
      <c r="H64" s="295"/>
      <c r="I64" s="295"/>
      <c r="J64" s="295"/>
      <c r="K64" s="295"/>
      <c r="L64" s="295"/>
      <c r="M64" s="295"/>
      <c r="N64" s="295"/>
      <c r="O64" s="295"/>
    </row>
  </sheetData>
  <sheetProtection insertRows="0"/>
  <protectedRanges>
    <protectedRange algorithmName="SHA-512" hashValue="19r0bVvPR7yZA0UiYij7Tv1CBk3noIABvFePbLhCJ4nk3L6A+Fy+RdPPS3STf+a52x4pG2PQK4FAkXK9epnlIA==" saltValue="gQC4yrLvnbJqxYZ0KSEoZA==" spinCount="100000" sqref="L35 J45:K45 J22:J33" name="Government revenues"/>
    <protectedRange algorithmName="SHA-512" hashValue="19r0bVvPR7yZA0UiYij7Tv1CBk3noIABvFePbLhCJ4nk3L6A+Fy+RdPPS3STf+a52x4pG2PQK4FAkXK9epnlIA==" saltValue="gQC4yrLvnbJqxYZ0KSEoZA==" spinCount="100000" sqref="F45 F22:F31" name="Government revenues_1_1"/>
    <protectedRange algorithmName="SHA-512" hashValue="19r0bVvPR7yZA0UiYij7Tv1CBk3noIABvFePbLhCJ4nk3L6A+Fy+RdPPS3STf+a52x4pG2PQK4FAkXK9epnlIA==" saltValue="gQC4yrLvnbJqxYZ0KSEoZA==" spinCount="100000" sqref="G45 G22:G31" name="Government revenues_2"/>
  </protectedRanges>
  <mergeCells count="28">
    <mergeCell ref="F64:O64"/>
    <mergeCell ref="F18:L18"/>
    <mergeCell ref="F8:O8"/>
    <mergeCell ref="F9:O9"/>
    <mergeCell ref="F10:O10"/>
    <mergeCell ref="F11:O11"/>
    <mergeCell ref="F12:O12"/>
    <mergeCell ref="F13:O13"/>
    <mergeCell ref="F14:O14"/>
    <mergeCell ref="F15:O15"/>
    <mergeCell ref="N18:O18"/>
    <mergeCell ref="F57:O57"/>
    <mergeCell ref="F58:O58"/>
    <mergeCell ref="F59:O59"/>
    <mergeCell ref="F63:O63"/>
    <mergeCell ref="F60:O60"/>
    <mergeCell ref="F61:O61"/>
    <mergeCell ref="F62:O62"/>
    <mergeCell ref="F20:L20"/>
    <mergeCell ref="F16:O16"/>
    <mergeCell ref="P31:U31"/>
    <mergeCell ref="N19:O19"/>
    <mergeCell ref="N45:O45"/>
    <mergeCell ref="M27:N27"/>
    <mergeCell ref="M21:N21"/>
    <mergeCell ref="M22:N26"/>
    <mergeCell ref="N44:O44"/>
    <mergeCell ref="C43:O43"/>
  </mergeCells>
  <dataValidations count="11">
    <dataValidation type="list" allowBlank="1" showInputMessage="1" showErrorMessage="1" sqref="L45:L46" xr:uid="{00000000-0002-0000-0400-000000000000}">
      <formula1>Currency_code_list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33" xr:uid="{00000000-0002-0000-0400-000001000000}"/>
    <dataValidation type="textLength" allowBlank="1" showInputMessage="1" showErrorMessage="1" errorTitle="Please do not edit these cells" error="Please do not edit these cells" sqref="F41:L42 F21:H21 J44:L44 F44:H44 J21:K21" xr:uid="{00000000-0002-0000-0400-000002000000}">
      <formula1>10000</formula1>
      <formula2>50000</formula2>
    </dataValidation>
    <dataValidation allowBlank="1" showInputMessage="1" showErrorMessage="1" errorTitle="Please do not edit these cells" error="Please do not edit these cells" sqref="I21 I44" xr:uid="{00000000-0002-0000-0400-000003000000}"/>
    <dataValidation type="whole" allowBlank="1" showInputMessage="1" showErrorMessage="1" errorTitle="Please do not edit those cells" error="Please do not edit those cells" sqref="F56:L56" xr:uid="{00000000-0002-0000-0400-000004000000}">
      <formula1>10000</formula1>
      <formula2>50000</formula2>
    </dataValidation>
    <dataValidation type="textLength" allowBlank="1" showInputMessage="1" showErrorMessage="1" sqref="F57:O61 B57:E64 B34:H40 L34:O40 I34:K34 J36:K36 I38:K40 B7:P20 L21:O33 M41:O42 M44:P56 P34:P43 A7:A64" xr:uid="{00000000-0002-0000-0400-000005000000}">
      <formula1>9999999</formula1>
      <formula2>99999999</formula2>
    </dataValidation>
    <dataValidation type="textLength" allowBlank="1" showInputMessage="1" showErrorMessage="1" errorTitle="Do not edit these cells" error="Please do not edit these cells" sqref="F62:O64" xr:uid="{00000000-0002-0000-0400-000006000000}">
      <formula1>9999999</formula1>
      <formula2>99999999</formula2>
    </dataValidation>
    <dataValidation type="whole" allowBlank="1" showInputMessage="1" showErrorMessage="1" sqref="I35:K35 I37:K37" xr:uid="{00000000-0002-0000-0400-000007000000}">
      <formula1>1</formula1>
      <formula2>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45" xr:uid="{00000000-0002-0000-0400-000008000000}">
      <formula1>Revenue_stream_list</formula1>
    </dataValidation>
    <dataValidation type="list" allowBlank="1" showInputMessage="1" showErrorMessage="1" sqref="F45 F22:F33" xr:uid="{00000000-0002-0000-0400-000009000000}">
      <formula1>GFS_list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45:K45 J22:J33" xr:uid="{00000000-0002-0000-0400-00000A000000}">
      <formula1>0.1</formula1>
      <formula2>0.2</formula2>
    </dataValidation>
  </dataValidations>
  <hyperlinks>
    <hyperlink ref="N19" r:id="rId1" location="r5-1" display="EITI Requirement 5.1" xr:uid="{00000000-0004-0000-0400-000000000000}"/>
    <hyperlink ref="F20" r:id="rId2" location="r4-1" display="EITI Requirement 4.1" xr:uid="{00000000-0004-0000-0400-000001000000}"/>
    <hyperlink ref="F60:J60" r:id="rId3" display="Give us your feedback or report a conflict in the data! Write to us at  data@eiti.org" xr:uid="{00000000-0004-0000-0400-000002000000}"/>
    <hyperlink ref="F59:J59" r:id="rId4" display="For the latest version of Summary data templates, see  https://eiti.org/summary-data-template" xr:uid="{00000000-0004-0000-0400-000003000000}"/>
    <hyperlink ref="M27:N27" r:id="rId5" display="or, https://www.imf.org/external/np/sta/gfsm/" xr:uid="{00000000-0004-0000-0400-000004000000}"/>
    <hyperlink ref="N45:O45" r:id="rId6" display="For more guidance, please visit https://eiti.org/summary-data-template" xr:uid="{00000000-0004-0000-0400-000005000000}"/>
  </hyperlinks>
  <pageMargins left="0.7" right="0.7" top="0.75" bottom="0.75" header="0.3" footer="0.3"/>
  <pageSetup paperSize="9" orientation="portrait" r:id="rId7"/>
  <colBreaks count="1" manualBreakCount="1">
    <brk id="13" max="1048575" man="1"/>
  </colBreaks>
  <drawing r:id="rId8"/>
  <tableParts count="1">
    <tablePart r:id="rId9"/>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B000000}">
          <x14:formula1>
            <xm:f>Lists!$S$2:$S$29</xm:f>
          </x14:formula1>
          <xm:sqref>B22:E33 B45:E45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AH155"/>
  <sheetViews>
    <sheetView showGridLines="0" topLeftCell="F2" zoomScale="98" zoomScaleNormal="98" workbookViewId="0">
      <selection activeCell="G25" sqref="G24:G25"/>
    </sheetView>
  </sheetViews>
  <sheetFormatPr defaultColWidth="9.109375" defaultRowHeight="15" x14ac:dyDescent="0.35"/>
  <cols>
    <col min="1" max="1" width="3.6640625" style="12" customWidth="1"/>
    <col min="2" max="2" width="0.109375" style="12" customWidth="1"/>
    <col min="3" max="3" width="49.33203125" style="12" customWidth="1"/>
    <col min="4" max="4" width="26" style="12" bestFit="1" customWidth="1"/>
    <col min="5" max="5" width="30.5546875" style="12" bestFit="1" customWidth="1"/>
    <col min="6" max="6" width="31.5546875" style="12" bestFit="1" customWidth="1"/>
    <col min="7" max="7" width="34.109375" style="12" bestFit="1" customWidth="1"/>
    <col min="8" max="8" width="22.6640625" style="12" bestFit="1" customWidth="1"/>
    <col min="9" max="9" width="27.109375" style="12" bestFit="1" customWidth="1"/>
    <col min="10" max="10" width="22.5546875" style="12" customWidth="1"/>
    <col min="11" max="11" width="37.109375" style="12" bestFit="1" customWidth="1"/>
    <col min="12" max="12" width="17.5546875" style="12" customWidth="1"/>
    <col min="13" max="13" width="21" style="12" customWidth="1"/>
    <col min="14" max="14" width="28.33203125" style="12" customWidth="1"/>
    <col min="15" max="15" width="4" style="12" customWidth="1"/>
    <col min="16" max="16" width="9.109375" style="12"/>
    <col min="17" max="33" width="15.6640625" style="12" customWidth="1"/>
    <col min="34" max="16384" width="9.109375" style="12"/>
  </cols>
  <sheetData>
    <row r="2" spans="2:34" s="34" customFormat="1" x14ac:dyDescent="0.35">
      <c r="B2" s="204"/>
      <c r="C2" s="296" t="s">
        <v>409</v>
      </c>
      <c r="D2" s="296"/>
      <c r="E2" s="296"/>
      <c r="F2" s="296"/>
      <c r="G2" s="296"/>
      <c r="H2" s="296"/>
      <c r="I2" s="296"/>
      <c r="J2" s="296"/>
      <c r="K2" s="296"/>
      <c r="L2" s="296"/>
      <c r="M2" s="296"/>
      <c r="N2" s="296"/>
      <c r="O2" s="204"/>
      <c r="P2" s="204"/>
      <c r="Q2" s="204"/>
      <c r="R2" s="204"/>
      <c r="S2" s="204"/>
      <c r="T2" s="204"/>
      <c r="U2" s="204"/>
      <c r="V2" s="204"/>
      <c r="W2" s="204"/>
      <c r="X2" s="204"/>
      <c r="Y2" s="204"/>
      <c r="Z2" s="204"/>
      <c r="AA2" s="204"/>
      <c r="AB2" s="204"/>
      <c r="AC2" s="204"/>
      <c r="AD2" s="204"/>
      <c r="AE2" s="204"/>
      <c r="AF2" s="204"/>
      <c r="AG2" s="204"/>
      <c r="AH2" s="204"/>
    </row>
    <row r="3" spans="2:34" ht="21" customHeight="1" x14ac:dyDescent="0.35">
      <c r="C3" s="339" t="s">
        <v>410</v>
      </c>
      <c r="D3" s="339"/>
      <c r="E3" s="339"/>
      <c r="F3" s="339"/>
      <c r="G3" s="339"/>
      <c r="H3" s="339"/>
      <c r="I3" s="339"/>
      <c r="J3" s="339"/>
      <c r="K3" s="339"/>
      <c r="L3" s="339"/>
      <c r="M3" s="339"/>
      <c r="N3" s="339"/>
    </row>
    <row r="4" spans="2:34" s="34" customFormat="1" ht="15.6" customHeight="1" x14ac:dyDescent="0.35">
      <c r="B4" s="204"/>
      <c r="C4" s="337" t="s">
        <v>411</v>
      </c>
      <c r="D4" s="337"/>
      <c r="E4" s="337"/>
      <c r="F4" s="337"/>
      <c r="G4" s="337"/>
      <c r="H4" s="337"/>
      <c r="I4" s="337"/>
      <c r="J4" s="337"/>
      <c r="K4" s="337"/>
      <c r="L4" s="337"/>
      <c r="M4" s="337"/>
      <c r="N4" s="337"/>
      <c r="O4" s="204"/>
      <c r="P4" s="204"/>
      <c r="Q4" s="204"/>
      <c r="R4" s="204"/>
      <c r="S4" s="204"/>
      <c r="T4" s="204"/>
      <c r="U4" s="204"/>
      <c r="V4" s="204"/>
      <c r="W4" s="204"/>
      <c r="X4" s="204"/>
      <c r="Y4" s="204"/>
      <c r="Z4" s="204"/>
      <c r="AA4" s="204"/>
      <c r="AB4" s="204"/>
      <c r="AC4" s="204"/>
      <c r="AD4" s="204"/>
      <c r="AE4" s="204"/>
      <c r="AF4" s="204"/>
      <c r="AG4" s="204"/>
      <c r="AH4" s="204"/>
    </row>
    <row r="5" spans="2:34" s="34" customFormat="1" ht="15.6" customHeight="1" x14ac:dyDescent="0.35">
      <c r="B5" s="204"/>
      <c r="C5" s="337" t="s">
        <v>412</v>
      </c>
      <c r="D5" s="337"/>
      <c r="E5" s="337"/>
      <c r="F5" s="337"/>
      <c r="G5" s="337"/>
      <c r="H5" s="337"/>
      <c r="I5" s="337"/>
      <c r="J5" s="337"/>
      <c r="K5" s="337"/>
      <c r="L5" s="337"/>
      <c r="M5" s="337"/>
      <c r="N5" s="337"/>
      <c r="O5" s="204"/>
      <c r="P5" s="204"/>
      <c r="Q5" s="204"/>
      <c r="R5" s="204"/>
      <c r="S5" s="204"/>
      <c r="T5" s="204"/>
      <c r="U5" s="204"/>
      <c r="V5" s="204"/>
      <c r="W5" s="204"/>
      <c r="X5" s="204"/>
      <c r="Y5" s="204"/>
      <c r="Z5" s="204"/>
      <c r="AA5" s="204"/>
      <c r="AB5" s="204"/>
      <c r="AC5" s="204"/>
      <c r="AD5" s="204"/>
      <c r="AE5" s="204"/>
      <c r="AF5" s="204"/>
      <c r="AG5" s="204"/>
      <c r="AH5" s="204"/>
    </row>
    <row r="6" spans="2:34" s="34" customFormat="1" ht="15.6" customHeight="1" x14ac:dyDescent="0.35">
      <c r="B6" s="204"/>
      <c r="C6" s="337" t="s">
        <v>413</v>
      </c>
      <c r="D6" s="337"/>
      <c r="E6" s="337"/>
      <c r="F6" s="337"/>
      <c r="G6" s="337"/>
      <c r="H6" s="337"/>
      <c r="I6" s="337"/>
      <c r="J6" s="337"/>
      <c r="K6" s="337"/>
      <c r="L6" s="337"/>
      <c r="M6" s="337"/>
      <c r="N6" s="337"/>
      <c r="O6" s="204"/>
      <c r="P6" s="204"/>
      <c r="Q6" s="204"/>
      <c r="R6" s="204"/>
      <c r="S6" s="204"/>
      <c r="T6" s="204"/>
      <c r="U6" s="204"/>
      <c r="V6" s="204"/>
      <c r="W6" s="204"/>
      <c r="X6" s="204"/>
      <c r="Y6" s="204"/>
      <c r="Z6" s="204"/>
      <c r="AA6" s="204"/>
      <c r="AB6" s="204"/>
      <c r="AC6" s="204"/>
      <c r="AD6" s="204"/>
      <c r="AE6" s="204"/>
      <c r="AF6" s="204"/>
      <c r="AG6" s="204"/>
      <c r="AH6" s="204"/>
    </row>
    <row r="7" spans="2:34" s="34" customFormat="1" ht="15.6" customHeight="1" x14ac:dyDescent="0.35">
      <c r="B7" s="204"/>
      <c r="C7" s="337" t="s">
        <v>414</v>
      </c>
      <c r="D7" s="337"/>
      <c r="E7" s="337"/>
      <c r="F7" s="337"/>
      <c r="G7" s="337"/>
      <c r="H7" s="337"/>
      <c r="I7" s="337"/>
      <c r="J7" s="337"/>
      <c r="K7" s="337"/>
      <c r="L7" s="337"/>
      <c r="M7" s="337"/>
      <c r="N7" s="337"/>
      <c r="O7" s="204"/>
      <c r="P7" s="204"/>
      <c r="Q7" s="204"/>
      <c r="R7" s="204"/>
      <c r="S7" s="204"/>
      <c r="T7" s="204"/>
      <c r="U7" s="204"/>
      <c r="V7" s="204"/>
      <c r="W7" s="204"/>
      <c r="X7" s="204"/>
      <c r="Y7" s="204"/>
      <c r="Z7" s="204"/>
      <c r="AA7" s="204"/>
      <c r="AB7" s="204"/>
      <c r="AC7" s="204"/>
      <c r="AD7" s="204"/>
      <c r="AE7" s="204"/>
      <c r="AF7" s="204"/>
      <c r="AG7" s="204"/>
      <c r="AH7" s="204"/>
    </row>
    <row r="8" spans="2:34" s="34" customFormat="1" ht="15.6" customHeight="1" x14ac:dyDescent="0.35">
      <c r="B8" s="204"/>
      <c r="C8" s="337" t="s">
        <v>415</v>
      </c>
      <c r="D8" s="337"/>
      <c r="E8" s="337"/>
      <c r="F8" s="337"/>
      <c r="G8" s="337"/>
      <c r="H8" s="337"/>
      <c r="I8" s="337"/>
      <c r="J8" s="337"/>
      <c r="K8" s="337"/>
      <c r="L8" s="337"/>
      <c r="M8" s="337"/>
      <c r="N8" s="337"/>
      <c r="O8" s="204"/>
      <c r="P8" s="204"/>
      <c r="Q8" s="204"/>
      <c r="R8" s="204"/>
      <c r="S8" s="204"/>
      <c r="T8" s="204"/>
      <c r="U8" s="204"/>
      <c r="V8" s="204"/>
      <c r="W8" s="204"/>
      <c r="X8" s="204"/>
      <c r="Y8" s="204"/>
      <c r="Z8" s="204"/>
      <c r="AA8" s="204"/>
      <c r="AB8" s="204"/>
      <c r="AC8" s="204"/>
      <c r="AD8" s="204"/>
      <c r="AE8" s="204"/>
      <c r="AF8" s="204"/>
      <c r="AG8" s="204"/>
      <c r="AH8" s="204"/>
    </row>
    <row r="9" spans="2:34" s="34" customFormat="1" x14ac:dyDescent="0.35">
      <c r="B9" s="204"/>
      <c r="C9" s="311" t="s">
        <v>277</v>
      </c>
      <c r="D9" s="311"/>
      <c r="E9" s="311"/>
      <c r="F9" s="311"/>
      <c r="G9" s="311"/>
      <c r="H9" s="311"/>
      <c r="I9" s="311"/>
      <c r="J9" s="311"/>
      <c r="K9" s="311"/>
      <c r="L9" s="311"/>
      <c r="M9" s="311"/>
      <c r="N9" s="311"/>
      <c r="O9" s="204"/>
      <c r="P9" s="204"/>
      <c r="Q9" s="204"/>
      <c r="R9" s="204"/>
      <c r="S9" s="204"/>
      <c r="T9" s="204"/>
      <c r="U9" s="204"/>
      <c r="V9" s="204"/>
      <c r="W9" s="204"/>
      <c r="X9" s="204"/>
      <c r="Y9" s="204"/>
      <c r="Z9" s="204"/>
      <c r="AA9" s="204"/>
      <c r="AB9" s="204"/>
      <c r="AC9" s="204"/>
      <c r="AD9" s="204"/>
      <c r="AE9" s="204"/>
      <c r="AF9" s="204"/>
      <c r="AG9" s="204"/>
      <c r="AH9" s="204"/>
    </row>
    <row r="10" spans="2:34" x14ac:dyDescent="0.35">
      <c r="C10" s="338"/>
      <c r="D10" s="338"/>
      <c r="E10" s="338"/>
      <c r="F10" s="338"/>
      <c r="G10" s="338"/>
      <c r="H10" s="338"/>
      <c r="I10" s="338"/>
      <c r="J10" s="338"/>
      <c r="K10" s="338"/>
      <c r="L10" s="338"/>
      <c r="M10" s="338"/>
      <c r="N10" s="338"/>
    </row>
    <row r="11" spans="2:34" ht="24" x14ac:dyDescent="0.35">
      <c r="C11" s="315" t="s">
        <v>416</v>
      </c>
      <c r="D11" s="315"/>
      <c r="E11" s="315"/>
      <c r="F11" s="315"/>
      <c r="G11" s="315"/>
      <c r="H11" s="315"/>
      <c r="I11" s="315"/>
      <c r="J11" s="315"/>
      <c r="K11" s="315"/>
      <c r="L11" s="315"/>
      <c r="M11" s="315"/>
      <c r="N11" s="315"/>
    </row>
    <row r="12" spans="2:34" s="34" customFormat="1" ht="14.25" customHeight="1" x14ac:dyDescent="0.35">
      <c r="B12" s="204"/>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row>
    <row r="13" spans="2:34" s="34" customFormat="1" ht="15.75" customHeight="1" x14ac:dyDescent="0.35">
      <c r="B13" s="323" t="s">
        <v>417</v>
      </c>
      <c r="C13" s="323"/>
      <c r="D13" s="323"/>
      <c r="E13" s="323"/>
      <c r="F13" s="323"/>
      <c r="G13" s="323"/>
      <c r="H13" s="323"/>
      <c r="I13" s="323"/>
      <c r="J13" s="323"/>
      <c r="K13" s="323"/>
      <c r="L13" s="323"/>
      <c r="M13" s="323"/>
      <c r="N13" s="323"/>
      <c r="O13" s="204"/>
      <c r="P13" s="204"/>
      <c r="Q13" s="204"/>
      <c r="R13" s="204"/>
      <c r="S13" s="204"/>
      <c r="T13" s="204"/>
      <c r="U13" s="204"/>
      <c r="V13" s="204"/>
      <c r="W13" s="204"/>
      <c r="X13" s="204"/>
      <c r="Y13" s="204"/>
      <c r="Z13" s="204"/>
      <c r="AA13" s="204"/>
      <c r="AB13" s="204"/>
      <c r="AC13" s="204"/>
      <c r="AD13" s="204"/>
      <c r="AE13" s="204"/>
      <c r="AF13" s="204"/>
      <c r="AG13" s="204"/>
      <c r="AH13" s="204"/>
    </row>
    <row r="14" spans="2:34" s="34" customFormat="1" x14ac:dyDescent="0.35">
      <c r="B14" s="204" t="s">
        <v>295</v>
      </c>
      <c r="C14" s="204" t="s">
        <v>418</v>
      </c>
      <c r="D14" s="204" t="s">
        <v>378</v>
      </c>
      <c r="E14" s="204" t="s">
        <v>377</v>
      </c>
      <c r="F14" s="204" t="s">
        <v>419</v>
      </c>
      <c r="G14" s="204" t="s">
        <v>420</v>
      </c>
      <c r="H14" s="204" t="s">
        <v>421</v>
      </c>
      <c r="I14" s="204" t="s">
        <v>422</v>
      </c>
      <c r="J14" s="204" t="s">
        <v>379</v>
      </c>
      <c r="K14" s="204" t="s">
        <v>423</v>
      </c>
      <c r="L14" s="204" t="s">
        <v>424</v>
      </c>
      <c r="M14" s="204" t="s">
        <v>425</v>
      </c>
      <c r="N14" s="204" t="s">
        <v>426</v>
      </c>
      <c r="O14" s="204"/>
      <c r="P14" s="204"/>
      <c r="Q14" s="204"/>
      <c r="R14" s="204"/>
      <c r="S14" s="204"/>
      <c r="T14" s="204"/>
      <c r="U14" s="204"/>
      <c r="V14" s="204"/>
      <c r="W14" s="204"/>
      <c r="X14" s="204"/>
      <c r="Y14" s="204"/>
      <c r="Z14" s="204"/>
      <c r="AA14" s="204"/>
      <c r="AB14" s="204"/>
      <c r="AC14" s="204"/>
      <c r="AD14" s="204"/>
      <c r="AE14" s="204"/>
      <c r="AF14" s="204"/>
      <c r="AG14" s="204"/>
      <c r="AH14" s="204"/>
    </row>
    <row r="15" spans="2:34" s="34" customFormat="1" x14ac:dyDescent="0.35">
      <c r="B15" s="204">
        <f>VLOOKUP(C15,Companies[],3,FALSE)</f>
        <v>0</v>
      </c>
      <c r="C15" s="204" t="s">
        <v>2088</v>
      </c>
      <c r="D15" s="204" t="s">
        <v>407</v>
      </c>
      <c r="E15" s="204" t="s">
        <v>395</v>
      </c>
      <c r="F15" s="204" t="s">
        <v>103</v>
      </c>
      <c r="G15" s="204" t="s">
        <v>103</v>
      </c>
      <c r="H15" s="204"/>
      <c r="I15" s="204" t="s">
        <v>57</v>
      </c>
      <c r="J15" s="269">
        <v>573.62</v>
      </c>
      <c r="K15" s="204" t="s">
        <v>103</v>
      </c>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row>
    <row r="16" spans="2:34" s="34" customFormat="1" x14ac:dyDescent="0.35">
      <c r="B16" s="204">
        <f>VLOOKUP(C16,Companies[],3,FALSE)</f>
        <v>0</v>
      </c>
      <c r="C16" s="204" t="s">
        <v>300</v>
      </c>
      <c r="D16" s="204" t="s">
        <v>407</v>
      </c>
      <c r="E16" s="204" t="s">
        <v>387</v>
      </c>
      <c r="F16" s="204" t="s">
        <v>103</v>
      </c>
      <c r="G16" s="204" t="s">
        <v>103</v>
      </c>
      <c r="H16" s="204" t="s">
        <v>433</v>
      </c>
      <c r="I16" s="204" t="s">
        <v>57</v>
      </c>
      <c r="J16" s="269">
        <f>29195462-660774</f>
        <v>28534688</v>
      </c>
      <c r="K16" s="204" t="s">
        <v>103</v>
      </c>
      <c r="L16" s="204"/>
      <c r="M16" s="204"/>
      <c r="N16" s="204" t="s">
        <v>433</v>
      </c>
      <c r="O16" s="204"/>
      <c r="P16" s="204"/>
      <c r="Q16" s="204"/>
      <c r="R16" s="204"/>
      <c r="S16" s="204"/>
      <c r="T16" s="204"/>
      <c r="U16" s="204"/>
      <c r="V16" s="204"/>
      <c r="W16" s="204"/>
      <c r="X16" s="204"/>
      <c r="Y16" s="204"/>
      <c r="Z16" s="204"/>
      <c r="AA16" s="204"/>
      <c r="AB16" s="204"/>
      <c r="AC16" s="204"/>
      <c r="AD16" s="204"/>
      <c r="AE16" s="204"/>
      <c r="AF16" s="204"/>
      <c r="AG16" s="204"/>
      <c r="AH16" s="204"/>
    </row>
    <row r="17" spans="2:34" s="34" customFormat="1" x14ac:dyDescent="0.35">
      <c r="B17" s="204">
        <f>VLOOKUP(C17,Companies[],3,FALSE)</f>
        <v>0</v>
      </c>
      <c r="C17" s="204" t="s">
        <v>300</v>
      </c>
      <c r="D17" s="204" t="s">
        <v>407</v>
      </c>
      <c r="E17" s="204" t="s">
        <v>385</v>
      </c>
      <c r="F17" s="204" t="s">
        <v>103</v>
      </c>
      <c r="G17" s="204" t="s">
        <v>103</v>
      </c>
      <c r="H17" s="204" t="s">
        <v>433</v>
      </c>
      <c r="I17" s="204" t="s">
        <v>57</v>
      </c>
      <c r="J17" s="269">
        <f>48261186+660774</f>
        <v>48921960</v>
      </c>
      <c r="K17" s="204" t="s">
        <v>103</v>
      </c>
      <c r="L17" s="204"/>
      <c r="M17" s="204"/>
      <c r="N17" s="204" t="s">
        <v>433</v>
      </c>
      <c r="O17" s="204"/>
      <c r="P17" s="204"/>
      <c r="Q17" s="204"/>
      <c r="R17" s="204"/>
      <c r="S17" s="204"/>
      <c r="T17" s="204"/>
      <c r="U17" s="204"/>
      <c r="V17" s="204"/>
      <c r="W17" s="204"/>
      <c r="X17" s="204"/>
      <c r="Y17" s="204"/>
      <c r="Z17" s="204"/>
      <c r="AA17" s="204"/>
      <c r="AB17" s="204"/>
      <c r="AC17" s="204"/>
      <c r="AD17" s="204"/>
      <c r="AE17" s="204"/>
      <c r="AF17" s="204"/>
      <c r="AG17" s="204"/>
      <c r="AH17" s="204"/>
    </row>
    <row r="18" spans="2:34" s="34" customFormat="1" x14ac:dyDescent="0.35">
      <c r="B18" s="204">
        <f>VLOOKUP(C18,Companies[],3,FALSE)</f>
        <v>0</v>
      </c>
      <c r="C18" s="204" t="s">
        <v>300</v>
      </c>
      <c r="D18" s="204" t="s">
        <v>287</v>
      </c>
      <c r="E18" s="204" t="s">
        <v>382</v>
      </c>
      <c r="F18" s="204" t="s">
        <v>103</v>
      </c>
      <c r="G18" s="204" t="s">
        <v>103</v>
      </c>
      <c r="H18" s="204" t="s">
        <v>433</v>
      </c>
      <c r="I18" s="204" t="s">
        <v>57</v>
      </c>
      <c r="J18" s="269">
        <v>130243604.567635</v>
      </c>
      <c r="K18" s="204" t="s">
        <v>103</v>
      </c>
      <c r="L18" s="204"/>
      <c r="M18" s="204"/>
      <c r="N18" s="204" t="s">
        <v>433</v>
      </c>
      <c r="O18" s="204"/>
      <c r="P18" s="204"/>
      <c r="Q18" s="204"/>
      <c r="R18" s="204"/>
      <c r="S18" s="204"/>
      <c r="T18" s="204"/>
      <c r="U18" s="204"/>
      <c r="V18" s="204"/>
      <c r="W18" s="204"/>
      <c r="X18" s="204"/>
      <c r="Y18" s="204"/>
      <c r="Z18" s="204"/>
      <c r="AA18" s="204"/>
      <c r="AB18" s="204"/>
      <c r="AC18" s="204"/>
      <c r="AD18" s="204"/>
      <c r="AE18" s="204"/>
      <c r="AF18" s="204"/>
      <c r="AG18" s="204"/>
      <c r="AH18" s="204"/>
    </row>
    <row r="19" spans="2:34" s="34" customFormat="1" x14ac:dyDescent="0.35">
      <c r="B19" s="204">
        <f>VLOOKUP(C19,Companies[],3,FALSE)</f>
        <v>0</v>
      </c>
      <c r="C19" s="204" t="s">
        <v>305</v>
      </c>
      <c r="D19" s="204" t="s">
        <v>407</v>
      </c>
      <c r="E19" s="204" t="s">
        <v>387</v>
      </c>
      <c r="F19" s="204" t="s">
        <v>103</v>
      </c>
      <c r="G19" s="204" t="s">
        <v>103</v>
      </c>
      <c r="H19" s="204" t="s">
        <v>438</v>
      </c>
      <c r="I19" s="204" t="s">
        <v>57</v>
      </c>
      <c r="J19" s="269">
        <f>18325740-2291844</f>
        <v>16033896</v>
      </c>
      <c r="K19" s="204" t="s">
        <v>103</v>
      </c>
      <c r="L19" s="204"/>
      <c r="M19" s="204"/>
      <c r="N19" s="204" t="s">
        <v>438</v>
      </c>
      <c r="O19" s="204"/>
      <c r="P19" s="204"/>
      <c r="Q19" s="204"/>
      <c r="R19" s="204"/>
      <c r="S19" s="204"/>
      <c r="T19" s="204"/>
      <c r="U19" s="204"/>
      <c r="V19" s="204"/>
      <c r="W19" s="204"/>
      <c r="X19" s="204"/>
      <c r="Y19" s="204"/>
      <c r="Z19" s="204"/>
      <c r="AA19" s="204"/>
      <c r="AB19" s="204"/>
      <c r="AC19" s="204"/>
      <c r="AD19" s="204"/>
      <c r="AE19" s="204"/>
      <c r="AF19" s="204"/>
      <c r="AG19" s="204"/>
      <c r="AH19" s="204"/>
    </row>
    <row r="20" spans="2:34" s="34" customFormat="1" x14ac:dyDescent="0.35">
      <c r="B20" s="204">
        <f>VLOOKUP(C20,Companies[],3,FALSE)</f>
        <v>0</v>
      </c>
      <c r="C20" s="204" t="s">
        <v>305</v>
      </c>
      <c r="D20" s="204" t="s">
        <v>407</v>
      </c>
      <c r="E20" s="204" t="s">
        <v>385</v>
      </c>
      <c r="F20" s="204" t="s">
        <v>103</v>
      </c>
      <c r="G20" s="204" t="s">
        <v>103</v>
      </c>
      <c r="H20" s="204" t="s">
        <v>438</v>
      </c>
      <c r="I20" s="204" t="s">
        <v>57</v>
      </c>
      <c r="J20" s="269">
        <f>25345282+2291844</f>
        <v>27637126</v>
      </c>
      <c r="K20" s="204" t="s">
        <v>103</v>
      </c>
      <c r="L20" s="204"/>
      <c r="M20" s="204"/>
      <c r="N20" s="204" t="s">
        <v>438</v>
      </c>
      <c r="O20" s="204"/>
      <c r="P20" s="204"/>
      <c r="Q20" s="204"/>
      <c r="R20" s="204"/>
      <c r="S20" s="204"/>
      <c r="T20" s="204"/>
      <c r="U20" s="204"/>
      <c r="V20" s="204"/>
      <c r="W20" s="204"/>
      <c r="X20" s="204"/>
      <c r="Y20" s="204"/>
      <c r="Z20" s="204"/>
      <c r="AA20" s="204"/>
      <c r="AB20" s="204"/>
      <c r="AC20" s="204"/>
      <c r="AD20" s="204"/>
      <c r="AE20" s="204"/>
      <c r="AF20" s="204"/>
      <c r="AG20" s="204"/>
      <c r="AH20" s="204"/>
    </row>
    <row r="21" spans="2:34" s="34" customFormat="1" x14ac:dyDescent="0.35">
      <c r="B21" s="204">
        <f>VLOOKUP(C21,Companies[],3,FALSE)</f>
        <v>0</v>
      </c>
      <c r="C21" s="204" t="s">
        <v>305</v>
      </c>
      <c r="D21" s="204" t="s">
        <v>287</v>
      </c>
      <c r="E21" s="204" t="s">
        <v>382</v>
      </c>
      <c r="F21" s="204" t="s">
        <v>103</v>
      </c>
      <c r="G21" s="204" t="s">
        <v>103</v>
      </c>
      <c r="H21" s="204" t="s">
        <v>438</v>
      </c>
      <c r="I21" s="204" t="s">
        <v>57</v>
      </c>
      <c r="J21" s="269">
        <v>74404300</v>
      </c>
      <c r="K21" s="204" t="s">
        <v>103</v>
      </c>
      <c r="L21" s="204"/>
      <c r="M21" s="204"/>
      <c r="N21" s="204" t="s">
        <v>438</v>
      </c>
      <c r="O21" s="204"/>
      <c r="P21" s="204"/>
      <c r="Q21" s="204"/>
      <c r="R21" s="204"/>
      <c r="S21" s="204"/>
      <c r="T21" s="204"/>
      <c r="U21" s="204"/>
      <c r="V21" s="204"/>
      <c r="W21" s="204"/>
      <c r="X21" s="204"/>
      <c r="Y21" s="204"/>
      <c r="Z21" s="204"/>
      <c r="AA21" s="204"/>
      <c r="AB21" s="204"/>
      <c r="AC21" s="204"/>
      <c r="AD21" s="204"/>
      <c r="AE21" s="204"/>
      <c r="AF21" s="204"/>
      <c r="AG21" s="204"/>
      <c r="AH21" s="204"/>
    </row>
    <row r="22" spans="2:34" s="34" customFormat="1" x14ac:dyDescent="0.35">
      <c r="B22" s="204">
        <f>VLOOKUP(C22,Companies[],3,FALSE)</f>
        <v>0</v>
      </c>
      <c r="C22" s="204" t="s">
        <v>341</v>
      </c>
      <c r="D22" s="204" t="s">
        <v>407</v>
      </c>
      <c r="E22" s="204" t="s">
        <v>395</v>
      </c>
      <c r="F22" s="204" t="s">
        <v>103</v>
      </c>
      <c r="G22" s="204" t="s">
        <v>103</v>
      </c>
      <c r="H22" s="204"/>
      <c r="I22" s="204" t="s">
        <v>57</v>
      </c>
      <c r="J22" s="269">
        <v>48764.800000000003</v>
      </c>
      <c r="K22" s="204" t="s">
        <v>103</v>
      </c>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row>
    <row r="23" spans="2:34" s="34" customFormat="1" x14ac:dyDescent="0.35">
      <c r="B23" s="204">
        <f>VLOOKUP(C23,Companies[],3,FALSE)</f>
        <v>0</v>
      </c>
      <c r="C23" s="204" t="s">
        <v>341</v>
      </c>
      <c r="D23" s="204" t="s">
        <v>407</v>
      </c>
      <c r="E23" s="204" t="s">
        <v>387</v>
      </c>
      <c r="F23" s="204" t="s">
        <v>103</v>
      </c>
      <c r="G23" s="204" t="s">
        <v>103</v>
      </c>
      <c r="H23" s="204"/>
      <c r="I23" s="204" t="s">
        <v>57</v>
      </c>
      <c r="J23" s="269">
        <v>114107.78</v>
      </c>
      <c r="K23" s="204" t="s">
        <v>103</v>
      </c>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row>
    <row r="24" spans="2:34" s="34" customFormat="1" x14ac:dyDescent="0.35">
      <c r="B24" s="204">
        <f>VLOOKUP(C24,Companies[],3,FALSE)</f>
        <v>0</v>
      </c>
      <c r="C24" s="204" t="s">
        <v>342</v>
      </c>
      <c r="D24" s="204" t="s">
        <v>407</v>
      </c>
      <c r="E24" s="204" t="s">
        <v>395</v>
      </c>
      <c r="F24" s="204" t="s">
        <v>103</v>
      </c>
      <c r="G24" s="204" t="s">
        <v>103</v>
      </c>
      <c r="H24" s="204"/>
      <c r="I24" s="204" t="s">
        <v>57</v>
      </c>
      <c r="J24" s="269">
        <f>152357.49-152357.49</f>
        <v>0</v>
      </c>
      <c r="K24" s="204" t="s">
        <v>103</v>
      </c>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row>
    <row r="25" spans="2:34" s="34" customFormat="1" x14ac:dyDescent="0.35">
      <c r="B25" s="204">
        <f>VLOOKUP(C25,Companies[],3,FALSE)</f>
        <v>0</v>
      </c>
      <c r="C25" s="204" t="s">
        <v>306</v>
      </c>
      <c r="D25" s="204" t="s">
        <v>407</v>
      </c>
      <c r="E25" s="204" t="s">
        <v>395</v>
      </c>
      <c r="F25" s="204" t="s">
        <v>103</v>
      </c>
      <c r="G25" s="204" t="s">
        <v>103</v>
      </c>
      <c r="H25" s="204" t="s">
        <v>428</v>
      </c>
      <c r="I25" s="204" t="s">
        <v>57</v>
      </c>
      <c r="J25" s="269">
        <f>1184367.35+4403.36</f>
        <v>1188770.7100000002</v>
      </c>
      <c r="K25" s="204" t="s">
        <v>103</v>
      </c>
      <c r="L25" s="204"/>
      <c r="M25" s="204"/>
      <c r="N25" s="204" t="s">
        <v>428</v>
      </c>
      <c r="O25" s="204"/>
      <c r="P25" s="204"/>
      <c r="Q25" s="204"/>
      <c r="R25" s="204"/>
      <c r="S25" s="204"/>
      <c r="T25" s="204"/>
      <c r="U25" s="204"/>
      <c r="V25" s="204"/>
      <c r="W25" s="204"/>
      <c r="X25" s="204"/>
      <c r="Y25" s="204"/>
      <c r="Z25" s="204"/>
      <c r="AA25" s="204"/>
      <c r="AB25" s="204"/>
      <c r="AC25" s="204"/>
      <c r="AD25" s="204"/>
      <c r="AE25" s="204"/>
      <c r="AF25" s="204"/>
      <c r="AG25" s="204"/>
      <c r="AH25" s="204"/>
    </row>
    <row r="26" spans="2:34" s="34" customFormat="1" x14ac:dyDescent="0.35">
      <c r="B26" s="204">
        <f>VLOOKUP(C26,Companies[],3,FALSE)</f>
        <v>0</v>
      </c>
      <c r="C26" s="204" t="s">
        <v>306</v>
      </c>
      <c r="D26" s="204" t="s">
        <v>287</v>
      </c>
      <c r="E26" s="204" t="s">
        <v>398</v>
      </c>
      <c r="F26" s="204" t="s">
        <v>103</v>
      </c>
      <c r="G26" s="204" t="s">
        <v>103</v>
      </c>
      <c r="H26" s="204" t="s">
        <v>428</v>
      </c>
      <c r="I26" s="204" t="s">
        <v>57</v>
      </c>
      <c r="J26" s="269">
        <v>40300</v>
      </c>
      <c r="K26" s="204" t="s">
        <v>103</v>
      </c>
      <c r="L26" s="204"/>
      <c r="M26" s="204"/>
      <c r="N26" s="204" t="s">
        <v>428</v>
      </c>
      <c r="O26" s="204"/>
      <c r="P26" s="204"/>
      <c r="Q26" s="204"/>
      <c r="R26" s="204"/>
      <c r="S26" s="204"/>
      <c r="T26" s="204"/>
      <c r="U26" s="204"/>
      <c r="V26" s="204"/>
      <c r="W26" s="204"/>
      <c r="X26" s="204"/>
      <c r="Y26" s="204"/>
      <c r="Z26" s="204"/>
      <c r="AA26" s="204"/>
      <c r="AB26" s="204"/>
      <c r="AC26" s="204"/>
      <c r="AD26" s="204"/>
      <c r="AE26" s="204"/>
      <c r="AF26" s="204"/>
      <c r="AG26" s="204"/>
      <c r="AH26" s="204"/>
    </row>
    <row r="27" spans="2:34" s="34" customFormat="1" x14ac:dyDescent="0.35">
      <c r="B27" s="204">
        <f>VLOOKUP(C27,Companies[],3,FALSE)</f>
        <v>0</v>
      </c>
      <c r="C27" s="204" t="s">
        <v>343</v>
      </c>
      <c r="D27" s="204" t="s">
        <v>407</v>
      </c>
      <c r="E27" s="204" t="s">
        <v>395</v>
      </c>
      <c r="F27" s="204" t="s">
        <v>103</v>
      </c>
      <c r="G27" s="204" t="s">
        <v>103</v>
      </c>
      <c r="H27" s="204"/>
      <c r="I27" s="204" t="s">
        <v>57</v>
      </c>
      <c r="J27" s="269">
        <v>46591.12</v>
      </c>
      <c r="K27" s="204" t="s">
        <v>103</v>
      </c>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row>
    <row r="28" spans="2:34" s="34" customFormat="1" x14ac:dyDescent="0.35">
      <c r="B28" s="204">
        <f>VLOOKUP(C28,Companies[],3,FALSE)</f>
        <v>0</v>
      </c>
      <c r="C28" s="204" t="s">
        <v>343</v>
      </c>
      <c r="D28" s="204" t="s">
        <v>407</v>
      </c>
      <c r="E28" s="204" t="s">
        <v>387</v>
      </c>
      <c r="F28" s="204" t="s">
        <v>103</v>
      </c>
      <c r="G28" s="204" t="s">
        <v>103</v>
      </c>
      <c r="H28" s="204"/>
      <c r="I28" s="204" t="s">
        <v>57</v>
      </c>
      <c r="J28" s="269">
        <v>357631.5</v>
      </c>
      <c r="K28" s="204" t="s">
        <v>103</v>
      </c>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row>
    <row r="29" spans="2:34" s="34" customFormat="1" x14ac:dyDescent="0.35">
      <c r="B29" s="204">
        <f>VLOOKUP(C29,Companies[],3,FALSE)</f>
        <v>0</v>
      </c>
      <c r="C29" s="204" t="s">
        <v>343</v>
      </c>
      <c r="D29" s="204" t="s">
        <v>407</v>
      </c>
      <c r="E29" s="204" t="s">
        <v>385</v>
      </c>
      <c r="F29" s="204" t="s">
        <v>103</v>
      </c>
      <c r="G29" s="204" t="s">
        <v>103</v>
      </c>
      <c r="H29" s="204"/>
      <c r="I29" s="204" t="s">
        <v>57</v>
      </c>
      <c r="J29" s="269">
        <v>32552</v>
      </c>
      <c r="K29" s="204" t="s">
        <v>103</v>
      </c>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row>
    <row r="30" spans="2:34" s="34" customFormat="1" x14ac:dyDescent="0.35">
      <c r="B30" s="204">
        <f>VLOOKUP(C30,Companies[],3,FALSE)</f>
        <v>0</v>
      </c>
      <c r="C30" s="204" t="s">
        <v>2085</v>
      </c>
      <c r="D30" s="204" t="s">
        <v>407</v>
      </c>
      <c r="E30" s="204" t="s">
        <v>395</v>
      </c>
      <c r="F30" s="204" t="s">
        <v>103</v>
      </c>
      <c r="G30" s="204" t="s">
        <v>103</v>
      </c>
      <c r="H30" s="204"/>
      <c r="I30" s="204" t="s">
        <v>57</v>
      </c>
      <c r="J30" s="269">
        <f>1100.33+310</f>
        <v>1410.33</v>
      </c>
      <c r="K30" s="204" t="s">
        <v>103</v>
      </c>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row>
    <row r="31" spans="2:34" s="34" customFormat="1" x14ac:dyDescent="0.35">
      <c r="B31" s="204">
        <f>VLOOKUP(C31,Companies[],3,FALSE)</f>
        <v>0</v>
      </c>
      <c r="C31" s="204" t="s">
        <v>2085</v>
      </c>
      <c r="D31" s="204" t="s">
        <v>407</v>
      </c>
      <c r="E31" s="204" t="s">
        <v>387</v>
      </c>
      <c r="F31" s="204" t="s">
        <v>103</v>
      </c>
      <c r="G31" s="204" t="s">
        <v>103</v>
      </c>
      <c r="H31" s="204"/>
      <c r="I31" s="204" t="s">
        <v>57</v>
      </c>
      <c r="J31" s="269">
        <f>14933.34+1069404.13</f>
        <v>1084337.47</v>
      </c>
      <c r="K31" s="204" t="s">
        <v>103</v>
      </c>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row>
    <row r="32" spans="2:34" s="34" customFormat="1" x14ac:dyDescent="0.35">
      <c r="B32" s="204">
        <f>VLOOKUP(C32,Companies[],3,FALSE)</f>
        <v>0</v>
      </c>
      <c r="C32" s="204" t="s">
        <v>2085</v>
      </c>
      <c r="D32" s="204" t="s">
        <v>407</v>
      </c>
      <c r="E32" s="204" t="s">
        <v>385</v>
      </c>
      <c r="F32" s="204" t="s">
        <v>103</v>
      </c>
      <c r="G32" s="204" t="s">
        <v>103</v>
      </c>
      <c r="H32" s="204"/>
      <c r="I32" s="204" t="s">
        <v>57</v>
      </c>
      <c r="J32" s="269">
        <f>1956504-1956504</f>
        <v>0</v>
      </c>
      <c r="K32" s="204" t="s">
        <v>103</v>
      </c>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row>
    <row r="33" spans="2:34" s="34" customFormat="1" x14ac:dyDescent="0.35">
      <c r="B33" s="204">
        <f>VLOOKUP(C33,Companies[],3,FALSE)</f>
        <v>0</v>
      </c>
      <c r="C33" s="204" t="s">
        <v>308</v>
      </c>
      <c r="D33" s="204" t="s">
        <v>407</v>
      </c>
      <c r="E33" s="204" t="s">
        <v>387</v>
      </c>
      <c r="F33" s="204" t="s">
        <v>103</v>
      </c>
      <c r="G33" s="204" t="s">
        <v>103</v>
      </c>
      <c r="H33" s="204" t="s">
        <v>438</v>
      </c>
      <c r="I33" s="204" t="s">
        <v>57</v>
      </c>
      <c r="J33" s="269">
        <f>42835470.08+-5548990</f>
        <v>37286480.079999998</v>
      </c>
      <c r="K33" s="204" t="s">
        <v>103</v>
      </c>
      <c r="L33" s="204"/>
      <c r="M33" s="204"/>
      <c r="N33" s="204" t="s">
        <v>438</v>
      </c>
      <c r="O33" s="204"/>
      <c r="P33" s="204"/>
      <c r="Q33" s="204"/>
      <c r="R33" s="204"/>
      <c r="S33" s="204"/>
      <c r="T33" s="204"/>
      <c r="U33" s="204"/>
      <c r="V33" s="204"/>
      <c r="W33" s="204"/>
      <c r="X33" s="204"/>
      <c r="Y33" s="204"/>
      <c r="Z33" s="204"/>
      <c r="AA33" s="204"/>
      <c r="AB33" s="204"/>
      <c r="AC33" s="204"/>
      <c r="AD33" s="204"/>
      <c r="AE33" s="204"/>
      <c r="AF33" s="204"/>
      <c r="AG33" s="204"/>
      <c r="AH33" s="204"/>
    </row>
    <row r="34" spans="2:34" s="34" customFormat="1" x14ac:dyDescent="0.35">
      <c r="B34" s="204">
        <f>VLOOKUP(C34,Companies[],3,FALSE)</f>
        <v>0</v>
      </c>
      <c r="C34" s="204" t="s">
        <v>308</v>
      </c>
      <c r="D34" s="204" t="s">
        <v>407</v>
      </c>
      <c r="E34" s="204" t="s">
        <v>385</v>
      </c>
      <c r="F34" s="204" t="s">
        <v>103</v>
      </c>
      <c r="G34" s="204" t="s">
        <v>103</v>
      </c>
      <c r="H34" s="204" t="s">
        <v>438</v>
      </c>
      <c r="I34" s="204" t="s">
        <v>57</v>
      </c>
      <c r="J34" s="269">
        <f>25982619.8+5548990</f>
        <v>31531609.800000001</v>
      </c>
      <c r="K34" s="204" t="s">
        <v>103</v>
      </c>
      <c r="L34" s="204"/>
      <c r="M34" s="204"/>
      <c r="N34" s="204" t="s">
        <v>438</v>
      </c>
      <c r="O34" s="204"/>
      <c r="P34" s="204"/>
      <c r="Q34" s="204"/>
      <c r="R34" s="204"/>
      <c r="S34" s="204"/>
      <c r="T34" s="204"/>
      <c r="U34" s="204"/>
      <c r="V34" s="204"/>
      <c r="W34" s="204"/>
      <c r="X34" s="204"/>
      <c r="Y34" s="204"/>
      <c r="Z34" s="204"/>
      <c r="AA34" s="204"/>
      <c r="AB34" s="204"/>
      <c r="AC34" s="204"/>
      <c r="AD34" s="204"/>
      <c r="AE34" s="204"/>
      <c r="AF34" s="204"/>
      <c r="AG34" s="204"/>
      <c r="AH34" s="204"/>
    </row>
    <row r="35" spans="2:34" s="34" customFormat="1" x14ac:dyDescent="0.35">
      <c r="B35" s="204">
        <f>VLOOKUP(C35,Companies[],3,FALSE)</f>
        <v>0</v>
      </c>
      <c r="C35" s="204" t="s">
        <v>308</v>
      </c>
      <c r="D35" s="204" t="s">
        <v>287</v>
      </c>
      <c r="E35" s="204" t="s">
        <v>382</v>
      </c>
      <c r="F35" s="204" t="s">
        <v>103</v>
      </c>
      <c r="G35" s="204" t="s">
        <v>103</v>
      </c>
      <c r="H35" s="204" t="s">
        <v>438</v>
      </c>
      <c r="I35" s="204" t="s">
        <v>57</v>
      </c>
      <c r="J35" s="269">
        <v>89515581.330976337</v>
      </c>
      <c r="K35" s="204" t="s">
        <v>103</v>
      </c>
      <c r="L35" s="204"/>
      <c r="M35" s="204"/>
      <c r="N35" s="204" t="s">
        <v>438</v>
      </c>
      <c r="O35" s="204"/>
      <c r="P35" s="204"/>
      <c r="Q35" s="204"/>
      <c r="R35" s="204"/>
      <c r="S35" s="204"/>
      <c r="T35" s="204"/>
      <c r="U35" s="204"/>
      <c r="V35" s="204"/>
      <c r="W35" s="204"/>
      <c r="X35" s="204"/>
      <c r="Y35" s="204"/>
      <c r="Z35" s="204"/>
      <c r="AA35" s="204"/>
      <c r="AB35" s="204"/>
      <c r="AC35" s="204"/>
      <c r="AD35" s="204"/>
      <c r="AE35" s="204"/>
      <c r="AF35" s="204"/>
      <c r="AG35" s="204"/>
      <c r="AH35" s="204"/>
    </row>
    <row r="36" spans="2:34" s="34" customFormat="1" x14ac:dyDescent="0.35">
      <c r="B36" s="204">
        <f>VLOOKUP(C36,Companies[],3,FALSE)</f>
        <v>0</v>
      </c>
      <c r="C36" s="204" t="s">
        <v>310</v>
      </c>
      <c r="D36" s="204" t="s">
        <v>407</v>
      </c>
      <c r="E36" s="204" t="s">
        <v>395</v>
      </c>
      <c r="F36" s="204" t="s">
        <v>103</v>
      </c>
      <c r="G36" s="204" t="s">
        <v>103</v>
      </c>
      <c r="H36" s="204" t="s">
        <v>430</v>
      </c>
      <c r="I36" s="204" t="s">
        <v>57</v>
      </c>
      <c r="J36" s="269">
        <f>10405.94-10405.94</f>
        <v>0</v>
      </c>
      <c r="K36" s="204" t="s">
        <v>103</v>
      </c>
      <c r="L36" s="204"/>
      <c r="M36" s="204"/>
      <c r="N36" s="204" t="s">
        <v>430</v>
      </c>
      <c r="O36" s="204"/>
      <c r="P36" s="204"/>
      <c r="Q36" s="204"/>
      <c r="R36" s="204"/>
      <c r="S36" s="204"/>
      <c r="T36" s="204"/>
      <c r="U36" s="204"/>
      <c r="V36" s="204"/>
      <c r="W36" s="204"/>
      <c r="X36" s="204"/>
      <c r="Y36" s="204"/>
      <c r="Z36" s="204"/>
      <c r="AA36" s="204"/>
      <c r="AB36" s="204"/>
      <c r="AC36" s="204"/>
      <c r="AD36" s="204"/>
      <c r="AE36" s="204"/>
      <c r="AF36" s="204"/>
      <c r="AG36" s="204"/>
      <c r="AH36" s="204"/>
    </row>
    <row r="37" spans="2:34" s="34" customFormat="1" x14ac:dyDescent="0.35">
      <c r="B37" s="204">
        <f>VLOOKUP(C37,Companies[],3,FALSE)</f>
        <v>0</v>
      </c>
      <c r="C37" s="204" t="s">
        <v>310</v>
      </c>
      <c r="D37" s="204" t="s">
        <v>407</v>
      </c>
      <c r="E37" s="204" t="s">
        <v>2079</v>
      </c>
      <c r="F37" s="204" t="s">
        <v>103</v>
      </c>
      <c r="G37" s="204" t="s">
        <v>103</v>
      </c>
      <c r="H37" s="204" t="s">
        <v>430</v>
      </c>
      <c r="I37" s="204" t="s">
        <v>57</v>
      </c>
      <c r="J37" s="269">
        <v>10405.94</v>
      </c>
      <c r="K37" s="204" t="s">
        <v>103</v>
      </c>
      <c r="L37" s="204"/>
      <c r="M37" s="204"/>
      <c r="N37" s="204" t="s">
        <v>430</v>
      </c>
      <c r="O37" s="204"/>
      <c r="P37" s="204"/>
      <c r="Q37" s="204"/>
      <c r="R37" s="204"/>
      <c r="S37" s="204"/>
      <c r="T37" s="204"/>
      <c r="U37" s="204"/>
      <c r="V37" s="204"/>
      <c r="W37" s="204"/>
      <c r="X37" s="204"/>
      <c r="Y37" s="204"/>
      <c r="Z37" s="204"/>
      <c r="AA37" s="204"/>
      <c r="AB37" s="204"/>
      <c r="AC37" s="204"/>
      <c r="AD37" s="204"/>
      <c r="AE37" s="204"/>
      <c r="AF37" s="204"/>
      <c r="AG37" s="204"/>
      <c r="AH37" s="204"/>
    </row>
    <row r="38" spans="2:34" s="34" customFormat="1" x14ac:dyDescent="0.35">
      <c r="B38" s="204">
        <f>VLOOKUP(C38,Companies[],3,FALSE)</f>
        <v>0</v>
      </c>
      <c r="C38" s="204" t="s">
        <v>310</v>
      </c>
      <c r="D38" s="204" t="s">
        <v>289</v>
      </c>
      <c r="E38" s="204" t="s">
        <v>397</v>
      </c>
      <c r="F38" s="204" t="s">
        <v>103</v>
      </c>
      <c r="G38" s="204" t="s">
        <v>103</v>
      </c>
      <c r="H38" s="204" t="s">
        <v>430</v>
      </c>
      <c r="I38" s="204" t="s">
        <v>57</v>
      </c>
      <c r="J38" s="269">
        <v>320000</v>
      </c>
      <c r="K38" s="204" t="s">
        <v>103</v>
      </c>
      <c r="L38" s="204"/>
      <c r="M38" s="204"/>
      <c r="N38" s="204" t="s">
        <v>430</v>
      </c>
      <c r="O38" s="204"/>
      <c r="P38" s="204"/>
      <c r="Q38" s="204"/>
      <c r="R38" s="204"/>
      <c r="S38" s="204"/>
      <c r="T38" s="204"/>
      <c r="U38" s="204"/>
      <c r="V38" s="204"/>
      <c r="W38" s="204"/>
      <c r="X38" s="204"/>
      <c r="Y38" s="204"/>
      <c r="Z38" s="204"/>
      <c r="AA38" s="204"/>
      <c r="AB38" s="204"/>
      <c r="AC38" s="204"/>
      <c r="AD38" s="204"/>
      <c r="AE38" s="204"/>
      <c r="AF38" s="204"/>
      <c r="AG38" s="204"/>
      <c r="AH38" s="204"/>
    </row>
    <row r="39" spans="2:34" s="34" customFormat="1" x14ac:dyDescent="0.35">
      <c r="B39" s="204">
        <f>VLOOKUP(C39,Companies[],3,FALSE)</f>
        <v>0</v>
      </c>
      <c r="C39" s="204" t="s">
        <v>310</v>
      </c>
      <c r="D39" s="204" t="s">
        <v>289</v>
      </c>
      <c r="E39" s="204" t="s">
        <v>390</v>
      </c>
      <c r="F39" s="204" t="s">
        <v>103</v>
      </c>
      <c r="G39" s="204" t="s">
        <v>103</v>
      </c>
      <c r="H39" s="204" t="s">
        <v>430</v>
      </c>
      <c r="I39" s="204" t="s">
        <v>57</v>
      </c>
      <c r="J39" s="269">
        <v>325000</v>
      </c>
      <c r="K39" s="204" t="s">
        <v>103</v>
      </c>
      <c r="L39" s="204"/>
      <c r="M39" s="204"/>
      <c r="N39" s="204" t="s">
        <v>430</v>
      </c>
      <c r="O39" s="204"/>
      <c r="P39" s="204"/>
      <c r="Q39" s="204"/>
      <c r="R39" s="204"/>
      <c r="S39" s="204"/>
      <c r="T39" s="204"/>
      <c r="U39" s="204"/>
      <c r="V39" s="204"/>
      <c r="W39" s="204"/>
      <c r="X39" s="204"/>
      <c r="Y39" s="204"/>
      <c r="Z39" s="204"/>
      <c r="AA39" s="204"/>
      <c r="AB39" s="204"/>
      <c r="AC39" s="204"/>
      <c r="AD39" s="204"/>
      <c r="AE39" s="204"/>
      <c r="AF39" s="204"/>
      <c r="AG39" s="204"/>
      <c r="AH39" s="204"/>
    </row>
    <row r="40" spans="2:34" s="34" customFormat="1" x14ac:dyDescent="0.35">
      <c r="B40" s="204">
        <f>VLOOKUP(C40,Companies[],3,FALSE)</f>
        <v>0</v>
      </c>
      <c r="C40" s="204" t="s">
        <v>311</v>
      </c>
      <c r="D40" s="204" t="s">
        <v>289</v>
      </c>
      <c r="E40" s="204" t="s">
        <v>397</v>
      </c>
      <c r="F40" s="204" t="s">
        <v>103</v>
      </c>
      <c r="G40" s="204" t="s">
        <v>103</v>
      </c>
      <c r="H40" s="204"/>
      <c r="I40" s="204" t="s">
        <v>57</v>
      </c>
      <c r="J40" s="269">
        <v>160000</v>
      </c>
      <c r="K40" s="204" t="s">
        <v>103</v>
      </c>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row>
    <row r="41" spans="2:34" s="34" customFormat="1" x14ac:dyDescent="0.35">
      <c r="B41" s="204">
        <f>VLOOKUP(C41,Companies[],3,FALSE)</f>
        <v>0</v>
      </c>
      <c r="C41" s="204" t="s">
        <v>311</v>
      </c>
      <c r="D41" s="204" t="s">
        <v>289</v>
      </c>
      <c r="E41" s="204" t="s">
        <v>2078</v>
      </c>
      <c r="F41" s="204" t="s">
        <v>103</v>
      </c>
      <c r="G41" s="204" t="s">
        <v>103</v>
      </c>
      <c r="H41" s="204"/>
      <c r="I41" s="204" t="s">
        <v>57</v>
      </c>
      <c r="J41" s="269">
        <v>15000</v>
      </c>
      <c r="K41" s="204" t="s">
        <v>103</v>
      </c>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row>
    <row r="42" spans="2:34" s="34" customFormat="1" x14ac:dyDescent="0.35">
      <c r="B42" s="204">
        <f>VLOOKUP(C42,Companies[],3,FALSE)</f>
        <v>0</v>
      </c>
      <c r="C42" s="204" t="s">
        <v>312</v>
      </c>
      <c r="D42" s="204" t="s">
        <v>407</v>
      </c>
      <c r="E42" s="204" t="s">
        <v>395</v>
      </c>
      <c r="F42" s="204" t="s">
        <v>103</v>
      </c>
      <c r="G42" s="204" t="s">
        <v>103</v>
      </c>
      <c r="H42" s="204" t="s">
        <v>431</v>
      </c>
      <c r="I42" s="204" t="s">
        <v>57</v>
      </c>
      <c r="J42" s="269">
        <f>9619.65-9619.65</f>
        <v>0</v>
      </c>
      <c r="K42" s="204" t="s">
        <v>103</v>
      </c>
      <c r="L42" s="204"/>
      <c r="M42" s="204"/>
      <c r="N42" s="204" t="s">
        <v>431</v>
      </c>
      <c r="O42" s="204"/>
      <c r="P42" s="204"/>
      <c r="Q42" s="204"/>
      <c r="R42" s="204"/>
      <c r="S42" s="204"/>
      <c r="T42" s="204"/>
      <c r="U42" s="204"/>
      <c r="V42" s="204"/>
      <c r="W42" s="204"/>
      <c r="X42" s="204"/>
      <c r="Y42" s="204"/>
      <c r="Z42" s="204"/>
      <c r="AA42" s="204"/>
      <c r="AB42" s="204"/>
      <c r="AC42" s="204"/>
      <c r="AD42" s="204"/>
      <c r="AE42" s="204"/>
      <c r="AF42" s="204"/>
      <c r="AG42" s="204"/>
      <c r="AH42" s="204"/>
    </row>
    <row r="43" spans="2:34" s="34" customFormat="1" x14ac:dyDescent="0.35">
      <c r="B43" s="204">
        <f>VLOOKUP(C43,Companies[],3,FALSE)</f>
        <v>0</v>
      </c>
      <c r="C43" s="204" t="s">
        <v>312</v>
      </c>
      <c r="D43" s="204" t="s">
        <v>407</v>
      </c>
      <c r="E43" s="204" t="s">
        <v>2079</v>
      </c>
      <c r="F43" s="204" t="s">
        <v>103</v>
      </c>
      <c r="G43" s="204" t="s">
        <v>103</v>
      </c>
      <c r="H43" s="204" t="s">
        <v>431</v>
      </c>
      <c r="I43" s="204" t="s">
        <v>57</v>
      </c>
      <c r="J43" s="269">
        <v>9619.65</v>
      </c>
      <c r="K43" s="204" t="s">
        <v>103</v>
      </c>
      <c r="L43" s="204"/>
      <c r="M43" s="204"/>
      <c r="N43" s="204" t="s">
        <v>431</v>
      </c>
      <c r="O43" s="204"/>
      <c r="P43" s="204"/>
      <c r="Q43" s="204"/>
      <c r="R43" s="204"/>
      <c r="S43" s="204"/>
      <c r="T43" s="204"/>
      <c r="U43" s="204"/>
      <c r="V43" s="204"/>
      <c r="W43" s="204"/>
      <c r="X43" s="204"/>
      <c r="Y43" s="204"/>
      <c r="Z43" s="204"/>
      <c r="AA43" s="204"/>
      <c r="AB43" s="204"/>
      <c r="AC43" s="204"/>
      <c r="AD43" s="204"/>
      <c r="AE43" s="204"/>
      <c r="AF43" s="204"/>
      <c r="AG43" s="204"/>
      <c r="AH43" s="204"/>
    </row>
    <row r="44" spans="2:34" s="34" customFormat="1" x14ac:dyDescent="0.35">
      <c r="B44" s="204">
        <f>VLOOKUP(C44,Companies[],3,FALSE)</f>
        <v>0</v>
      </c>
      <c r="C44" s="204" t="s">
        <v>312</v>
      </c>
      <c r="D44" s="204" t="s">
        <v>287</v>
      </c>
      <c r="E44" s="204" t="s">
        <v>398</v>
      </c>
      <c r="F44" s="204" t="s">
        <v>103</v>
      </c>
      <c r="G44" s="204" t="s">
        <v>103</v>
      </c>
      <c r="H44" s="204" t="s">
        <v>431</v>
      </c>
      <c r="I44" s="204" t="s">
        <v>57</v>
      </c>
      <c r="J44" s="269">
        <v>154000</v>
      </c>
      <c r="K44" s="204" t="s">
        <v>103</v>
      </c>
      <c r="L44" s="204"/>
      <c r="M44" s="204"/>
      <c r="N44" s="204" t="s">
        <v>431</v>
      </c>
      <c r="O44" s="204"/>
      <c r="P44" s="204"/>
      <c r="Q44" s="204"/>
      <c r="R44" s="204"/>
      <c r="S44" s="204"/>
      <c r="T44" s="204"/>
      <c r="U44" s="204"/>
      <c r="V44" s="204"/>
      <c r="W44" s="204"/>
      <c r="X44" s="204"/>
      <c r="Y44" s="204"/>
      <c r="Z44" s="204"/>
      <c r="AA44" s="204"/>
      <c r="AB44" s="204"/>
      <c r="AC44" s="204"/>
      <c r="AD44" s="204"/>
      <c r="AE44" s="204"/>
      <c r="AF44" s="204"/>
      <c r="AG44" s="204"/>
      <c r="AH44" s="204"/>
    </row>
    <row r="45" spans="2:34" s="34" customFormat="1" x14ac:dyDescent="0.35">
      <c r="B45" s="204">
        <f>VLOOKUP(C45,Companies[],3,FALSE)</f>
        <v>0</v>
      </c>
      <c r="C45" s="204" t="s">
        <v>313</v>
      </c>
      <c r="D45" s="204" t="s">
        <v>407</v>
      </c>
      <c r="E45" s="204" t="s">
        <v>387</v>
      </c>
      <c r="F45" s="204" t="s">
        <v>103</v>
      </c>
      <c r="G45" s="204" t="s">
        <v>103</v>
      </c>
      <c r="H45" s="204" t="s">
        <v>433</v>
      </c>
      <c r="I45" s="204" t="s">
        <v>57</v>
      </c>
      <c r="J45" s="269">
        <f>11768250+327699</f>
        <v>12095949</v>
      </c>
      <c r="K45" s="204" t="s">
        <v>103</v>
      </c>
      <c r="L45" s="204"/>
      <c r="M45" s="204"/>
      <c r="N45" s="204" t="s">
        <v>433</v>
      </c>
      <c r="O45" s="204"/>
      <c r="P45" s="204"/>
      <c r="Q45" s="204"/>
      <c r="R45" s="204"/>
      <c r="S45" s="204"/>
      <c r="T45" s="204"/>
      <c r="U45" s="204"/>
      <c r="V45" s="204"/>
      <c r="W45" s="204"/>
      <c r="X45" s="204"/>
      <c r="Y45" s="204"/>
      <c r="Z45" s="204"/>
      <c r="AA45" s="204"/>
      <c r="AB45" s="204"/>
      <c r="AC45" s="204"/>
      <c r="AD45" s="204"/>
      <c r="AE45" s="204"/>
      <c r="AF45" s="204"/>
      <c r="AG45" s="204"/>
      <c r="AH45" s="204"/>
    </row>
    <row r="46" spans="2:34" s="34" customFormat="1" x14ac:dyDescent="0.35">
      <c r="B46" s="204">
        <f>VLOOKUP(C46,Companies[],3,FALSE)</f>
        <v>0</v>
      </c>
      <c r="C46" s="204" t="s">
        <v>313</v>
      </c>
      <c r="D46" s="204" t="s">
        <v>407</v>
      </c>
      <c r="E46" s="204" t="s">
        <v>385</v>
      </c>
      <c r="F46" s="204" t="s">
        <v>103</v>
      </c>
      <c r="G46" s="204" t="s">
        <v>103</v>
      </c>
      <c r="H46" s="204" t="s">
        <v>433</v>
      </c>
      <c r="I46" s="204" t="s">
        <v>57</v>
      </c>
      <c r="J46" s="269">
        <f>29070567-327699</f>
        <v>28742868</v>
      </c>
      <c r="K46" s="204" t="s">
        <v>103</v>
      </c>
      <c r="L46" s="204"/>
      <c r="M46" s="204"/>
      <c r="N46" s="204" t="s">
        <v>433</v>
      </c>
      <c r="O46" s="204"/>
      <c r="P46" s="204"/>
      <c r="Q46" s="204"/>
      <c r="R46" s="204"/>
      <c r="S46" s="204"/>
      <c r="T46" s="204"/>
      <c r="U46" s="204"/>
      <c r="V46" s="204"/>
      <c r="W46" s="204"/>
      <c r="X46" s="204"/>
      <c r="Y46" s="204"/>
      <c r="Z46" s="204"/>
      <c r="AA46" s="204"/>
      <c r="AB46" s="204"/>
      <c r="AC46" s="204"/>
      <c r="AD46" s="204"/>
      <c r="AE46" s="204"/>
      <c r="AF46" s="204"/>
      <c r="AG46" s="204"/>
      <c r="AH46" s="204"/>
    </row>
    <row r="47" spans="2:34" s="34" customFormat="1" x14ac:dyDescent="0.35">
      <c r="B47" s="204">
        <f>VLOOKUP(C47,Companies[],3,FALSE)</f>
        <v>0</v>
      </c>
      <c r="C47" s="204" t="s">
        <v>313</v>
      </c>
      <c r="D47" s="204" t="s">
        <v>287</v>
      </c>
      <c r="E47" s="204" t="s">
        <v>382</v>
      </c>
      <c r="F47" s="204" t="s">
        <v>103</v>
      </c>
      <c r="G47" s="204" t="s">
        <v>103</v>
      </c>
      <c r="H47" s="204" t="s">
        <v>433</v>
      </c>
      <c r="I47" s="204" t="s">
        <v>57</v>
      </c>
      <c r="J47" s="269">
        <v>92659986.462274596</v>
      </c>
      <c r="K47" s="204" t="s">
        <v>103</v>
      </c>
      <c r="L47" s="204"/>
      <c r="M47" s="204"/>
      <c r="N47" s="204" t="s">
        <v>433</v>
      </c>
      <c r="O47" s="204"/>
      <c r="P47" s="204"/>
      <c r="Q47" s="204"/>
      <c r="R47" s="204"/>
      <c r="S47" s="204"/>
      <c r="T47" s="204"/>
      <c r="U47" s="204"/>
      <c r="V47" s="204"/>
      <c r="W47" s="204"/>
      <c r="X47" s="204"/>
      <c r="Y47" s="204"/>
      <c r="Z47" s="204"/>
      <c r="AA47" s="204"/>
      <c r="AB47" s="204"/>
      <c r="AC47" s="204"/>
      <c r="AD47" s="204"/>
      <c r="AE47" s="204"/>
      <c r="AF47" s="204"/>
      <c r="AG47" s="204"/>
      <c r="AH47" s="204"/>
    </row>
    <row r="48" spans="2:34" s="34" customFormat="1" x14ac:dyDescent="0.35">
      <c r="B48" s="204">
        <f>VLOOKUP(C48,Companies[],3,FALSE)</f>
        <v>0</v>
      </c>
      <c r="C48" s="204" t="s">
        <v>315</v>
      </c>
      <c r="D48" s="204" t="s">
        <v>407</v>
      </c>
      <c r="E48" s="204" t="s">
        <v>395</v>
      </c>
      <c r="F48" s="204" t="s">
        <v>103</v>
      </c>
      <c r="G48" s="204" t="s">
        <v>103</v>
      </c>
      <c r="H48" s="204" t="s">
        <v>430</v>
      </c>
      <c r="I48" s="204" t="s">
        <v>57</v>
      </c>
      <c r="J48" s="269">
        <v>14074.11</v>
      </c>
      <c r="K48" s="204" t="s">
        <v>103</v>
      </c>
      <c r="L48" s="204"/>
      <c r="M48" s="204"/>
      <c r="N48" s="204" t="s">
        <v>430</v>
      </c>
      <c r="O48" s="204"/>
      <c r="P48" s="204"/>
      <c r="Q48" s="204"/>
      <c r="R48" s="204"/>
      <c r="S48" s="204"/>
      <c r="T48" s="204"/>
      <c r="U48" s="204"/>
      <c r="V48" s="204"/>
      <c r="W48" s="204"/>
      <c r="X48" s="204"/>
      <c r="Y48" s="204"/>
      <c r="Z48" s="204"/>
      <c r="AA48" s="204"/>
      <c r="AB48" s="204"/>
      <c r="AC48" s="204"/>
      <c r="AD48" s="204"/>
      <c r="AE48" s="204"/>
      <c r="AF48" s="204"/>
      <c r="AG48" s="204"/>
      <c r="AH48" s="204"/>
    </row>
    <row r="49" spans="2:34" s="34" customFormat="1" x14ac:dyDescent="0.35">
      <c r="B49" s="204">
        <f>VLOOKUP(C49,Companies[],3,FALSE)</f>
        <v>0</v>
      </c>
      <c r="C49" s="204" t="s">
        <v>2089</v>
      </c>
      <c r="D49" s="204" t="s">
        <v>407</v>
      </c>
      <c r="E49" s="204" t="s">
        <v>395</v>
      </c>
      <c r="F49" s="204" t="s">
        <v>103</v>
      </c>
      <c r="G49" s="204" t="s">
        <v>103</v>
      </c>
      <c r="H49" s="204"/>
      <c r="I49" s="204" t="s">
        <v>57</v>
      </c>
      <c r="J49" s="269">
        <v>89884.63</v>
      </c>
      <c r="K49" s="204" t="s">
        <v>103</v>
      </c>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row>
    <row r="50" spans="2:34" s="34" customFormat="1" x14ac:dyDescent="0.35">
      <c r="B50" s="204">
        <f>VLOOKUP(C50,Companies[],3,FALSE)</f>
        <v>0</v>
      </c>
      <c r="C50" s="204" t="s">
        <v>2089</v>
      </c>
      <c r="D50" s="204" t="s">
        <v>407</v>
      </c>
      <c r="E50" s="204" t="s">
        <v>387</v>
      </c>
      <c r="F50" s="204" t="s">
        <v>103</v>
      </c>
      <c r="G50" s="204" t="s">
        <v>103</v>
      </c>
      <c r="H50" s="204"/>
      <c r="I50" s="204" t="s">
        <v>57</v>
      </c>
      <c r="J50" s="269">
        <v>8949</v>
      </c>
      <c r="K50" s="204" t="s">
        <v>103</v>
      </c>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row>
    <row r="51" spans="2:34" s="34" customFormat="1" x14ac:dyDescent="0.35">
      <c r="B51" s="204">
        <f>VLOOKUP(C51,Companies[],3,FALSE)</f>
        <v>0</v>
      </c>
      <c r="C51" s="204" t="s">
        <v>2090</v>
      </c>
      <c r="D51" s="204" t="s">
        <v>407</v>
      </c>
      <c r="E51" s="204" t="s">
        <v>395</v>
      </c>
      <c r="F51" s="204" t="s">
        <v>103</v>
      </c>
      <c r="G51" s="204" t="s">
        <v>103</v>
      </c>
      <c r="H51" s="204"/>
      <c r="I51" s="204" t="s">
        <v>57</v>
      </c>
      <c r="J51" s="269">
        <v>84954.63</v>
      </c>
      <c r="K51" s="204" t="s">
        <v>103</v>
      </c>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row>
    <row r="52" spans="2:34" s="34" customFormat="1" x14ac:dyDescent="0.35">
      <c r="B52" s="204">
        <f>VLOOKUP(C52,Companies[],3,FALSE)</f>
        <v>0</v>
      </c>
      <c r="C52" s="204" t="s">
        <v>345</v>
      </c>
      <c r="D52" s="204" t="s">
        <v>407</v>
      </c>
      <c r="E52" s="204" t="s">
        <v>395</v>
      </c>
      <c r="F52" s="204" t="s">
        <v>103</v>
      </c>
      <c r="G52" s="204" t="s">
        <v>103</v>
      </c>
      <c r="H52" s="204"/>
      <c r="I52" s="204" t="s">
        <v>57</v>
      </c>
      <c r="J52" s="269">
        <v>256.3</v>
      </c>
      <c r="K52" s="204" t="s">
        <v>103</v>
      </c>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row>
    <row r="53" spans="2:34" s="34" customFormat="1" x14ac:dyDescent="0.35">
      <c r="B53" s="204">
        <f>VLOOKUP(C53,Companies[],3,FALSE)</f>
        <v>0</v>
      </c>
      <c r="C53" s="204" t="s">
        <v>345</v>
      </c>
      <c r="D53" s="204" t="s">
        <v>407</v>
      </c>
      <c r="E53" s="204" t="s">
        <v>387</v>
      </c>
      <c r="F53" s="204" t="s">
        <v>103</v>
      </c>
      <c r="G53" s="204" t="s">
        <v>103</v>
      </c>
      <c r="H53" s="204"/>
      <c r="I53" s="204" t="s">
        <v>57</v>
      </c>
      <c r="J53" s="269">
        <v>81327</v>
      </c>
      <c r="K53" s="204" t="s">
        <v>103</v>
      </c>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row>
    <row r="54" spans="2:34" s="34" customFormat="1" x14ac:dyDescent="0.35">
      <c r="B54" s="204">
        <f>VLOOKUP(C54,Companies[],3,FALSE)</f>
        <v>0</v>
      </c>
      <c r="C54" s="204" t="s">
        <v>322</v>
      </c>
      <c r="D54" s="204" t="s">
        <v>407</v>
      </c>
      <c r="E54" s="204" t="s">
        <v>387</v>
      </c>
      <c r="F54" s="204" t="s">
        <v>103</v>
      </c>
      <c r="G54" s="204" t="s">
        <v>103</v>
      </c>
      <c r="H54" s="204" t="s">
        <v>433</v>
      </c>
      <c r="I54" s="204" t="s">
        <v>57</v>
      </c>
      <c r="J54" s="269">
        <v>23218648</v>
      </c>
      <c r="K54" s="204" t="s">
        <v>103</v>
      </c>
      <c r="L54" s="204"/>
      <c r="M54" s="204"/>
      <c r="N54" s="204" t="s">
        <v>433</v>
      </c>
      <c r="O54" s="204"/>
      <c r="P54" s="204"/>
      <c r="Q54" s="204"/>
      <c r="R54" s="204"/>
      <c r="S54" s="204"/>
      <c r="T54" s="204"/>
      <c r="U54" s="204"/>
      <c r="V54" s="204"/>
      <c r="W54" s="204"/>
      <c r="X54" s="204"/>
      <c r="Y54" s="204"/>
      <c r="Z54" s="204"/>
      <c r="AA54" s="204"/>
      <c r="AB54" s="204"/>
      <c r="AC54" s="204"/>
      <c r="AD54" s="204"/>
      <c r="AE54" s="204"/>
      <c r="AF54" s="204"/>
      <c r="AG54" s="204"/>
      <c r="AH54" s="204"/>
    </row>
    <row r="55" spans="2:34" s="34" customFormat="1" x14ac:dyDescent="0.35">
      <c r="B55" s="204">
        <f>VLOOKUP(C55,Companies[],3,FALSE)</f>
        <v>0</v>
      </c>
      <c r="C55" s="204" t="s">
        <v>322</v>
      </c>
      <c r="D55" s="204" t="s">
        <v>407</v>
      </c>
      <c r="E55" s="204" t="s">
        <v>385</v>
      </c>
      <c r="F55" s="204" t="s">
        <v>103</v>
      </c>
      <c r="G55" s="204" t="s">
        <v>103</v>
      </c>
      <c r="H55" s="204" t="s">
        <v>433</v>
      </c>
      <c r="I55" s="204" t="s">
        <v>57</v>
      </c>
      <c r="J55" s="269">
        <v>28464807.300000001</v>
      </c>
      <c r="K55" s="204" t="s">
        <v>103</v>
      </c>
      <c r="L55" s="204"/>
      <c r="M55" s="204"/>
      <c r="N55" s="204" t="s">
        <v>433</v>
      </c>
      <c r="O55" s="204"/>
      <c r="P55" s="204"/>
      <c r="Q55" s="204"/>
      <c r="R55" s="204"/>
      <c r="S55" s="204"/>
      <c r="T55" s="204"/>
      <c r="U55" s="204"/>
      <c r="V55" s="204"/>
      <c r="W55" s="204"/>
      <c r="X55" s="204"/>
      <c r="Y55" s="204"/>
      <c r="Z55" s="204"/>
      <c r="AA55" s="204"/>
      <c r="AB55" s="204"/>
      <c r="AC55" s="204"/>
      <c r="AD55" s="204"/>
      <c r="AE55" s="204"/>
      <c r="AF55" s="204"/>
      <c r="AG55" s="204"/>
      <c r="AH55" s="204"/>
    </row>
    <row r="56" spans="2:34" s="34" customFormat="1" x14ac:dyDescent="0.35">
      <c r="B56" s="204">
        <f>VLOOKUP(C56,Companies[],3,FALSE)</f>
        <v>0</v>
      </c>
      <c r="C56" s="204" t="s">
        <v>322</v>
      </c>
      <c r="D56" s="204" t="s">
        <v>287</v>
      </c>
      <c r="E56" s="204" t="s">
        <v>389</v>
      </c>
      <c r="F56" s="204" t="s">
        <v>103</v>
      </c>
      <c r="G56" s="204" t="s">
        <v>103</v>
      </c>
      <c r="H56" s="204" t="s">
        <v>433</v>
      </c>
      <c r="I56" s="204" t="s">
        <v>57</v>
      </c>
      <c r="J56" s="269">
        <v>90409040.689999998</v>
      </c>
      <c r="K56" s="204" t="s">
        <v>103</v>
      </c>
      <c r="L56" s="204"/>
      <c r="M56" s="204"/>
      <c r="N56" s="204" t="s">
        <v>433</v>
      </c>
      <c r="O56" s="204"/>
      <c r="P56" s="204"/>
      <c r="Q56" s="204"/>
      <c r="R56" s="204"/>
      <c r="S56" s="204"/>
      <c r="T56" s="204"/>
      <c r="U56" s="204"/>
      <c r="V56" s="204"/>
      <c r="W56" s="204"/>
      <c r="X56" s="204"/>
      <c r="Y56" s="204"/>
      <c r="Z56" s="204"/>
      <c r="AA56" s="204"/>
      <c r="AB56" s="204"/>
      <c r="AC56" s="204"/>
      <c r="AD56" s="204"/>
      <c r="AE56" s="204"/>
      <c r="AF56" s="204"/>
      <c r="AG56" s="204"/>
      <c r="AH56" s="204"/>
    </row>
    <row r="57" spans="2:34" s="34" customFormat="1" x14ac:dyDescent="0.35">
      <c r="B57" s="204">
        <f>VLOOKUP(C57,Companies[],3,FALSE)</f>
        <v>0</v>
      </c>
      <c r="C57" s="204" t="s">
        <v>318</v>
      </c>
      <c r="D57" s="204" t="s">
        <v>407</v>
      </c>
      <c r="E57" s="204" t="s">
        <v>395</v>
      </c>
      <c r="F57" s="204" t="s">
        <v>103</v>
      </c>
      <c r="G57" s="204" t="s">
        <v>103</v>
      </c>
      <c r="H57" s="204" t="s">
        <v>433</v>
      </c>
      <c r="I57" s="204" t="s">
        <v>57</v>
      </c>
      <c r="J57" s="269">
        <f>1434489.56+53</f>
        <v>1434542.56</v>
      </c>
      <c r="K57" s="204" t="s">
        <v>103</v>
      </c>
      <c r="L57" s="204"/>
      <c r="M57" s="204"/>
      <c r="N57" s="204" t="s">
        <v>433</v>
      </c>
      <c r="O57" s="204"/>
      <c r="P57" s="204"/>
      <c r="Q57" s="204"/>
      <c r="R57" s="204"/>
      <c r="S57" s="204"/>
      <c r="T57" s="204"/>
      <c r="U57" s="204"/>
      <c r="V57" s="204"/>
      <c r="W57" s="204"/>
      <c r="X57" s="204"/>
      <c r="Y57" s="204"/>
      <c r="Z57" s="204"/>
      <c r="AA57" s="204"/>
      <c r="AB57" s="204"/>
      <c r="AC57" s="204"/>
      <c r="AD57" s="204"/>
      <c r="AE57" s="204"/>
      <c r="AF57" s="204"/>
      <c r="AG57" s="204"/>
      <c r="AH57" s="204"/>
    </row>
    <row r="58" spans="2:34" s="34" customFormat="1" x14ac:dyDescent="0.35">
      <c r="B58" s="204">
        <f>VLOOKUP(C58,Companies[],3,FALSE)</f>
        <v>0</v>
      </c>
      <c r="C58" s="204" t="s">
        <v>318</v>
      </c>
      <c r="D58" s="204" t="s">
        <v>407</v>
      </c>
      <c r="E58" s="204" t="s">
        <v>392</v>
      </c>
      <c r="F58" s="204" t="s">
        <v>103</v>
      </c>
      <c r="G58" s="204" t="s">
        <v>103</v>
      </c>
      <c r="H58" s="204" t="s">
        <v>433</v>
      </c>
      <c r="I58" s="204" t="s">
        <v>57</v>
      </c>
      <c r="J58" s="269">
        <f>5742591.7+456762.12</f>
        <v>6199353.8200000003</v>
      </c>
      <c r="K58" s="204" t="s">
        <v>103</v>
      </c>
      <c r="L58" s="204"/>
      <c r="M58" s="204"/>
      <c r="N58" s="204" t="s">
        <v>433</v>
      </c>
      <c r="O58" s="204"/>
      <c r="P58" s="204"/>
      <c r="Q58" s="204"/>
      <c r="R58" s="204"/>
      <c r="S58" s="204"/>
      <c r="T58" s="204"/>
      <c r="U58" s="204"/>
      <c r="V58" s="204"/>
      <c r="W58" s="204"/>
      <c r="X58" s="204"/>
      <c r="Y58" s="204"/>
      <c r="Z58" s="204"/>
      <c r="AA58" s="204"/>
      <c r="AB58" s="204"/>
      <c r="AC58" s="204"/>
      <c r="AD58" s="204"/>
      <c r="AE58" s="204"/>
      <c r="AF58" s="204"/>
      <c r="AG58" s="204"/>
      <c r="AH58" s="204"/>
    </row>
    <row r="59" spans="2:34" s="34" customFormat="1" x14ac:dyDescent="0.35">
      <c r="B59" s="204">
        <f>VLOOKUP(C59,Companies[],3,FALSE)</f>
        <v>0</v>
      </c>
      <c r="C59" s="204" t="s">
        <v>318</v>
      </c>
      <c r="D59" s="204" t="s">
        <v>407</v>
      </c>
      <c r="E59" s="204" t="s">
        <v>387</v>
      </c>
      <c r="F59" s="204" t="s">
        <v>103</v>
      </c>
      <c r="G59" s="204" t="s">
        <v>103</v>
      </c>
      <c r="H59" s="204" t="s">
        <v>433</v>
      </c>
      <c r="I59" s="204" t="s">
        <v>57</v>
      </c>
      <c r="J59" s="269">
        <v>25107738</v>
      </c>
      <c r="K59" s="204" t="s">
        <v>103</v>
      </c>
      <c r="L59" s="204"/>
      <c r="M59" s="204"/>
      <c r="N59" s="204" t="s">
        <v>433</v>
      </c>
      <c r="O59" s="204"/>
      <c r="P59" s="204"/>
      <c r="Q59" s="204"/>
      <c r="R59" s="204"/>
      <c r="S59" s="204"/>
      <c r="T59" s="204"/>
      <c r="U59" s="204"/>
      <c r="V59" s="204"/>
      <c r="W59" s="204"/>
      <c r="X59" s="204"/>
      <c r="Y59" s="204"/>
      <c r="Z59" s="204"/>
      <c r="AA59" s="204"/>
      <c r="AB59" s="204"/>
      <c r="AC59" s="204"/>
      <c r="AD59" s="204"/>
      <c r="AE59" s="204"/>
      <c r="AF59" s="204"/>
      <c r="AG59" s="204"/>
      <c r="AH59" s="204"/>
    </row>
    <row r="60" spans="2:34" s="34" customFormat="1" x14ac:dyDescent="0.35">
      <c r="B60" s="204">
        <f>VLOOKUP(C60,Companies[],3,FALSE)</f>
        <v>0</v>
      </c>
      <c r="C60" s="204" t="s">
        <v>318</v>
      </c>
      <c r="D60" s="204" t="s">
        <v>407</v>
      </c>
      <c r="E60" s="204" t="s">
        <v>385</v>
      </c>
      <c r="F60" s="204" t="s">
        <v>103</v>
      </c>
      <c r="G60" s="204" t="s">
        <v>103</v>
      </c>
      <c r="H60" s="204" t="s">
        <v>433</v>
      </c>
      <c r="I60" s="204" t="s">
        <v>57</v>
      </c>
      <c r="J60" s="269">
        <v>27443643.100000001</v>
      </c>
      <c r="K60" s="204" t="s">
        <v>103</v>
      </c>
      <c r="L60" s="204"/>
      <c r="M60" s="204"/>
      <c r="N60" s="204" t="s">
        <v>433</v>
      </c>
      <c r="O60" s="204"/>
      <c r="P60" s="204"/>
      <c r="Q60" s="204"/>
      <c r="R60" s="204"/>
      <c r="S60" s="204"/>
      <c r="T60" s="204"/>
      <c r="U60" s="204"/>
      <c r="V60" s="204"/>
      <c r="W60" s="204"/>
      <c r="X60" s="204"/>
      <c r="Y60" s="204"/>
      <c r="Z60" s="204"/>
      <c r="AA60" s="204"/>
      <c r="AB60" s="204"/>
      <c r="AC60" s="204"/>
      <c r="AD60" s="204"/>
      <c r="AE60" s="204"/>
      <c r="AF60" s="204"/>
      <c r="AG60" s="204"/>
      <c r="AH60" s="204"/>
    </row>
    <row r="61" spans="2:34" s="34" customFormat="1" x14ac:dyDescent="0.35">
      <c r="B61" s="204">
        <f>VLOOKUP(C61,Companies[],3,FALSE)</f>
        <v>0</v>
      </c>
      <c r="C61" s="204" t="s">
        <v>318</v>
      </c>
      <c r="D61" s="204" t="s">
        <v>287</v>
      </c>
      <c r="E61" s="204" t="s">
        <v>382</v>
      </c>
      <c r="F61" s="204" t="s">
        <v>103</v>
      </c>
      <c r="G61" s="204" t="s">
        <v>103</v>
      </c>
      <c r="H61" s="204" t="s">
        <v>433</v>
      </c>
      <c r="I61" s="204" t="s">
        <v>57</v>
      </c>
      <c r="J61" s="269">
        <v>353802150.77739722</v>
      </c>
      <c r="K61" s="204" t="s">
        <v>103</v>
      </c>
      <c r="L61" s="204"/>
      <c r="M61" s="204"/>
      <c r="N61" s="204" t="s">
        <v>433</v>
      </c>
      <c r="O61" s="204"/>
      <c r="P61" s="204"/>
      <c r="Q61" s="204"/>
      <c r="R61" s="204"/>
      <c r="S61" s="204"/>
      <c r="T61" s="204"/>
      <c r="U61" s="204"/>
      <c r="V61" s="204"/>
      <c r="W61" s="204"/>
      <c r="X61" s="204"/>
      <c r="Y61" s="204"/>
      <c r="Z61" s="204"/>
      <c r="AA61" s="204"/>
      <c r="AB61" s="204"/>
      <c r="AC61" s="204"/>
      <c r="AD61" s="204"/>
      <c r="AE61" s="204"/>
      <c r="AF61" s="204"/>
      <c r="AG61" s="204"/>
      <c r="AH61" s="204"/>
    </row>
    <row r="62" spans="2:34" s="34" customFormat="1" x14ac:dyDescent="0.35">
      <c r="B62" s="204">
        <f>VLOOKUP(C62,Companies[],3,FALSE)</f>
        <v>0</v>
      </c>
      <c r="C62" s="204" t="s">
        <v>318</v>
      </c>
      <c r="D62" s="204" t="s">
        <v>289</v>
      </c>
      <c r="E62" s="204" t="s">
        <v>397</v>
      </c>
      <c r="F62" s="204" t="s">
        <v>103</v>
      </c>
      <c r="G62" s="204" t="s">
        <v>103</v>
      </c>
      <c r="H62" s="204" t="s">
        <v>433</v>
      </c>
      <c r="I62" s="204" t="s">
        <v>57</v>
      </c>
      <c r="J62" s="269">
        <v>160000</v>
      </c>
      <c r="K62" s="204" t="s">
        <v>103</v>
      </c>
      <c r="L62" s="204"/>
      <c r="M62" s="204"/>
      <c r="N62" s="204" t="s">
        <v>433</v>
      </c>
      <c r="O62" s="204"/>
      <c r="P62" s="204"/>
      <c r="Q62" s="204"/>
      <c r="R62" s="204"/>
      <c r="S62" s="204"/>
      <c r="T62" s="204"/>
      <c r="U62" s="204"/>
      <c r="V62" s="204"/>
      <c r="W62" s="204"/>
      <c r="X62" s="204"/>
      <c r="Y62" s="204"/>
      <c r="Z62" s="204"/>
      <c r="AA62" s="204"/>
      <c r="AB62" s="204"/>
      <c r="AC62" s="204"/>
      <c r="AD62" s="204"/>
      <c r="AE62" s="204"/>
      <c r="AF62" s="204"/>
      <c r="AG62" s="204"/>
      <c r="AH62" s="204"/>
    </row>
    <row r="63" spans="2:34" s="34" customFormat="1" x14ac:dyDescent="0.35">
      <c r="B63" s="204">
        <f>VLOOKUP(C63,Companies[],3,FALSE)</f>
        <v>0</v>
      </c>
      <c r="C63" s="204" t="s">
        <v>318</v>
      </c>
      <c r="D63" s="204" t="s">
        <v>289</v>
      </c>
      <c r="E63" s="204" t="s">
        <v>390</v>
      </c>
      <c r="F63" s="204" t="s">
        <v>103</v>
      </c>
      <c r="G63" s="204" t="s">
        <v>103</v>
      </c>
      <c r="H63" s="204" t="s">
        <v>433</v>
      </c>
      <c r="I63" s="204" t="s">
        <v>57</v>
      </c>
      <c r="J63" s="269">
        <v>2743650</v>
      </c>
      <c r="K63" s="204" t="s">
        <v>103</v>
      </c>
      <c r="L63" s="204"/>
      <c r="M63" s="204"/>
      <c r="N63" s="204" t="s">
        <v>433</v>
      </c>
      <c r="O63" s="204"/>
      <c r="P63" s="204"/>
      <c r="Q63" s="204"/>
      <c r="R63" s="204"/>
      <c r="S63" s="204"/>
      <c r="T63" s="204"/>
      <c r="U63" s="204"/>
      <c r="V63" s="204"/>
      <c r="W63" s="204"/>
      <c r="X63" s="204"/>
      <c r="Y63" s="204"/>
      <c r="Z63" s="204"/>
      <c r="AA63" s="204"/>
      <c r="AB63" s="204"/>
      <c r="AC63" s="204"/>
      <c r="AD63" s="204"/>
      <c r="AE63" s="204"/>
      <c r="AF63" s="204"/>
      <c r="AG63" s="204"/>
      <c r="AH63" s="204"/>
    </row>
    <row r="64" spans="2:34" s="34" customFormat="1" x14ac:dyDescent="0.35">
      <c r="B64" s="204">
        <f>VLOOKUP(C64,Companies[],3,FALSE)</f>
        <v>0</v>
      </c>
      <c r="C64" s="204" t="s">
        <v>318</v>
      </c>
      <c r="D64" s="204" t="s">
        <v>289</v>
      </c>
      <c r="E64" s="204" t="s">
        <v>2078</v>
      </c>
      <c r="F64" s="204" t="s">
        <v>103</v>
      </c>
      <c r="G64" s="204" t="s">
        <v>103</v>
      </c>
      <c r="H64" s="204" t="s">
        <v>433</v>
      </c>
      <c r="I64" s="204" t="s">
        <v>57</v>
      </c>
      <c r="J64" s="269">
        <v>17500</v>
      </c>
      <c r="K64" s="204" t="s">
        <v>103</v>
      </c>
      <c r="L64" s="204"/>
      <c r="M64" s="204"/>
      <c r="N64" s="204" t="s">
        <v>433</v>
      </c>
      <c r="O64" s="204"/>
      <c r="P64" s="204"/>
      <c r="Q64" s="204"/>
      <c r="R64" s="204"/>
      <c r="S64" s="204"/>
      <c r="T64" s="204"/>
      <c r="U64" s="204"/>
      <c r="V64" s="204"/>
      <c r="W64" s="204"/>
      <c r="X64" s="204"/>
      <c r="Y64" s="204"/>
      <c r="Z64" s="204"/>
      <c r="AA64" s="204"/>
      <c r="AB64" s="204"/>
      <c r="AC64" s="204"/>
      <c r="AD64" s="204"/>
      <c r="AE64" s="204"/>
      <c r="AF64" s="204"/>
      <c r="AG64" s="204"/>
      <c r="AH64" s="204"/>
    </row>
    <row r="65" spans="2:34" s="34" customFormat="1" x14ac:dyDescent="0.35">
      <c r="B65" s="204">
        <f>VLOOKUP(C65,Companies[],3,FALSE)</f>
        <v>0</v>
      </c>
      <c r="C65" s="204" t="s">
        <v>319</v>
      </c>
      <c r="D65" s="204" t="s">
        <v>407</v>
      </c>
      <c r="E65" s="204" t="s">
        <v>387</v>
      </c>
      <c r="F65" s="204" t="s">
        <v>103</v>
      </c>
      <c r="G65" s="204" t="s">
        <v>103</v>
      </c>
      <c r="H65" s="204" t="s">
        <v>438</v>
      </c>
      <c r="I65" s="204" t="s">
        <v>57</v>
      </c>
      <c r="J65" s="269">
        <v>11193444</v>
      </c>
      <c r="K65" s="204" t="s">
        <v>103</v>
      </c>
      <c r="L65" s="204"/>
      <c r="M65" s="204"/>
      <c r="N65" s="204" t="s">
        <v>438</v>
      </c>
      <c r="O65" s="204"/>
      <c r="P65" s="204"/>
      <c r="Q65" s="204"/>
      <c r="R65" s="204"/>
      <c r="S65" s="204"/>
      <c r="T65" s="204"/>
      <c r="U65" s="204"/>
      <c r="V65" s="204"/>
      <c r="W65" s="204"/>
      <c r="X65" s="204"/>
      <c r="Y65" s="204"/>
      <c r="Z65" s="204"/>
      <c r="AA65" s="204"/>
      <c r="AB65" s="204"/>
      <c r="AC65" s="204"/>
      <c r="AD65" s="204"/>
      <c r="AE65" s="204"/>
      <c r="AF65" s="204"/>
      <c r="AG65" s="204"/>
      <c r="AH65" s="204"/>
    </row>
    <row r="66" spans="2:34" s="34" customFormat="1" x14ac:dyDescent="0.35">
      <c r="B66" s="204">
        <f>VLOOKUP(C66,Companies[],3,FALSE)</f>
        <v>0</v>
      </c>
      <c r="C66" s="204" t="s">
        <v>319</v>
      </c>
      <c r="D66" s="204" t="s">
        <v>407</v>
      </c>
      <c r="E66" s="204" t="s">
        <v>385</v>
      </c>
      <c r="F66" s="204" t="s">
        <v>103</v>
      </c>
      <c r="G66" s="204" t="s">
        <v>103</v>
      </c>
      <c r="H66" s="204" t="s">
        <v>438</v>
      </c>
      <c r="I66" s="204" t="s">
        <v>57</v>
      </c>
      <c r="J66" s="269">
        <v>13051394.880000001</v>
      </c>
      <c r="K66" s="204" t="s">
        <v>103</v>
      </c>
      <c r="L66" s="204"/>
      <c r="M66" s="204"/>
      <c r="N66" s="204" t="s">
        <v>438</v>
      </c>
      <c r="O66" s="204"/>
      <c r="P66" s="204"/>
      <c r="Q66" s="204"/>
      <c r="R66" s="204"/>
      <c r="S66" s="204"/>
      <c r="T66" s="204"/>
      <c r="U66" s="204"/>
      <c r="V66" s="204"/>
      <c r="W66" s="204"/>
      <c r="X66" s="204"/>
      <c r="Y66" s="204"/>
      <c r="Z66" s="204"/>
      <c r="AA66" s="204"/>
      <c r="AB66" s="204"/>
      <c r="AC66" s="204"/>
      <c r="AD66" s="204"/>
      <c r="AE66" s="204"/>
      <c r="AF66" s="204"/>
      <c r="AG66" s="204"/>
      <c r="AH66" s="204"/>
    </row>
    <row r="67" spans="2:34" s="34" customFormat="1" x14ac:dyDescent="0.35">
      <c r="B67" s="204">
        <f>VLOOKUP(C67,Companies[],3,FALSE)</f>
        <v>0</v>
      </c>
      <c r="C67" s="204" t="s">
        <v>319</v>
      </c>
      <c r="D67" s="204" t="s">
        <v>289</v>
      </c>
      <c r="E67" s="204" t="s">
        <v>397</v>
      </c>
      <c r="F67" s="204" t="s">
        <v>103</v>
      </c>
      <c r="G67" s="204" t="s">
        <v>103</v>
      </c>
      <c r="H67" s="204" t="s">
        <v>438</v>
      </c>
      <c r="I67" s="204" t="s">
        <v>57</v>
      </c>
      <c r="J67" s="269">
        <v>160000</v>
      </c>
      <c r="K67" s="204" t="s">
        <v>103</v>
      </c>
      <c r="L67" s="204"/>
      <c r="M67" s="204"/>
      <c r="N67" s="204" t="s">
        <v>433</v>
      </c>
      <c r="O67" s="204"/>
      <c r="P67" s="204"/>
      <c r="Q67" s="204"/>
      <c r="R67" s="204"/>
      <c r="S67" s="204"/>
      <c r="T67" s="204"/>
      <c r="U67" s="204"/>
      <c r="V67" s="204"/>
      <c r="W67" s="204"/>
      <c r="X67" s="204"/>
      <c r="Y67" s="204"/>
      <c r="Z67" s="204"/>
      <c r="AA67" s="204"/>
      <c r="AB67" s="204"/>
      <c r="AC67" s="204"/>
      <c r="AD67" s="204"/>
      <c r="AE67" s="204"/>
      <c r="AF67" s="204"/>
      <c r="AG67" s="204"/>
      <c r="AH67" s="204"/>
    </row>
    <row r="68" spans="2:34" s="34" customFormat="1" x14ac:dyDescent="0.35">
      <c r="B68" s="204">
        <f>VLOOKUP(C68,Companies[],3,FALSE)</f>
        <v>0</v>
      </c>
      <c r="C68" s="204" t="s">
        <v>319</v>
      </c>
      <c r="D68" s="204" t="s">
        <v>289</v>
      </c>
      <c r="E68" s="204" t="s">
        <v>2078</v>
      </c>
      <c r="F68" s="204" t="s">
        <v>103</v>
      </c>
      <c r="G68" s="204" t="s">
        <v>103</v>
      </c>
      <c r="H68" s="204" t="s">
        <v>438</v>
      </c>
      <c r="I68" s="204" t="s">
        <v>57</v>
      </c>
      <c r="J68" s="269">
        <v>2500</v>
      </c>
      <c r="K68" s="204" t="s">
        <v>103</v>
      </c>
      <c r="L68" s="204"/>
      <c r="M68" s="204"/>
      <c r="N68" s="204" t="s">
        <v>438</v>
      </c>
      <c r="O68" s="204"/>
      <c r="P68" s="204"/>
      <c r="Q68" s="204"/>
      <c r="R68" s="204"/>
      <c r="S68" s="204"/>
      <c r="T68" s="204"/>
      <c r="U68" s="204"/>
      <c r="V68" s="204"/>
      <c r="W68" s="204"/>
      <c r="X68" s="204"/>
      <c r="Y68" s="204"/>
      <c r="Z68" s="204"/>
      <c r="AA68" s="204"/>
      <c r="AB68" s="204"/>
      <c r="AC68" s="204"/>
      <c r="AD68" s="204"/>
      <c r="AE68" s="204"/>
      <c r="AF68" s="204"/>
      <c r="AG68" s="204"/>
      <c r="AH68" s="204"/>
    </row>
    <row r="69" spans="2:34" s="34" customFormat="1" x14ac:dyDescent="0.35">
      <c r="B69" s="204">
        <f>VLOOKUP(C69,Companies[],3,FALSE)</f>
        <v>0</v>
      </c>
      <c r="C69" s="204" t="s">
        <v>321</v>
      </c>
      <c r="D69" s="204" t="s">
        <v>407</v>
      </c>
      <c r="E69" s="204" t="s">
        <v>387</v>
      </c>
      <c r="F69" s="204" t="s">
        <v>103</v>
      </c>
      <c r="G69" s="204" t="s">
        <v>103</v>
      </c>
      <c r="H69" s="204" t="s">
        <v>433</v>
      </c>
      <c r="I69" s="204" t="s">
        <v>57</v>
      </c>
      <c r="J69" s="269">
        <v>12192030</v>
      </c>
      <c r="K69" s="204" t="s">
        <v>103</v>
      </c>
      <c r="L69" s="204"/>
      <c r="M69" s="204"/>
      <c r="N69" s="204" t="s">
        <v>433</v>
      </c>
      <c r="O69" s="204"/>
      <c r="P69" s="204"/>
      <c r="Q69" s="204"/>
      <c r="R69" s="204"/>
      <c r="S69" s="204"/>
      <c r="T69" s="204"/>
      <c r="U69" s="204"/>
      <c r="V69" s="204"/>
      <c r="W69" s="204"/>
      <c r="X69" s="204"/>
      <c r="Y69" s="204"/>
      <c r="Z69" s="204"/>
      <c r="AA69" s="204"/>
      <c r="AB69" s="204"/>
      <c r="AC69" s="204"/>
      <c r="AD69" s="204"/>
      <c r="AE69" s="204"/>
      <c r="AF69" s="204"/>
      <c r="AG69" s="204"/>
      <c r="AH69" s="204"/>
    </row>
    <row r="70" spans="2:34" s="34" customFormat="1" x14ac:dyDescent="0.35">
      <c r="B70" s="204">
        <f>VLOOKUP(C70,Companies[],3,FALSE)</f>
        <v>0</v>
      </c>
      <c r="C70" s="204" t="s">
        <v>321</v>
      </c>
      <c r="D70" s="204" t="s">
        <v>407</v>
      </c>
      <c r="E70" s="204" t="s">
        <v>385</v>
      </c>
      <c r="F70" s="204" t="s">
        <v>103</v>
      </c>
      <c r="G70" s="204" t="s">
        <v>103</v>
      </c>
      <c r="H70" s="204" t="s">
        <v>433</v>
      </c>
      <c r="I70" s="204" t="s">
        <v>57</v>
      </c>
      <c r="J70" s="269">
        <f>15601153.27-458167.4</f>
        <v>15142985.869999999</v>
      </c>
      <c r="K70" s="204" t="s">
        <v>103</v>
      </c>
      <c r="L70" s="204"/>
      <c r="M70" s="204"/>
      <c r="N70" s="204" t="s">
        <v>433</v>
      </c>
      <c r="O70" s="204"/>
      <c r="P70" s="204"/>
      <c r="Q70" s="204"/>
      <c r="R70" s="204"/>
      <c r="S70" s="204"/>
      <c r="T70" s="204"/>
      <c r="U70" s="204"/>
      <c r="V70" s="204"/>
      <c r="W70" s="204"/>
      <c r="X70" s="204"/>
      <c r="Y70" s="204"/>
      <c r="Z70" s="204"/>
      <c r="AA70" s="204"/>
      <c r="AB70" s="204"/>
      <c r="AC70" s="204"/>
      <c r="AD70" s="204"/>
      <c r="AE70" s="204"/>
      <c r="AF70" s="204"/>
      <c r="AG70" s="204"/>
      <c r="AH70" s="204"/>
    </row>
    <row r="71" spans="2:34" s="34" customFormat="1" x14ac:dyDescent="0.35">
      <c r="B71" s="204">
        <f>VLOOKUP(C71,Companies[],3,FALSE)</f>
        <v>0</v>
      </c>
      <c r="C71" s="204" t="s">
        <v>316</v>
      </c>
      <c r="D71" s="204" t="s">
        <v>407</v>
      </c>
      <c r="E71" s="204" t="s">
        <v>387</v>
      </c>
      <c r="F71" s="204" t="s">
        <v>103</v>
      </c>
      <c r="G71" s="204" t="s">
        <v>103</v>
      </c>
      <c r="H71" s="204" t="s">
        <v>433</v>
      </c>
      <c r="I71" s="204" t="s">
        <v>57</v>
      </c>
      <c r="J71" s="269">
        <f>2082976-135976</f>
        <v>1947000</v>
      </c>
      <c r="K71" s="204" t="s">
        <v>103</v>
      </c>
      <c r="L71" s="204"/>
      <c r="M71" s="204"/>
      <c r="N71" s="204" t="s">
        <v>433</v>
      </c>
      <c r="O71" s="204"/>
      <c r="P71" s="204"/>
      <c r="Q71" s="204"/>
      <c r="R71" s="204"/>
      <c r="S71" s="204"/>
      <c r="T71" s="204"/>
      <c r="U71" s="204"/>
      <c r="V71" s="204"/>
      <c r="W71" s="204"/>
      <c r="X71" s="204"/>
      <c r="Y71" s="204"/>
      <c r="Z71" s="204"/>
      <c r="AA71" s="204"/>
      <c r="AB71" s="204"/>
      <c r="AC71" s="204"/>
      <c r="AD71" s="204"/>
      <c r="AE71" s="204"/>
      <c r="AF71" s="204"/>
      <c r="AG71" s="204"/>
      <c r="AH71" s="204"/>
    </row>
    <row r="72" spans="2:34" s="34" customFormat="1" x14ac:dyDescent="0.35">
      <c r="B72" s="204">
        <f>VLOOKUP(C72,Companies[],3,FALSE)</f>
        <v>0</v>
      </c>
      <c r="C72" s="204" t="s">
        <v>316</v>
      </c>
      <c r="D72" s="204" t="s">
        <v>407</v>
      </c>
      <c r="E72" s="204" t="s">
        <v>385</v>
      </c>
      <c r="F72" s="204" t="s">
        <v>103</v>
      </c>
      <c r="G72" s="204" t="s">
        <v>103</v>
      </c>
      <c r="H72" s="204" t="s">
        <v>433</v>
      </c>
      <c r="I72" s="204" t="s">
        <v>57</v>
      </c>
      <c r="J72" s="269">
        <f>2117523.66+135976</f>
        <v>2253499.66</v>
      </c>
      <c r="K72" s="204" t="s">
        <v>103</v>
      </c>
      <c r="L72" s="204"/>
      <c r="M72" s="204"/>
      <c r="N72" s="204" t="s">
        <v>433</v>
      </c>
      <c r="O72" s="204"/>
      <c r="P72" s="204"/>
      <c r="Q72" s="204"/>
      <c r="R72" s="204"/>
      <c r="S72" s="204"/>
      <c r="T72" s="204"/>
      <c r="U72" s="204"/>
      <c r="V72" s="204"/>
      <c r="W72" s="204"/>
      <c r="X72" s="204"/>
      <c r="Y72" s="204"/>
      <c r="Z72" s="204"/>
      <c r="AA72" s="204"/>
      <c r="AB72" s="204"/>
      <c r="AC72" s="204"/>
      <c r="AD72" s="204"/>
      <c r="AE72" s="204"/>
      <c r="AF72" s="204"/>
      <c r="AG72" s="204"/>
      <c r="AH72" s="204"/>
    </row>
    <row r="73" spans="2:34" s="34" customFormat="1" x14ac:dyDescent="0.35">
      <c r="B73" s="204">
        <f>VLOOKUP(C73,Companies[],3,FALSE)</f>
        <v>0</v>
      </c>
      <c r="C73" s="204" t="s">
        <v>346</v>
      </c>
      <c r="D73" s="204" t="s">
        <v>407</v>
      </c>
      <c r="E73" s="204" t="s">
        <v>395</v>
      </c>
      <c r="F73" s="204" t="s">
        <v>103</v>
      </c>
      <c r="G73" s="204" t="s">
        <v>103</v>
      </c>
      <c r="H73" s="204" t="s">
        <v>433</v>
      </c>
      <c r="I73" s="204" t="s">
        <v>57</v>
      </c>
      <c r="J73" s="269">
        <f>28656.44+4667.15999999997</f>
        <v>33323.599999999969</v>
      </c>
      <c r="K73" s="204" t="s">
        <v>103</v>
      </c>
      <c r="L73" s="204"/>
      <c r="M73" s="204"/>
      <c r="N73" s="204" t="s">
        <v>433</v>
      </c>
      <c r="O73" s="204"/>
      <c r="P73" s="204"/>
      <c r="Q73" s="204"/>
      <c r="R73" s="204"/>
      <c r="S73" s="204"/>
      <c r="T73" s="204"/>
      <c r="U73" s="204"/>
      <c r="V73" s="204"/>
      <c r="W73" s="204"/>
      <c r="X73" s="204"/>
      <c r="Y73" s="204"/>
      <c r="Z73" s="204"/>
      <c r="AA73" s="204"/>
      <c r="AB73" s="204"/>
      <c r="AC73" s="204"/>
      <c r="AD73" s="204"/>
      <c r="AE73" s="204"/>
      <c r="AF73" s="204"/>
      <c r="AG73" s="204"/>
      <c r="AH73" s="204"/>
    </row>
    <row r="74" spans="2:34" s="34" customFormat="1" x14ac:dyDescent="0.35">
      <c r="B74" s="204">
        <f>VLOOKUP(C74,Companies[],3,FALSE)</f>
        <v>0</v>
      </c>
      <c r="C74" s="204" t="s">
        <v>320</v>
      </c>
      <c r="D74" s="204" t="s">
        <v>407</v>
      </c>
      <c r="E74" s="204" t="s">
        <v>387</v>
      </c>
      <c r="F74" s="204" t="s">
        <v>103</v>
      </c>
      <c r="G74" s="204" t="s">
        <v>103</v>
      </c>
      <c r="H74" s="204" t="s">
        <v>433</v>
      </c>
      <c r="I74" s="204" t="s">
        <v>57</v>
      </c>
      <c r="J74" s="269">
        <v>16474744</v>
      </c>
      <c r="K74" s="204" t="s">
        <v>103</v>
      </c>
      <c r="L74" s="204"/>
      <c r="M74" s="204"/>
      <c r="N74" s="204" t="s">
        <v>433</v>
      </c>
      <c r="O74" s="204"/>
      <c r="P74" s="204"/>
      <c r="Q74" s="204"/>
      <c r="R74" s="204"/>
      <c r="S74" s="204"/>
      <c r="T74" s="204"/>
      <c r="U74" s="204"/>
      <c r="V74" s="204"/>
      <c r="W74" s="204"/>
      <c r="X74" s="204"/>
      <c r="Y74" s="204"/>
      <c r="Z74" s="204"/>
      <c r="AA74" s="204"/>
      <c r="AB74" s="204"/>
      <c r="AC74" s="204"/>
      <c r="AD74" s="204"/>
      <c r="AE74" s="204"/>
      <c r="AF74" s="204"/>
      <c r="AG74" s="204"/>
      <c r="AH74" s="204"/>
    </row>
    <row r="75" spans="2:34" s="34" customFormat="1" x14ac:dyDescent="0.35">
      <c r="B75" s="204">
        <f>VLOOKUP(C75,Companies[],3,FALSE)</f>
        <v>0</v>
      </c>
      <c r="C75" s="204" t="s">
        <v>320</v>
      </c>
      <c r="D75" s="204" t="s">
        <v>407</v>
      </c>
      <c r="E75" s="204" t="s">
        <v>385</v>
      </c>
      <c r="F75" s="204" t="s">
        <v>103</v>
      </c>
      <c r="G75" s="204" t="s">
        <v>103</v>
      </c>
      <c r="H75" s="204" t="s">
        <v>433</v>
      </c>
      <c r="I75" s="204" t="s">
        <v>57</v>
      </c>
      <c r="J75" s="269">
        <v>17567811.129999999</v>
      </c>
      <c r="K75" s="204" t="s">
        <v>103</v>
      </c>
      <c r="L75" s="204"/>
      <c r="M75" s="204"/>
      <c r="N75" s="204" t="s">
        <v>433</v>
      </c>
      <c r="O75" s="204"/>
      <c r="P75" s="204"/>
      <c r="Q75" s="204"/>
      <c r="R75" s="204"/>
      <c r="S75" s="204"/>
      <c r="T75" s="204"/>
      <c r="U75" s="204"/>
      <c r="V75" s="204"/>
      <c r="W75" s="204"/>
      <c r="X75" s="204"/>
      <c r="Y75" s="204"/>
      <c r="Z75" s="204"/>
      <c r="AA75" s="204"/>
      <c r="AB75" s="204"/>
      <c r="AC75" s="204"/>
      <c r="AD75" s="204"/>
      <c r="AE75" s="204"/>
      <c r="AF75" s="204"/>
      <c r="AG75" s="204"/>
      <c r="AH75" s="204"/>
    </row>
    <row r="76" spans="2:34" s="34" customFormat="1" x14ac:dyDescent="0.35">
      <c r="B76" s="204">
        <f>VLOOKUP(C76,Companies[],3,FALSE)</f>
        <v>0</v>
      </c>
      <c r="C76" s="204" t="s">
        <v>347</v>
      </c>
      <c r="D76" s="204" t="s">
        <v>407</v>
      </c>
      <c r="E76" s="204" t="s">
        <v>395</v>
      </c>
      <c r="F76" s="204" t="s">
        <v>103</v>
      </c>
      <c r="G76" s="204" t="s">
        <v>103</v>
      </c>
      <c r="H76" s="204"/>
      <c r="I76" s="204" t="s">
        <v>57</v>
      </c>
      <c r="J76" s="269">
        <v>32601.41</v>
      </c>
      <c r="K76" s="204" t="s">
        <v>103</v>
      </c>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row>
    <row r="77" spans="2:34" s="34" customFormat="1" x14ac:dyDescent="0.35">
      <c r="B77" s="204">
        <f>VLOOKUP(C77,Companies[],3,FALSE)</f>
        <v>0</v>
      </c>
      <c r="C77" s="204" t="s">
        <v>347</v>
      </c>
      <c r="D77" s="204" t="s">
        <v>407</v>
      </c>
      <c r="E77" s="204" t="s">
        <v>387</v>
      </c>
      <c r="F77" s="204" t="s">
        <v>103</v>
      </c>
      <c r="G77" s="204" t="s">
        <v>103</v>
      </c>
      <c r="H77" s="204"/>
      <c r="I77" s="204" t="s">
        <v>57</v>
      </c>
      <c r="J77" s="269">
        <v>1813965</v>
      </c>
      <c r="K77" s="204" t="s">
        <v>103</v>
      </c>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row>
    <row r="78" spans="2:34" s="34" customFormat="1" x14ac:dyDescent="0.35">
      <c r="B78" s="204">
        <f>VLOOKUP(C78,Companies[],3,FALSE)</f>
        <v>0</v>
      </c>
      <c r="C78" s="204" t="s">
        <v>348</v>
      </c>
      <c r="D78" s="204" t="s">
        <v>407</v>
      </c>
      <c r="E78" s="204" t="s">
        <v>387</v>
      </c>
      <c r="F78" s="204" t="s">
        <v>103</v>
      </c>
      <c r="G78" s="204" t="s">
        <v>103</v>
      </c>
      <c r="H78" s="204"/>
      <c r="I78" s="204" t="s">
        <v>57</v>
      </c>
      <c r="J78" s="269">
        <f>36457.9+68380.65</f>
        <v>104838.54999999999</v>
      </c>
      <c r="K78" s="204" t="s">
        <v>103</v>
      </c>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row>
    <row r="79" spans="2:34" s="34" customFormat="1" x14ac:dyDescent="0.35">
      <c r="B79" s="204">
        <f>VLOOKUP(C79,Companies[],3,FALSE)</f>
        <v>0</v>
      </c>
      <c r="C79" s="204" t="s">
        <v>323</v>
      </c>
      <c r="D79" s="204" t="s">
        <v>407</v>
      </c>
      <c r="E79" s="204" t="s">
        <v>395</v>
      </c>
      <c r="F79" s="204" t="s">
        <v>103</v>
      </c>
      <c r="G79" s="204" t="s">
        <v>103</v>
      </c>
      <c r="H79" s="204" t="s">
        <v>435</v>
      </c>
      <c r="I79" s="204" t="s">
        <v>57</v>
      </c>
      <c r="J79" s="269">
        <f>38456.78+10055</f>
        <v>48511.78</v>
      </c>
      <c r="K79" s="204" t="s">
        <v>103</v>
      </c>
      <c r="L79" s="204"/>
      <c r="M79" s="204"/>
      <c r="N79" s="204" t="s">
        <v>435</v>
      </c>
      <c r="O79" s="204"/>
      <c r="P79" s="204"/>
      <c r="Q79" s="204"/>
      <c r="R79" s="204"/>
      <c r="S79" s="204"/>
      <c r="T79" s="204"/>
      <c r="U79" s="204"/>
      <c r="V79" s="204"/>
      <c r="W79" s="204"/>
      <c r="X79" s="204"/>
      <c r="Y79" s="204"/>
      <c r="Z79" s="204"/>
      <c r="AA79" s="204"/>
      <c r="AB79" s="204"/>
      <c r="AC79" s="204"/>
      <c r="AD79" s="204"/>
      <c r="AE79" s="204"/>
      <c r="AF79" s="204"/>
      <c r="AG79" s="204"/>
      <c r="AH79" s="204"/>
    </row>
    <row r="80" spans="2:34" s="34" customFormat="1" x14ac:dyDescent="0.35">
      <c r="B80" s="204">
        <f>VLOOKUP(C80,Companies[],3,FALSE)</f>
        <v>0</v>
      </c>
      <c r="C80" s="204" t="s">
        <v>323</v>
      </c>
      <c r="D80" s="204" t="s">
        <v>287</v>
      </c>
      <c r="E80" s="204" t="s">
        <v>398</v>
      </c>
      <c r="F80" s="204" t="s">
        <v>103</v>
      </c>
      <c r="G80" s="204" t="s">
        <v>103</v>
      </c>
      <c r="H80" s="204" t="s">
        <v>435</v>
      </c>
      <c r="I80" s="204" t="s">
        <v>57</v>
      </c>
      <c r="J80" s="269">
        <v>107144.7</v>
      </c>
      <c r="K80" s="204" t="s">
        <v>103</v>
      </c>
      <c r="L80" s="204"/>
      <c r="M80" s="204"/>
      <c r="N80" s="204" t="s">
        <v>435</v>
      </c>
      <c r="O80" s="204"/>
      <c r="P80" s="204"/>
      <c r="Q80" s="204"/>
      <c r="R80" s="204"/>
      <c r="S80" s="204"/>
      <c r="T80" s="204"/>
      <c r="U80" s="204"/>
      <c r="V80" s="204"/>
      <c r="W80" s="204"/>
      <c r="X80" s="204"/>
      <c r="Y80" s="204"/>
      <c r="Z80" s="204"/>
      <c r="AA80" s="204"/>
      <c r="AB80" s="204"/>
      <c r="AC80" s="204"/>
      <c r="AD80" s="204"/>
      <c r="AE80" s="204"/>
      <c r="AF80" s="204"/>
      <c r="AG80" s="204"/>
      <c r="AH80" s="204"/>
    </row>
    <row r="81" spans="2:34" s="34" customFormat="1" x14ac:dyDescent="0.35">
      <c r="B81" s="204">
        <f>VLOOKUP(C81,Companies[],3,FALSE)</f>
        <v>0</v>
      </c>
      <c r="C81" s="204" t="s">
        <v>2081</v>
      </c>
      <c r="D81" s="250" t="s">
        <v>285</v>
      </c>
      <c r="E81" s="204" t="s">
        <v>395</v>
      </c>
      <c r="F81" s="204" t="s">
        <v>103</v>
      </c>
      <c r="G81" s="204" t="s">
        <v>103</v>
      </c>
      <c r="H81" s="204" t="s">
        <v>435</v>
      </c>
      <c r="I81" s="204" t="s">
        <v>57</v>
      </c>
      <c r="J81" s="269">
        <f>64.45-64.45</f>
        <v>0</v>
      </c>
      <c r="K81" s="204" t="s">
        <v>103</v>
      </c>
      <c r="L81" s="204"/>
      <c r="M81" s="204"/>
      <c r="N81" s="204" t="s">
        <v>435</v>
      </c>
      <c r="O81" s="204"/>
      <c r="P81" s="204"/>
      <c r="Q81" s="204"/>
      <c r="R81" s="204"/>
      <c r="S81" s="204"/>
      <c r="T81" s="204"/>
      <c r="U81" s="204"/>
      <c r="V81" s="204"/>
      <c r="W81" s="204"/>
      <c r="X81" s="204"/>
      <c r="Y81" s="204"/>
      <c r="Z81" s="204"/>
      <c r="AA81" s="204"/>
      <c r="AB81" s="204"/>
      <c r="AC81" s="204"/>
      <c r="AD81" s="204"/>
      <c r="AE81" s="204"/>
      <c r="AF81" s="204"/>
      <c r="AG81" s="204"/>
      <c r="AH81" s="204"/>
    </row>
    <row r="82" spans="2:34" s="34" customFormat="1" x14ac:dyDescent="0.35">
      <c r="B82" s="204">
        <f>VLOOKUP(C82,Companies[],3,FALSE)</f>
        <v>0</v>
      </c>
      <c r="C82" s="204" t="s">
        <v>2082</v>
      </c>
      <c r="D82" s="250" t="s">
        <v>285</v>
      </c>
      <c r="E82" s="204" t="s">
        <v>395</v>
      </c>
      <c r="F82" s="204" t="s">
        <v>103</v>
      </c>
      <c r="G82" s="204" t="s">
        <v>103</v>
      </c>
      <c r="H82" s="204"/>
      <c r="I82" s="204" t="s">
        <v>57</v>
      </c>
      <c r="J82" s="269">
        <v>128.9</v>
      </c>
      <c r="K82" s="204" t="s">
        <v>103</v>
      </c>
      <c r="L82" s="204"/>
      <c r="M82" s="204"/>
      <c r="N82" s="204"/>
      <c r="O82" s="204"/>
      <c r="P82" s="204"/>
      <c r="Q82" s="204"/>
      <c r="R82" s="204"/>
      <c r="S82" s="204"/>
      <c r="T82" s="204"/>
      <c r="U82" s="204"/>
      <c r="V82" s="204"/>
      <c r="W82" s="204"/>
      <c r="X82" s="204"/>
      <c r="Y82" s="204"/>
      <c r="Z82" s="204"/>
      <c r="AA82" s="204"/>
      <c r="AB82" s="204"/>
      <c r="AC82" s="204"/>
      <c r="AD82" s="204"/>
      <c r="AE82" s="204"/>
      <c r="AF82" s="204"/>
      <c r="AG82" s="204"/>
      <c r="AH82" s="204"/>
    </row>
    <row r="83" spans="2:34" s="34" customFormat="1" x14ac:dyDescent="0.35">
      <c r="B83" s="204">
        <f>VLOOKUP(C83,Companies[],3,FALSE)</f>
        <v>0</v>
      </c>
      <c r="C83" s="204" t="s">
        <v>328</v>
      </c>
      <c r="D83" s="250" t="s">
        <v>285</v>
      </c>
      <c r="E83" s="204" t="s">
        <v>395</v>
      </c>
      <c r="F83" s="204" t="s">
        <v>103</v>
      </c>
      <c r="G83" s="204" t="s">
        <v>103</v>
      </c>
      <c r="H83" s="204" t="s">
        <v>442</v>
      </c>
      <c r="I83" s="204" t="s">
        <v>57</v>
      </c>
      <c r="J83" s="269">
        <f>869.55-816.96</f>
        <v>52.589999999999918</v>
      </c>
      <c r="K83" s="204" t="s">
        <v>103</v>
      </c>
      <c r="L83" s="204"/>
      <c r="M83" s="204"/>
      <c r="N83" s="204" t="s">
        <v>442</v>
      </c>
      <c r="O83" s="204"/>
      <c r="P83" s="204"/>
      <c r="Q83" s="204"/>
      <c r="R83" s="204"/>
      <c r="S83" s="204"/>
      <c r="T83" s="204"/>
      <c r="U83" s="204"/>
      <c r="V83" s="204"/>
      <c r="W83" s="204"/>
      <c r="X83" s="204"/>
      <c r="Y83" s="204"/>
      <c r="Z83" s="204"/>
      <c r="AA83" s="204"/>
      <c r="AB83" s="204"/>
      <c r="AC83" s="204"/>
      <c r="AD83" s="204"/>
      <c r="AE83" s="204"/>
      <c r="AF83" s="204"/>
      <c r="AG83" s="204"/>
      <c r="AH83" s="204"/>
    </row>
    <row r="84" spans="2:34" s="34" customFormat="1" x14ac:dyDescent="0.35">
      <c r="B84" s="204">
        <f>VLOOKUP(C84,Companies[],3,FALSE)</f>
        <v>0</v>
      </c>
      <c r="C84" s="204" t="s">
        <v>331</v>
      </c>
      <c r="D84" s="250" t="s">
        <v>285</v>
      </c>
      <c r="E84" s="204" t="s">
        <v>395</v>
      </c>
      <c r="F84" s="204" t="s">
        <v>103</v>
      </c>
      <c r="G84" s="204" t="s">
        <v>103</v>
      </c>
      <c r="H84" s="204" t="s">
        <v>442</v>
      </c>
      <c r="I84" s="204" t="s">
        <v>57</v>
      </c>
      <c r="J84" s="269">
        <v>52.59</v>
      </c>
      <c r="K84" s="204" t="s">
        <v>103</v>
      </c>
      <c r="L84" s="204"/>
      <c r="M84" s="204"/>
      <c r="N84" s="204" t="s">
        <v>442</v>
      </c>
      <c r="O84" s="204"/>
      <c r="P84" s="204"/>
      <c r="Q84" s="204"/>
      <c r="R84" s="204"/>
      <c r="S84" s="204"/>
      <c r="T84" s="204"/>
      <c r="U84" s="204"/>
      <c r="V84" s="204"/>
      <c r="W84" s="204"/>
      <c r="X84" s="204"/>
      <c r="Y84" s="204"/>
      <c r="Z84" s="204"/>
      <c r="AA84" s="204"/>
      <c r="AB84" s="204"/>
      <c r="AC84" s="204"/>
      <c r="AD84" s="204"/>
      <c r="AE84" s="204"/>
      <c r="AF84" s="204"/>
      <c r="AG84" s="204"/>
      <c r="AH84" s="204"/>
    </row>
    <row r="85" spans="2:34" s="34" customFormat="1" x14ac:dyDescent="0.35">
      <c r="B85" s="204">
        <f>VLOOKUP(C85,Companies[],3,FALSE)</f>
        <v>0</v>
      </c>
      <c r="C85" s="204" t="s">
        <v>329</v>
      </c>
      <c r="D85" s="250" t="s">
        <v>285</v>
      </c>
      <c r="E85" s="204" t="s">
        <v>395</v>
      </c>
      <c r="F85" s="204" t="s">
        <v>103</v>
      </c>
      <c r="G85" s="204" t="s">
        <v>103</v>
      </c>
      <c r="H85" s="204"/>
      <c r="I85" s="204" t="s">
        <v>57</v>
      </c>
      <c r="J85" s="269">
        <f>13291.16+5333.49</f>
        <v>18624.650000000001</v>
      </c>
      <c r="K85" s="204" t="s">
        <v>103</v>
      </c>
      <c r="L85" s="204"/>
      <c r="M85" s="204"/>
      <c r="N85" s="204"/>
      <c r="O85" s="204"/>
      <c r="P85" s="204"/>
      <c r="Q85" s="204"/>
      <c r="R85" s="204"/>
      <c r="S85" s="204"/>
      <c r="T85" s="204"/>
      <c r="U85" s="204"/>
      <c r="V85" s="204"/>
      <c r="W85" s="204"/>
      <c r="X85" s="204"/>
      <c r="Y85" s="204"/>
      <c r="Z85" s="204"/>
      <c r="AA85" s="204"/>
      <c r="AB85" s="204"/>
      <c r="AC85" s="204"/>
      <c r="AD85" s="204"/>
      <c r="AE85" s="204"/>
      <c r="AF85" s="204"/>
      <c r="AG85" s="204"/>
      <c r="AH85" s="204"/>
    </row>
    <row r="86" spans="2:34" s="34" customFormat="1" x14ac:dyDescent="0.35">
      <c r="B86" s="204">
        <f>VLOOKUP(C86,Companies[],3,FALSE)</f>
        <v>0</v>
      </c>
      <c r="C86" s="204" t="s">
        <v>330</v>
      </c>
      <c r="D86" s="250" t="s">
        <v>285</v>
      </c>
      <c r="E86" s="204" t="s">
        <v>395</v>
      </c>
      <c r="F86" s="204" t="s">
        <v>103</v>
      </c>
      <c r="G86" s="204" t="s">
        <v>103</v>
      </c>
      <c r="H86" s="204"/>
      <c r="I86" s="204" t="s">
        <v>57</v>
      </c>
      <c r="J86" s="269">
        <v>52.59</v>
      </c>
      <c r="K86" s="204" t="s">
        <v>103</v>
      </c>
      <c r="L86" s="204"/>
      <c r="M86" s="204"/>
      <c r="N86" s="204"/>
      <c r="O86" s="204"/>
      <c r="P86" s="204"/>
      <c r="Q86" s="204"/>
      <c r="R86" s="204"/>
      <c r="S86" s="204"/>
      <c r="T86" s="204"/>
      <c r="U86" s="204"/>
      <c r="V86" s="204"/>
      <c r="W86" s="204"/>
      <c r="X86" s="204"/>
      <c r="Y86" s="204"/>
      <c r="Z86" s="204"/>
      <c r="AA86" s="204"/>
      <c r="AB86" s="204"/>
      <c r="AC86" s="204"/>
      <c r="AD86" s="204"/>
      <c r="AE86" s="204"/>
      <c r="AF86" s="204"/>
      <c r="AG86" s="204"/>
      <c r="AH86" s="204"/>
    </row>
    <row r="87" spans="2:34" s="34" customFormat="1" x14ac:dyDescent="0.35">
      <c r="B87" s="204">
        <f>VLOOKUP(C87,Companies[],3,FALSE)</f>
        <v>0</v>
      </c>
      <c r="C87" s="204" t="s">
        <v>332</v>
      </c>
      <c r="D87" s="250" t="s">
        <v>285</v>
      </c>
      <c r="E87" s="204" t="s">
        <v>395</v>
      </c>
      <c r="F87" s="204" t="s">
        <v>103</v>
      </c>
      <c r="G87" s="204" t="s">
        <v>103</v>
      </c>
      <c r="H87" s="204" t="s">
        <v>437</v>
      </c>
      <c r="I87" s="204" t="s">
        <v>57</v>
      </c>
      <c r="J87" s="269">
        <f>63.28-63.28</f>
        <v>0</v>
      </c>
      <c r="K87" s="204" t="s">
        <v>103</v>
      </c>
      <c r="L87" s="204"/>
      <c r="M87" s="204"/>
      <c r="N87" s="204" t="s">
        <v>437</v>
      </c>
      <c r="O87" s="204"/>
      <c r="P87" s="204"/>
      <c r="Q87" s="204"/>
      <c r="R87" s="204"/>
      <c r="S87" s="204"/>
      <c r="T87" s="204"/>
      <c r="U87" s="204"/>
      <c r="V87" s="204"/>
      <c r="W87" s="204"/>
      <c r="X87" s="204"/>
      <c r="Y87" s="204"/>
      <c r="Z87" s="204"/>
      <c r="AA87" s="204"/>
      <c r="AB87" s="204"/>
      <c r="AC87" s="204"/>
      <c r="AD87" s="204"/>
      <c r="AE87" s="204"/>
      <c r="AF87" s="204"/>
      <c r="AG87" s="204"/>
      <c r="AH87" s="204"/>
    </row>
    <row r="88" spans="2:34" s="34" customFormat="1" x14ac:dyDescent="0.35">
      <c r="B88" s="204">
        <f>VLOOKUP(C88,Companies[],3,FALSE)</f>
        <v>0</v>
      </c>
      <c r="C88" s="204" t="s">
        <v>332</v>
      </c>
      <c r="D88" s="250" t="s">
        <v>287</v>
      </c>
      <c r="E88" s="204" t="s">
        <v>398</v>
      </c>
      <c r="F88" s="204" t="s">
        <v>103</v>
      </c>
      <c r="G88" s="204" t="s">
        <v>103</v>
      </c>
      <c r="H88" s="204" t="s">
        <v>437</v>
      </c>
      <c r="I88" s="204" t="s">
        <v>57</v>
      </c>
      <c r="J88" s="269">
        <v>110370</v>
      </c>
      <c r="K88" s="204" t="s">
        <v>103</v>
      </c>
      <c r="L88" s="204"/>
      <c r="M88" s="204"/>
      <c r="N88" s="204" t="s">
        <v>437</v>
      </c>
      <c r="O88" s="204"/>
      <c r="P88" s="204"/>
      <c r="Q88" s="204"/>
      <c r="R88" s="204"/>
      <c r="S88" s="204"/>
      <c r="T88" s="204"/>
      <c r="U88" s="204"/>
      <c r="V88" s="204"/>
      <c r="W88" s="204"/>
      <c r="X88" s="204"/>
      <c r="Y88" s="204"/>
      <c r="Z88" s="204"/>
      <c r="AA88" s="204"/>
      <c r="AB88" s="204"/>
      <c r="AC88" s="204"/>
      <c r="AD88" s="204"/>
      <c r="AE88" s="204"/>
      <c r="AF88" s="204"/>
      <c r="AG88" s="204"/>
      <c r="AH88" s="204"/>
    </row>
    <row r="89" spans="2:34" s="34" customFormat="1" x14ac:dyDescent="0.35">
      <c r="B89" s="204">
        <f>VLOOKUP(C89,Companies[],3,FALSE)</f>
        <v>0</v>
      </c>
      <c r="C89" s="204" t="s">
        <v>2084</v>
      </c>
      <c r="D89" s="250" t="s">
        <v>285</v>
      </c>
      <c r="E89" s="204" t="s">
        <v>395</v>
      </c>
      <c r="F89" s="204" t="s">
        <v>103</v>
      </c>
      <c r="G89" s="204" t="s">
        <v>103</v>
      </c>
      <c r="H89" s="271" t="s">
        <v>2092</v>
      </c>
      <c r="I89" s="204" t="s">
        <v>57</v>
      </c>
      <c r="J89" s="269">
        <f>262.26+45519.1</f>
        <v>45781.36</v>
      </c>
      <c r="K89" s="204" t="s">
        <v>103</v>
      </c>
      <c r="L89" s="204"/>
      <c r="M89" s="204"/>
      <c r="N89" s="271" t="s">
        <v>2092</v>
      </c>
      <c r="O89" s="204"/>
      <c r="P89" s="204"/>
      <c r="Q89" s="204"/>
      <c r="R89" s="204"/>
      <c r="S89" s="204"/>
      <c r="T89" s="204"/>
      <c r="U89" s="204"/>
      <c r="V89" s="204"/>
      <c r="W89" s="204"/>
      <c r="X89" s="204"/>
      <c r="Y89" s="204"/>
      <c r="Z89" s="204"/>
      <c r="AA89" s="204"/>
      <c r="AB89" s="204"/>
      <c r="AC89" s="204"/>
      <c r="AD89" s="204"/>
      <c r="AE89" s="204"/>
      <c r="AF89" s="204"/>
      <c r="AG89" s="204"/>
      <c r="AH89" s="204"/>
    </row>
    <row r="90" spans="2:34" s="34" customFormat="1" x14ac:dyDescent="0.35">
      <c r="B90" s="204">
        <f>VLOOKUP(C90,Companies[],3,FALSE)</f>
        <v>0</v>
      </c>
      <c r="C90" s="204" t="s">
        <v>2084</v>
      </c>
      <c r="D90" s="204" t="s">
        <v>289</v>
      </c>
      <c r="E90" s="204" t="s">
        <v>2078</v>
      </c>
      <c r="F90" s="204" t="s">
        <v>103</v>
      </c>
      <c r="G90" s="204" t="s">
        <v>103</v>
      </c>
      <c r="H90" s="271" t="s">
        <v>2092</v>
      </c>
      <c r="I90" s="204" t="s">
        <v>57</v>
      </c>
      <c r="J90" s="269">
        <v>45000</v>
      </c>
      <c r="K90" s="204" t="s">
        <v>103</v>
      </c>
      <c r="L90" s="204"/>
      <c r="M90" s="204"/>
      <c r="N90" s="271" t="s">
        <v>2092</v>
      </c>
      <c r="O90" s="204"/>
      <c r="P90" s="204"/>
      <c r="Q90" s="204"/>
      <c r="R90" s="204"/>
      <c r="S90" s="204"/>
      <c r="T90" s="204"/>
      <c r="U90" s="204"/>
      <c r="V90" s="204"/>
      <c r="W90" s="204"/>
      <c r="X90" s="204"/>
      <c r="Y90" s="204"/>
      <c r="Z90" s="204"/>
      <c r="AA90" s="204"/>
      <c r="AB90" s="204"/>
      <c r="AC90" s="204"/>
      <c r="AD90" s="204"/>
      <c r="AE90" s="204"/>
      <c r="AF90" s="204"/>
      <c r="AG90" s="204"/>
      <c r="AH90" s="204"/>
    </row>
    <row r="91" spans="2:34" s="34" customFormat="1" x14ac:dyDescent="0.35">
      <c r="B91" s="204">
        <f>VLOOKUP(C91,Companies[],3,FALSE)</f>
        <v>0</v>
      </c>
      <c r="C91" s="204" t="s">
        <v>334</v>
      </c>
      <c r="D91" s="204" t="s">
        <v>407</v>
      </c>
      <c r="E91" s="204" t="s">
        <v>395</v>
      </c>
      <c r="F91" s="204" t="s">
        <v>103</v>
      </c>
      <c r="G91" s="204" t="s">
        <v>103</v>
      </c>
      <c r="H91" s="204" t="s">
        <v>440</v>
      </c>
      <c r="I91" s="204" t="s">
        <v>57</v>
      </c>
      <c r="J91" s="269">
        <v>38950.370000000003</v>
      </c>
      <c r="K91" s="204" t="s">
        <v>103</v>
      </c>
      <c r="L91" s="204"/>
      <c r="M91" s="204"/>
      <c r="N91" s="204" t="s">
        <v>440</v>
      </c>
      <c r="O91" s="204"/>
      <c r="P91" s="204"/>
      <c r="Q91" s="204"/>
      <c r="R91" s="204"/>
      <c r="S91" s="204"/>
      <c r="T91" s="204"/>
      <c r="U91" s="204"/>
      <c r="V91" s="204"/>
      <c r="W91" s="204"/>
      <c r="X91" s="204"/>
      <c r="Y91" s="204"/>
      <c r="Z91" s="204"/>
      <c r="AA91" s="204"/>
      <c r="AB91" s="204"/>
      <c r="AC91" s="204"/>
      <c r="AD91" s="204"/>
      <c r="AE91" s="204"/>
      <c r="AF91" s="204"/>
      <c r="AG91" s="204"/>
      <c r="AH91" s="204"/>
    </row>
    <row r="92" spans="2:34" s="34" customFormat="1" x14ac:dyDescent="0.35">
      <c r="B92" s="204">
        <f>VLOOKUP(C92,Companies[],3,FALSE)</f>
        <v>0</v>
      </c>
      <c r="C92" s="204" t="s">
        <v>334</v>
      </c>
      <c r="D92" s="204" t="s">
        <v>287</v>
      </c>
      <c r="E92" s="204" t="s">
        <v>398</v>
      </c>
      <c r="F92" s="204" t="s">
        <v>103</v>
      </c>
      <c r="G92" s="204" t="s">
        <v>103</v>
      </c>
      <c r="H92" s="204" t="s">
        <v>440</v>
      </c>
      <c r="I92" s="204" t="s">
        <v>57</v>
      </c>
      <c r="J92" s="269">
        <v>60030</v>
      </c>
      <c r="K92" s="204" t="s">
        <v>103</v>
      </c>
      <c r="L92" s="204"/>
      <c r="M92" s="204"/>
      <c r="N92" s="204" t="s">
        <v>440</v>
      </c>
      <c r="O92" s="204"/>
      <c r="P92" s="204"/>
      <c r="Q92" s="204"/>
      <c r="R92" s="204"/>
      <c r="S92" s="204"/>
      <c r="T92" s="204"/>
      <c r="U92" s="204"/>
      <c r="V92" s="204"/>
      <c r="W92" s="204"/>
      <c r="X92" s="204"/>
      <c r="Y92" s="204"/>
      <c r="Z92" s="204"/>
      <c r="AA92" s="204"/>
      <c r="AB92" s="204"/>
      <c r="AC92" s="204"/>
      <c r="AD92" s="204"/>
      <c r="AE92" s="204"/>
      <c r="AF92" s="204"/>
      <c r="AG92" s="204"/>
      <c r="AH92" s="204"/>
    </row>
    <row r="93" spans="2:34" s="34" customFormat="1" x14ac:dyDescent="0.35">
      <c r="B93" s="204">
        <f>VLOOKUP(C93,Companies[],3,FALSE)</f>
        <v>0</v>
      </c>
      <c r="C93" s="204" t="s">
        <v>336</v>
      </c>
      <c r="D93" s="204" t="s">
        <v>407</v>
      </c>
      <c r="E93" s="204" t="s">
        <v>387</v>
      </c>
      <c r="F93" s="204" t="s">
        <v>103</v>
      </c>
      <c r="G93" s="204" t="s">
        <v>103</v>
      </c>
      <c r="H93" s="204" t="s">
        <v>438</v>
      </c>
      <c r="I93" s="204" t="s">
        <v>57</v>
      </c>
      <c r="J93" s="269">
        <f>33189633-13599225</f>
        <v>19590408</v>
      </c>
      <c r="K93" s="204" t="s">
        <v>103</v>
      </c>
      <c r="L93" s="204"/>
      <c r="M93" s="204"/>
      <c r="N93" s="204" t="s">
        <v>438</v>
      </c>
      <c r="O93" s="204"/>
      <c r="P93" s="204"/>
      <c r="Q93" s="204"/>
      <c r="R93" s="204"/>
      <c r="S93" s="204"/>
      <c r="T93" s="204"/>
      <c r="U93" s="204"/>
      <c r="V93" s="204"/>
      <c r="W93" s="204"/>
      <c r="X93" s="204"/>
      <c r="Y93" s="204"/>
      <c r="Z93" s="204"/>
      <c r="AA93" s="204"/>
      <c r="AB93" s="204"/>
      <c r="AC93" s="204"/>
      <c r="AD93" s="204"/>
      <c r="AE93" s="204"/>
      <c r="AF93" s="204"/>
      <c r="AG93" s="204"/>
      <c r="AH93" s="204"/>
    </row>
    <row r="94" spans="2:34" s="34" customFormat="1" x14ac:dyDescent="0.35">
      <c r="B94" s="204">
        <f>VLOOKUP(C94,Companies[],3,FALSE)</f>
        <v>0</v>
      </c>
      <c r="C94" s="204" t="s">
        <v>336</v>
      </c>
      <c r="D94" s="204" t="s">
        <v>407</v>
      </c>
      <c r="E94" s="204" t="s">
        <v>385</v>
      </c>
      <c r="F94" s="204" t="s">
        <v>103</v>
      </c>
      <c r="G94" s="204" t="s">
        <v>103</v>
      </c>
      <c r="H94" s="204" t="s">
        <v>438</v>
      </c>
      <c r="I94" s="204" t="s">
        <v>57</v>
      </c>
      <c r="J94" s="269">
        <f>5849015+13599225</f>
        <v>19448240</v>
      </c>
      <c r="K94" s="204" t="s">
        <v>103</v>
      </c>
      <c r="L94" s="204"/>
      <c r="M94" s="204"/>
      <c r="N94" s="204" t="s">
        <v>438</v>
      </c>
      <c r="O94" s="204"/>
      <c r="P94" s="204"/>
      <c r="Q94" s="204"/>
      <c r="R94" s="204"/>
      <c r="S94" s="204"/>
      <c r="T94" s="204"/>
      <c r="U94" s="204"/>
      <c r="V94" s="204"/>
      <c r="W94" s="204"/>
      <c r="X94" s="204"/>
      <c r="Y94" s="204"/>
      <c r="Z94" s="204"/>
      <c r="AA94" s="204"/>
      <c r="AB94" s="204"/>
      <c r="AC94" s="204"/>
      <c r="AD94" s="204"/>
      <c r="AE94" s="204"/>
      <c r="AF94" s="204"/>
      <c r="AG94" s="204"/>
      <c r="AH94" s="204"/>
    </row>
    <row r="95" spans="2:34" s="34" customFormat="1" x14ac:dyDescent="0.35">
      <c r="B95" s="204">
        <f>VLOOKUP(C95,Companies[],3,FALSE)</f>
        <v>0</v>
      </c>
      <c r="C95" s="204" t="s">
        <v>336</v>
      </c>
      <c r="D95" s="204" t="s">
        <v>287</v>
      </c>
      <c r="E95" s="204" t="s">
        <v>382</v>
      </c>
      <c r="F95" s="204" t="s">
        <v>103</v>
      </c>
      <c r="G95" s="204" t="s">
        <v>103</v>
      </c>
      <c r="H95" s="204" t="s">
        <v>438</v>
      </c>
      <c r="I95" s="204" t="s">
        <v>57</v>
      </c>
      <c r="J95" s="269">
        <v>74946872.867140263</v>
      </c>
      <c r="K95" s="204" t="s">
        <v>103</v>
      </c>
      <c r="L95" s="204"/>
      <c r="M95" s="204"/>
      <c r="N95" s="204" t="s">
        <v>438</v>
      </c>
      <c r="O95" s="204"/>
      <c r="P95" s="204"/>
      <c r="Q95" s="204"/>
      <c r="R95" s="204"/>
      <c r="S95" s="204"/>
      <c r="T95" s="204"/>
      <c r="U95" s="204"/>
      <c r="V95" s="204"/>
      <c r="W95" s="204"/>
      <c r="X95" s="204"/>
      <c r="Y95" s="204"/>
      <c r="Z95" s="204"/>
      <c r="AA95" s="204"/>
      <c r="AB95" s="204"/>
      <c r="AC95" s="204"/>
      <c r="AD95" s="204"/>
      <c r="AE95" s="204"/>
      <c r="AF95" s="204"/>
      <c r="AG95" s="204"/>
      <c r="AH95" s="204"/>
    </row>
    <row r="96" spans="2:34" s="34" customFormat="1" x14ac:dyDescent="0.35">
      <c r="B96" s="204">
        <f>VLOOKUP(C96,Companies[],3,FALSE)</f>
        <v>0</v>
      </c>
      <c r="C96" s="204" t="s">
        <v>2086</v>
      </c>
      <c r="D96" s="204" t="s">
        <v>407</v>
      </c>
      <c r="E96" s="204" t="s">
        <v>387</v>
      </c>
      <c r="F96" s="204" t="s">
        <v>103</v>
      </c>
      <c r="G96" s="204" t="s">
        <v>103</v>
      </c>
      <c r="H96" s="204"/>
      <c r="I96" s="204" t="s">
        <v>57</v>
      </c>
      <c r="J96" s="269">
        <v>62575</v>
      </c>
      <c r="K96" s="204" t="s">
        <v>103</v>
      </c>
      <c r="L96" s="204"/>
      <c r="M96" s="204"/>
      <c r="N96" s="204"/>
      <c r="O96" s="204"/>
      <c r="P96" s="204"/>
      <c r="Q96" s="204"/>
      <c r="R96" s="204"/>
      <c r="S96" s="204"/>
      <c r="T96" s="204"/>
      <c r="U96" s="204"/>
      <c r="V96" s="204"/>
      <c r="W96" s="204"/>
      <c r="X96" s="204"/>
      <c r="Y96" s="204"/>
      <c r="Z96" s="204"/>
      <c r="AA96" s="204"/>
      <c r="AB96" s="204"/>
      <c r="AC96" s="204"/>
      <c r="AD96" s="204"/>
      <c r="AE96" s="204"/>
      <c r="AF96" s="204"/>
      <c r="AG96" s="204"/>
      <c r="AH96" s="204"/>
    </row>
    <row r="97" spans="2:34" s="34" customFormat="1" x14ac:dyDescent="0.35">
      <c r="B97" s="204">
        <f>VLOOKUP(C97,Companies[],3,FALSE)</f>
        <v>0</v>
      </c>
      <c r="C97" s="204" t="s">
        <v>338</v>
      </c>
      <c r="D97" s="204" t="s">
        <v>407</v>
      </c>
      <c r="E97" s="204" t="s">
        <v>395</v>
      </c>
      <c r="F97" s="204" t="s">
        <v>103</v>
      </c>
      <c r="G97" s="204" t="s">
        <v>103</v>
      </c>
      <c r="H97" s="204" t="s">
        <v>442</v>
      </c>
      <c r="I97" s="204" t="s">
        <v>57</v>
      </c>
      <c r="J97" s="269">
        <v>1080</v>
      </c>
      <c r="K97" s="204" t="s">
        <v>103</v>
      </c>
      <c r="L97" s="204"/>
      <c r="M97" s="204"/>
      <c r="N97" s="204" t="s">
        <v>442</v>
      </c>
      <c r="O97" s="204"/>
      <c r="P97" s="204"/>
      <c r="Q97" s="204"/>
      <c r="R97" s="204"/>
      <c r="S97" s="204"/>
      <c r="T97" s="204"/>
      <c r="U97" s="204"/>
      <c r="V97" s="204"/>
      <c r="W97" s="204"/>
      <c r="X97" s="204"/>
      <c r="Y97" s="204"/>
      <c r="Z97" s="204"/>
      <c r="AA97" s="204"/>
      <c r="AB97" s="204"/>
      <c r="AC97" s="204"/>
      <c r="AD97" s="204"/>
      <c r="AE97" s="204"/>
      <c r="AF97" s="204"/>
      <c r="AG97" s="204"/>
      <c r="AH97" s="204"/>
    </row>
    <row r="98" spans="2:34" s="34" customFormat="1" x14ac:dyDescent="0.35">
      <c r="B98" s="204">
        <f>VLOOKUP(C98,Companies[],3,FALSE)</f>
        <v>0</v>
      </c>
      <c r="C98" s="204" t="s">
        <v>338</v>
      </c>
      <c r="D98" s="204" t="s">
        <v>289</v>
      </c>
      <c r="E98" s="204" t="s">
        <v>397</v>
      </c>
      <c r="F98" s="204" t="s">
        <v>103</v>
      </c>
      <c r="G98" s="204" t="s">
        <v>103</v>
      </c>
      <c r="H98" s="204" t="s">
        <v>442</v>
      </c>
      <c r="I98" s="204" t="s">
        <v>57</v>
      </c>
      <c r="J98" s="269">
        <v>320000</v>
      </c>
      <c r="K98" s="204" t="s">
        <v>103</v>
      </c>
      <c r="L98" s="204"/>
      <c r="M98" s="204"/>
      <c r="N98" s="204" t="s">
        <v>442</v>
      </c>
      <c r="O98" s="204"/>
      <c r="P98" s="204"/>
      <c r="Q98" s="204"/>
      <c r="R98" s="204"/>
      <c r="S98" s="204"/>
      <c r="T98" s="204"/>
      <c r="U98" s="204"/>
      <c r="V98" s="204"/>
      <c r="W98" s="204"/>
      <c r="X98" s="204"/>
      <c r="Y98" s="204"/>
      <c r="Z98" s="204"/>
      <c r="AA98" s="204"/>
      <c r="AB98" s="204"/>
      <c r="AC98" s="204"/>
      <c r="AD98" s="204"/>
      <c r="AE98" s="204"/>
      <c r="AF98" s="204"/>
      <c r="AG98" s="204"/>
      <c r="AH98" s="204"/>
    </row>
    <row r="99" spans="2:34" s="34" customFormat="1" x14ac:dyDescent="0.35">
      <c r="B99" s="204"/>
      <c r="C99" s="204"/>
      <c r="D99" s="204"/>
      <c r="E99" s="204"/>
      <c r="F99" s="204"/>
      <c r="G99" s="204"/>
      <c r="H99" s="204"/>
      <c r="I99" s="204"/>
      <c r="J99" s="209"/>
      <c r="K99" s="204"/>
      <c r="L99" s="204"/>
      <c r="M99" s="204"/>
      <c r="N99" s="204"/>
      <c r="O99" s="204"/>
      <c r="P99" s="204"/>
      <c r="Q99" s="204"/>
      <c r="R99" s="204"/>
      <c r="S99" s="204"/>
      <c r="T99" s="204"/>
      <c r="U99" s="204"/>
      <c r="V99" s="204"/>
      <c r="W99" s="204"/>
      <c r="X99" s="204"/>
      <c r="Y99" s="204"/>
      <c r="Z99" s="204"/>
      <c r="AA99" s="204"/>
      <c r="AB99" s="204"/>
      <c r="AC99" s="204"/>
      <c r="AD99" s="204"/>
      <c r="AE99" s="204"/>
      <c r="AF99" s="204"/>
      <c r="AG99" s="204"/>
      <c r="AH99" s="204"/>
    </row>
    <row r="100" spans="2:34" s="34" customFormat="1" ht="15.6" thickBot="1" x14ac:dyDescent="0.4">
      <c r="B100" s="204"/>
      <c r="C100" s="204"/>
      <c r="D100" s="204"/>
      <c r="E100" s="204"/>
      <c r="F100" s="204"/>
      <c r="G100" s="205"/>
      <c r="H100" s="204"/>
      <c r="I100" s="204"/>
      <c r="J100" s="204"/>
      <c r="K100" s="204"/>
      <c r="L100" s="204"/>
      <c r="M100" s="204"/>
      <c r="N100" s="204"/>
      <c r="O100" s="204"/>
      <c r="P100" s="204"/>
      <c r="Q100" s="204"/>
      <c r="R100" s="204"/>
      <c r="S100" s="204"/>
      <c r="T100" s="204"/>
      <c r="U100" s="204"/>
      <c r="V100" s="204"/>
      <c r="W100" s="204"/>
      <c r="X100" s="204"/>
      <c r="Y100" s="204"/>
      <c r="Z100" s="204"/>
      <c r="AA100" s="204"/>
      <c r="AB100" s="204"/>
      <c r="AC100" s="204"/>
      <c r="AD100" s="204"/>
      <c r="AE100" s="204"/>
      <c r="AF100" s="204"/>
      <c r="AG100" s="204"/>
      <c r="AH100" s="204"/>
    </row>
    <row r="101" spans="2:34" s="34" customFormat="1" ht="15.6" thickBot="1" x14ac:dyDescent="0.4">
      <c r="B101" s="204"/>
      <c r="C101" s="204"/>
      <c r="D101" s="204"/>
      <c r="E101" s="204"/>
      <c r="F101" s="204"/>
      <c r="G101" s="205"/>
      <c r="H101" s="135" t="s">
        <v>401</v>
      </c>
      <c r="I101" s="136"/>
      <c r="J101" s="137">
        <f>SUMIF(Table10[Reporting currency],"USD",Table10[Revenue value])+(IFERROR(SUMIF(Table10[Reporting currency],"&lt;&gt;USD",Table10[Revenue value])/'Part 1 - About'!$E$45,0))</f>
        <v>1387611647.5754232</v>
      </c>
      <c r="K101" s="204"/>
      <c r="L101" s="204"/>
      <c r="M101" s="204"/>
      <c r="N101" s="204"/>
      <c r="O101" s="204"/>
      <c r="P101" s="204"/>
      <c r="Q101" s="204"/>
      <c r="R101" s="204"/>
      <c r="S101" s="204"/>
      <c r="T101" s="204"/>
      <c r="U101" s="204"/>
      <c r="V101" s="204"/>
      <c r="W101" s="204"/>
      <c r="X101" s="204"/>
      <c r="Y101" s="204"/>
      <c r="Z101" s="204"/>
      <c r="AA101" s="204"/>
      <c r="AB101" s="204"/>
      <c r="AC101" s="204"/>
      <c r="AD101" s="204"/>
      <c r="AE101" s="204"/>
      <c r="AF101" s="204"/>
      <c r="AG101" s="204"/>
      <c r="AH101" s="204"/>
    </row>
    <row r="102" spans="2:34" s="34" customFormat="1" ht="15.6" thickBot="1" x14ac:dyDescent="0.4">
      <c r="B102" s="204"/>
      <c r="C102" s="204"/>
      <c r="D102" s="204"/>
      <c r="E102" s="204"/>
      <c r="F102" s="204"/>
      <c r="G102" s="205"/>
      <c r="H102" s="169"/>
      <c r="I102" s="169"/>
      <c r="J102" s="170"/>
      <c r="K102" s="204"/>
      <c r="L102" s="204"/>
      <c r="M102" s="204"/>
      <c r="N102" s="204"/>
      <c r="O102" s="204"/>
      <c r="P102" s="204"/>
      <c r="Q102" s="204"/>
      <c r="R102" s="204"/>
      <c r="S102" s="204"/>
      <c r="T102" s="204"/>
      <c r="U102" s="204"/>
      <c r="V102" s="204"/>
      <c r="W102" s="204"/>
      <c r="X102" s="204"/>
      <c r="Y102" s="204"/>
      <c r="Z102" s="204"/>
      <c r="AA102" s="204"/>
      <c r="AB102" s="204"/>
      <c r="AC102" s="204"/>
      <c r="AD102" s="204"/>
      <c r="AE102" s="204"/>
      <c r="AF102" s="204"/>
      <c r="AG102" s="204"/>
      <c r="AH102" s="204"/>
    </row>
    <row r="103" spans="2:34" ht="23.25" customHeight="1" thickBot="1" x14ac:dyDescent="0.4">
      <c r="B103" s="204"/>
      <c r="C103" s="204"/>
      <c r="D103" s="204"/>
      <c r="E103" s="204"/>
      <c r="F103" s="204"/>
      <c r="G103" s="205"/>
      <c r="H103" s="168" t="str">
        <f>"Total in "&amp;'Part 1 - About'!$E$44</f>
        <v>Total in USD</v>
      </c>
      <c r="I103" s="136"/>
      <c r="J103" s="137">
        <f>IF('Part 1 - About'!$E$44="USD",0,SUMIF(Table10[Reporting currency],'Part 1 - About'!$E$44,Table10[Revenue value]))+(IFERROR(SUMIF(Table10[Reporting currency],"USD",Table10[Revenue value])*'Part 1 - About'!$E$45,0))</f>
        <v>1387611647.5754232</v>
      </c>
      <c r="K103" s="204"/>
      <c r="L103" s="204"/>
      <c r="M103" s="204"/>
      <c r="N103" s="204"/>
    </row>
    <row r="104" spans="2:34" s="34" customFormat="1" x14ac:dyDescent="0.35">
      <c r="B104" s="204"/>
      <c r="C104" s="204"/>
      <c r="D104" s="204"/>
      <c r="E104" s="204"/>
      <c r="F104" s="204"/>
      <c r="G104" s="204"/>
      <c r="H104" s="204"/>
      <c r="I104" s="204"/>
      <c r="J104" s="204"/>
      <c r="K104" s="204"/>
      <c r="L104" s="204"/>
      <c r="M104" s="204"/>
      <c r="N104" s="204"/>
      <c r="O104" s="204"/>
      <c r="P104" s="204"/>
      <c r="Q104" s="204"/>
      <c r="R104" s="204"/>
      <c r="S104" s="204"/>
      <c r="T104" s="204"/>
      <c r="U104" s="204"/>
      <c r="V104" s="204"/>
      <c r="W104" s="204"/>
      <c r="X104" s="204"/>
      <c r="Y104" s="204"/>
      <c r="Z104" s="204"/>
      <c r="AA104" s="204"/>
      <c r="AB104" s="204"/>
      <c r="AC104" s="204"/>
      <c r="AD104" s="204"/>
      <c r="AE104" s="204"/>
      <c r="AF104" s="204"/>
      <c r="AG104" s="204"/>
      <c r="AH104" s="204"/>
    </row>
    <row r="105" spans="2:34" s="34" customFormat="1" ht="21.6" x14ac:dyDescent="0.35">
      <c r="B105" s="12"/>
      <c r="C105" s="341" t="s">
        <v>402</v>
      </c>
      <c r="D105" s="341"/>
      <c r="E105" s="341"/>
      <c r="F105" s="341"/>
      <c r="G105" s="341"/>
      <c r="H105" s="341"/>
      <c r="I105" s="341"/>
      <c r="J105" s="341"/>
      <c r="K105" s="341"/>
      <c r="L105" s="341"/>
      <c r="M105" s="341"/>
      <c r="N105" s="341"/>
      <c r="O105" s="204"/>
      <c r="P105" s="204"/>
      <c r="Q105" s="204"/>
      <c r="R105" s="204"/>
      <c r="S105" s="204"/>
      <c r="T105" s="204"/>
      <c r="U105" s="204"/>
      <c r="V105" s="204"/>
      <c r="W105" s="204"/>
      <c r="X105" s="204"/>
      <c r="Y105" s="204"/>
      <c r="Z105" s="204"/>
      <c r="AA105" s="204"/>
      <c r="AB105" s="204"/>
      <c r="AC105" s="204"/>
      <c r="AD105" s="204"/>
      <c r="AE105" s="204"/>
      <c r="AF105" s="204"/>
      <c r="AG105" s="204"/>
      <c r="AH105" s="204"/>
    </row>
    <row r="106" spans="2:34" s="34" customFormat="1" x14ac:dyDescent="0.35">
      <c r="B106" s="204"/>
      <c r="C106" s="340"/>
      <c r="D106" s="340"/>
      <c r="E106" s="340"/>
      <c r="F106" s="340"/>
      <c r="G106" s="340"/>
      <c r="H106" s="340"/>
      <c r="I106" s="340"/>
      <c r="J106" s="340"/>
      <c r="K106" s="340"/>
      <c r="L106" s="340"/>
      <c r="M106" s="340"/>
      <c r="N106" s="340"/>
      <c r="O106" s="204"/>
      <c r="P106" s="204"/>
      <c r="Q106" s="204"/>
      <c r="R106" s="204"/>
      <c r="S106" s="204"/>
      <c r="T106" s="204"/>
      <c r="U106" s="204"/>
      <c r="V106" s="204"/>
      <c r="W106" s="204"/>
      <c r="X106" s="204"/>
      <c r="Y106" s="204"/>
      <c r="Z106" s="204"/>
      <c r="AA106" s="204"/>
      <c r="AB106" s="204"/>
      <c r="AC106" s="204"/>
      <c r="AD106" s="204"/>
      <c r="AE106" s="204"/>
      <c r="AF106" s="204"/>
      <c r="AG106" s="204"/>
      <c r="AH106" s="204"/>
    </row>
    <row r="107" spans="2:34" s="34" customFormat="1" ht="15.6" thickBot="1" x14ac:dyDescent="0.4">
      <c r="B107" s="204"/>
      <c r="C107" s="329" t="s">
        <v>404</v>
      </c>
      <c r="D107" s="329"/>
      <c r="E107" s="329"/>
      <c r="F107" s="329"/>
      <c r="G107" s="329"/>
      <c r="H107" s="329"/>
      <c r="I107" s="329"/>
      <c r="J107" s="329"/>
      <c r="K107" s="329"/>
      <c r="L107" s="329"/>
      <c r="M107" s="329"/>
      <c r="N107" s="329"/>
      <c r="O107" s="204"/>
      <c r="P107" s="204"/>
      <c r="Q107" s="204"/>
      <c r="R107" s="204"/>
      <c r="S107" s="204"/>
      <c r="T107" s="204"/>
      <c r="U107" s="204"/>
      <c r="V107" s="204"/>
      <c r="W107" s="204"/>
      <c r="X107" s="204"/>
      <c r="Y107" s="204"/>
      <c r="Z107" s="204"/>
      <c r="AA107" s="204"/>
      <c r="AB107" s="204"/>
      <c r="AC107" s="204"/>
      <c r="AD107" s="204"/>
      <c r="AE107" s="204"/>
      <c r="AF107" s="204"/>
      <c r="AG107" s="204"/>
      <c r="AH107" s="204"/>
    </row>
    <row r="108" spans="2:34" s="34" customFormat="1" ht="16.2" thickTop="1" thickBot="1" x14ac:dyDescent="0.4">
      <c r="B108" s="204"/>
      <c r="C108" s="266" t="s">
        <v>418</v>
      </c>
      <c r="D108" s="266" t="s">
        <v>378</v>
      </c>
      <c r="E108" s="266" t="s">
        <v>377</v>
      </c>
      <c r="F108" s="266" t="s">
        <v>419</v>
      </c>
      <c r="G108" s="266" t="s">
        <v>420</v>
      </c>
      <c r="H108" s="266" t="s">
        <v>421</v>
      </c>
      <c r="I108" s="266" t="s">
        <v>422</v>
      </c>
      <c r="J108" s="266" t="s">
        <v>379</v>
      </c>
      <c r="K108" s="266" t="s">
        <v>423</v>
      </c>
      <c r="L108" s="266" t="s">
        <v>424</v>
      </c>
      <c r="M108" s="266" t="s">
        <v>425</v>
      </c>
      <c r="N108" s="266" t="s">
        <v>426</v>
      </c>
      <c r="O108" s="204"/>
      <c r="P108" s="204"/>
      <c r="Q108" s="204"/>
      <c r="R108" s="204"/>
      <c r="S108" s="204"/>
      <c r="T108" s="204"/>
      <c r="U108" s="204"/>
      <c r="V108" s="204"/>
      <c r="W108" s="204"/>
      <c r="X108" s="204"/>
      <c r="Y108" s="204"/>
      <c r="Z108" s="204"/>
      <c r="AA108" s="204"/>
      <c r="AB108" s="204"/>
      <c r="AC108" s="204"/>
      <c r="AD108" s="204"/>
      <c r="AE108" s="204"/>
      <c r="AF108" s="204"/>
      <c r="AG108" s="204"/>
      <c r="AH108" s="204"/>
    </row>
    <row r="109" spans="2:34" s="34" customFormat="1" x14ac:dyDescent="0.35">
      <c r="B109" s="204"/>
      <c r="C109" s="262" t="s">
        <v>427</v>
      </c>
      <c r="D109" s="262" t="s">
        <v>407</v>
      </c>
      <c r="E109" s="262" t="s">
        <v>406</v>
      </c>
      <c r="F109" s="262" t="s">
        <v>103</v>
      </c>
      <c r="G109" s="262" t="s">
        <v>103</v>
      </c>
      <c r="H109" s="262" t="s">
        <v>428</v>
      </c>
      <c r="I109" s="262" t="s">
        <v>57</v>
      </c>
      <c r="J109" s="263">
        <f>21447.8-4403.36</f>
        <v>17044.439999999999</v>
      </c>
      <c r="K109" s="262" t="s">
        <v>103</v>
      </c>
      <c r="L109" s="262"/>
      <c r="M109" s="262"/>
      <c r="N109" s="262"/>
      <c r="O109" s="204"/>
      <c r="P109" s="204"/>
      <c r="Q109" s="204"/>
      <c r="R109" s="204"/>
      <c r="S109" s="204"/>
      <c r="T109" s="204"/>
      <c r="U109" s="204"/>
      <c r="V109" s="204"/>
      <c r="W109" s="204"/>
      <c r="X109" s="204"/>
      <c r="Y109" s="204"/>
      <c r="Z109" s="204"/>
      <c r="AA109" s="204"/>
      <c r="AB109" s="204"/>
      <c r="AC109" s="204"/>
      <c r="AD109" s="204"/>
      <c r="AE109" s="204"/>
      <c r="AF109" s="204"/>
      <c r="AG109" s="204"/>
      <c r="AH109" s="204"/>
    </row>
    <row r="110" spans="2:34" s="34" customFormat="1" x14ac:dyDescent="0.35">
      <c r="B110" s="204"/>
      <c r="C110" s="264" t="s">
        <v>429</v>
      </c>
      <c r="D110" s="264" t="s">
        <v>407</v>
      </c>
      <c r="E110" s="264" t="s">
        <v>406</v>
      </c>
      <c r="F110" s="264" t="s">
        <v>103</v>
      </c>
      <c r="G110" s="264" t="s">
        <v>103</v>
      </c>
      <c r="H110" s="264" t="s">
        <v>430</v>
      </c>
      <c r="I110" s="264" t="s">
        <v>57</v>
      </c>
      <c r="J110" s="265">
        <v>60170.04</v>
      </c>
      <c r="K110" s="264" t="s">
        <v>103</v>
      </c>
      <c r="L110" s="264"/>
      <c r="M110" s="264"/>
      <c r="N110" s="264"/>
      <c r="O110" s="204"/>
      <c r="P110" s="204"/>
      <c r="Q110" s="204"/>
      <c r="R110" s="204"/>
      <c r="S110" s="204"/>
      <c r="T110" s="204"/>
      <c r="U110" s="204"/>
      <c r="V110" s="204"/>
      <c r="W110" s="204"/>
      <c r="X110" s="204"/>
      <c r="Y110" s="204"/>
      <c r="Z110" s="204"/>
      <c r="AA110" s="204"/>
      <c r="AB110" s="204"/>
      <c r="AC110" s="204"/>
      <c r="AD110" s="204"/>
      <c r="AE110" s="204"/>
      <c r="AF110" s="204"/>
      <c r="AG110" s="204"/>
      <c r="AH110" s="204"/>
    </row>
    <row r="111" spans="2:34" s="34" customFormat="1" x14ac:dyDescent="0.35">
      <c r="B111" s="204"/>
      <c r="C111" s="262" t="s">
        <v>432</v>
      </c>
      <c r="D111" s="262" t="s">
        <v>407</v>
      </c>
      <c r="E111" s="262" t="s">
        <v>406</v>
      </c>
      <c r="F111" s="262" t="s">
        <v>103</v>
      </c>
      <c r="G111" s="262" t="s">
        <v>103</v>
      </c>
      <c r="H111" s="262" t="s">
        <v>433</v>
      </c>
      <c r="I111" s="262" t="s">
        <v>57</v>
      </c>
      <c r="J111" s="263">
        <v>6437276.4000000004</v>
      </c>
      <c r="K111" s="262" t="s">
        <v>103</v>
      </c>
      <c r="L111" s="262"/>
      <c r="M111" s="262"/>
      <c r="N111" s="262"/>
      <c r="O111" s="204"/>
      <c r="P111" s="204"/>
      <c r="Q111" s="204"/>
      <c r="R111" s="204"/>
      <c r="S111" s="204"/>
      <c r="T111" s="204"/>
      <c r="U111" s="204"/>
      <c r="V111" s="204"/>
      <c r="W111" s="204"/>
      <c r="X111" s="204"/>
      <c r="Y111" s="204"/>
      <c r="Z111" s="204"/>
      <c r="AA111" s="204"/>
      <c r="AB111" s="204"/>
      <c r="AC111" s="204"/>
      <c r="AD111" s="204"/>
      <c r="AE111" s="204"/>
      <c r="AF111" s="204"/>
      <c r="AG111" s="204"/>
      <c r="AH111" s="204"/>
    </row>
    <row r="112" spans="2:34" s="34" customFormat="1" x14ac:dyDescent="0.35">
      <c r="B112" s="204"/>
      <c r="C112" s="264" t="s">
        <v>434</v>
      </c>
      <c r="D112" s="264" t="s">
        <v>407</v>
      </c>
      <c r="E112" s="264" t="s">
        <v>406</v>
      </c>
      <c r="F112" s="264" t="s">
        <v>103</v>
      </c>
      <c r="G112" s="264" t="s">
        <v>103</v>
      </c>
      <c r="H112" s="264" t="s">
        <v>435</v>
      </c>
      <c r="I112" s="264" t="s">
        <v>57</v>
      </c>
      <c r="J112" s="265">
        <f>59573.99-10130.28</f>
        <v>49443.71</v>
      </c>
      <c r="K112" s="264" t="s">
        <v>103</v>
      </c>
      <c r="L112" s="264"/>
      <c r="M112" s="264"/>
      <c r="N112" s="264"/>
      <c r="O112" s="204"/>
      <c r="P112" s="204"/>
      <c r="Q112" s="204"/>
      <c r="R112" s="204"/>
      <c r="S112" s="204"/>
      <c r="T112" s="204"/>
      <c r="U112" s="204"/>
      <c r="V112" s="204"/>
      <c r="W112" s="204"/>
      <c r="X112" s="204"/>
      <c r="Y112" s="204"/>
      <c r="Z112" s="204"/>
      <c r="AA112" s="204"/>
      <c r="AB112" s="204"/>
      <c r="AC112" s="204"/>
      <c r="AD112" s="204"/>
      <c r="AE112" s="204"/>
      <c r="AF112" s="204"/>
      <c r="AG112" s="204"/>
    </row>
    <row r="113" spans="2:34" s="34" customFormat="1" x14ac:dyDescent="0.35">
      <c r="B113" s="204"/>
      <c r="C113" s="262" t="s">
        <v>2081</v>
      </c>
      <c r="D113" s="262" t="s">
        <v>436</v>
      </c>
      <c r="E113" s="262" t="s">
        <v>406</v>
      </c>
      <c r="F113" s="262" t="s">
        <v>103</v>
      </c>
      <c r="G113" s="262" t="s">
        <v>103</v>
      </c>
      <c r="H113" s="262" t="s">
        <v>435</v>
      </c>
      <c r="I113" s="262" t="s">
        <v>57</v>
      </c>
      <c r="J113" s="263">
        <f>4513.68+64.4499999999998</f>
        <v>4578.13</v>
      </c>
      <c r="K113" s="262" t="s">
        <v>103</v>
      </c>
      <c r="L113" s="262"/>
      <c r="M113" s="262"/>
      <c r="N113" s="262"/>
      <c r="O113" s="204"/>
      <c r="P113" s="204"/>
      <c r="Q113" s="204"/>
      <c r="R113" s="204"/>
      <c r="S113" s="204"/>
      <c r="T113" s="204"/>
      <c r="U113" s="204"/>
      <c r="V113" s="204"/>
      <c r="W113" s="204"/>
      <c r="X113" s="204"/>
      <c r="Y113" s="204"/>
      <c r="Z113" s="204"/>
      <c r="AA113" s="204"/>
      <c r="AB113" s="204"/>
      <c r="AC113" s="204"/>
      <c r="AD113" s="204"/>
      <c r="AE113" s="204"/>
      <c r="AF113" s="204"/>
      <c r="AG113" s="204"/>
    </row>
    <row r="114" spans="2:34" s="34" customFormat="1" x14ac:dyDescent="0.35">
      <c r="C114" s="264" t="s">
        <v>2082</v>
      </c>
      <c r="D114" s="264" t="s">
        <v>436</v>
      </c>
      <c r="E114" s="264" t="s">
        <v>406</v>
      </c>
      <c r="F114" s="264" t="s">
        <v>103</v>
      </c>
      <c r="G114" s="264" t="s">
        <v>103</v>
      </c>
      <c r="H114" s="264"/>
      <c r="I114" s="264" t="s">
        <v>57</v>
      </c>
      <c r="J114" s="265">
        <v>5426.24</v>
      </c>
      <c r="K114" s="264" t="s">
        <v>103</v>
      </c>
      <c r="L114" s="264"/>
      <c r="M114" s="264"/>
      <c r="N114" s="264"/>
      <c r="O114" s="204"/>
      <c r="P114" s="204"/>
      <c r="Q114" s="204"/>
      <c r="R114" s="204"/>
      <c r="S114" s="204"/>
      <c r="T114" s="204"/>
      <c r="U114" s="204"/>
      <c r="V114" s="204"/>
      <c r="W114" s="204"/>
      <c r="X114" s="204"/>
      <c r="Y114" s="204"/>
      <c r="Z114" s="204"/>
      <c r="AA114" s="204"/>
      <c r="AB114" s="204"/>
      <c r="AC114" s="204"/>
      <c r="AD114" s="204"/>
      <c r="AE114" s="204"/>
      <c r="AF114" s="204"/>
      <c r="AG114" s="204"/>
    </row>
    <row r="115" spans="2:34" s="34" customFormat="1" x14ac:dyDescent="0.35">
      <c r="C115" s="262" t="s">
        <v>328</v>
      </c>
      <c r="D115" s="262" t="s">
        <v>436</v>
      </c>
      <c r="E115" s="262" t="s">
        <v>406</v>
      </c>
      <c r="F115" s="262" t="s">
        <v>103</v>
      </c>
      <c r="G115" s="262" t="s">
        <v>103</v>
      </c>
      <c r="H115" s="262" t="s">
        <v>442</v>
      </c>
      <c r="I115" s="262" t="s">
        <v>57</v>
      </c>
      <c r="J115" s="263">
        <f>3802.64-1196.74</f>
        <v>2605.8999999999996</v>
      </c>
      <c r="K115" s="262" t="s">
        <v>103</v>
      </c>
      <c r="L115" s="262"/>
      <c r="M115" s="262"/>
      <c r="N115" s="262"/>
      <c r="O115" s="204"/>
      <c r="P115" s="204"/>
      <c r="Q115" s="204"/>
      <c r="R115" s="204"/>
      <c r="S115" s="204"/>
      <c r="T115" s="204"/>
      <c r="U115" s="204"/>
      <c r="V115" s="204"/>
      <c r="W115" s="204"/>
      <c r="X115" s="204"/>
      <c r="Y115" s="204"/>
      <c r="Z115" s="204"/>
      <c r="AA115" s="204"/>
      <c r="AB115" s="204"/>
      <c r="AC115" s="204"/>
      <c r="AD115" s="204"/>
      <c r="AE115" s="204"/>
      <c r="AF115" s="204"/>
      <c r="AG115" s="204"/>
    </row>
    <row r="116" spans="2:34" s="34" customFormat="1" x14ac:dyDescent="0.35">
      <c r="C116" s="264" t="s">
        <v>331</v>
      </c>
      <c r="D116" s="264" t="s">
        <v>436</v>
      </c>
      <c r="E116" s="264" t="s">
        <v>406</v>
      </c>
      <c r="F116" s="264" t="s">
        <v>103</v>
      </c>
      <c r="G116" s="264" t="s">
        <v>103</v>
      </c>
      <c r="H116" s="264" t="s">
        <v>442</v>
      </c>
      <c r="I116" s="264" t="s">
        <v>57</v>
      </c>
      <c r="J116" s="265">
        <v>4608.1499999999996</v>
      </c>
      <c r="K116" s="264" t="s">
        <v>103</v>
      </c>
      <c r="L116" s="264"/>
      <c r="M116" s="264"/>
      <c r="N116" s="264"/>
      <c r="O116" s="204"/>
      <c r="P116" s="204"/>
      <c r="Q116" s="204"/>
      <c r="R116" s="204"/>
      <c r="S116" s="204"/>
      <c r="T116" s="204"/>
      <c r="U116" s="204"/>
      <c r="V116" s="204"/>
      <c r="W116" s="204"/>
      <c r="X116" s="204"/>
      <c r="Y116" s="204"/>
      <c r="Z116" s="204"/>
      <c r="AA116" s="204"/>
      <c r="AB116" s="204"/>
      <c r="AC116" s="204"/>
      <c r="AD116" s="204"/>
      <c r="AE116" s="204"/>
      <c r="AF116" s="204"/>
      <c r="AG116" s="204"/>
    </row>
    <row r="117" spans="2:34" s="34" customFormat="1" x14ac:dyDescent="0.35">
      <c r="C117" s="262" t="s">
        <v>329</v>
      </c>
      <c r="D117" s="262" t="s">
        <v>436</v>
      </c>
      <c r="E117" s="262" t="s">
        <v>406</v>
      </c>
      <c r="F117" s="262" t="s">
        <v>103</v>
      </c>
      <c r="G117" s="262" t="s">
        <v>103</v>
      </c>
      <c r="H117" s="262"/>
      <c r="I117" s="262" t="s">
        <v>57</v>
      </c>
      <c r="J117" s="263">
        <f>9640.6+3590.22</f>
        <v>13230.82</v>
      </c>
      <c r="K117" s="262" t="s">
        <v>103</v>
      </c>
      <c r="L117" s="262"/>
      <c r="M117" s="262"/>
      <c r="N117" s="262"/>
      <c r="O117" s="204"/>
      <c r="P117" s="204"/>
      <c r="Q117" s="204"/>
      <c r="R117" s="204"/>
      <c r="S117" s="204"/>
      <c r="T117" s="204"/>
      <c r="U117" s="204"/>
      <c r="V117" s="204"/>
      <c r="W117" s="204"/>
      <c r="X117" s="204"/>
      <c r="Y117" s="204"/>
      <c r="Z117" s="204"/>
      <c r="AA117" s="204"/>
      <c r="AB117" s="204"/>
      <c r="AC117" s="204"/>
      <c r="AD117" s="204"/>
      <c r="AE117" s="204"/>
      <c r="AF117" s="204"/>
      <c r="AG117" s="204"/>
    </row>
    <row r="118" spans="2:34" s="34" customFormat="1" x14ac:dyDescent="0.35">
      <c r="C118" s="264" t="s">
        <v>332</v>
      </c>
      <c r="D118" s="264" t="s">
        <v>436</v>
      </c>
      <c r="E118" s="264" t="s">
        <v>406</v>
      </c>
      <c r="F118" s="264" t="s">
        <v>103</v>
      </c>
      <c r="G118" s="264" t="s">
        <v>103</v>
      </c>
      <c r="H118" s="264" t="s">
        <v>437</v>
      </c>
      <c r="I118" s="264" t="s">
        <v>57</v>
      </c>
      <c r="J118" s="265">
        <f>16991.24+63.2799999999988</f>
        <v>17054.52</v>
      </c>
      <c r="K118" s="264" t="s">
        <v>103</v>
      </c>
      <c r="L118" s="264"/>
      <c r="M118" s="264"/>
      <c r="N118" s="264"/>
      <c r="O118" s="204"/>
      <c r="P118" s="204"/>
      <c r="Q118" s="204"/>
      <c r="R118" s="204"/>
      <c r="S118" s="204"/>
      <c r="T118" s="204"/>
      <c r="U118" s="204"/>
      <c r="V118" s="204"/>
      <c r="W118" s="204"/>
      <c r="X118" s="204"/>
      <c r="Y118" s="204"/>
      <c r="Z118" s="204"/>
      <c r="AA118" s="204"/>
      <c r="AB118" s="204"/>
      <c r="AC118" s="204"/>
      <c r="AD118" s="204"/>
      <c r="AE118" s="204"/>
      <c r="AF118" s="204"/>
      <c r="AG118" s="204"/>
    </row>
    <row r="119" spans="2:34" s="34" customFormat="1" x14ac:dyDescent="0.35">
      <c r="C119" s="262" t="s">
        <v>327</v>
      </c>
      <c r="D119" s="262" t="s">
        <v>436</v>
      </c>
      <c r="E119" s="262" t="s">
        <v>406</v>
      </c>
      <c r="F119" s="262" t="s">
        <v>103</v>
      </c>
      <c r="G119" s="262" t="s">
        <v>103</v>
      </c>
      <c r="H119" s="262"/>
      <c r="I119" s="262" t="s">
        <v>57</v>
      </c>
      <c r="J119" s="263">
        <v>5102.2299999999996</v>
      </c>
      <c r="K119" s="262" t="s">
        <v>103</v>
      </c>
      <c r="L119" s="262"/>
      <c r="M119" s="262"/>
      <c r="N119" s="262"/>
      <c r="O119" s="204"/>
      <c r="P119" s="204"/>
      <c r="Q119" s="204"/>
      <c r="R119" s="204"/>
      <c r="S119" s="204"/>
      <c r="T119" s="204"/>
      <c r="U119" s="204"/>
      <c r="V119" s="204"/>
      <c r="W119" s="204"/>
      <c r="X119" s="204"/>
      <c r="Y119" s="204"/>
      <c r="Z119" s="204"/>
      <c r="AA119" s="204"/>
      <c r="AB119" s="204"/>
      <c r="AC119" s="204"/>
      <c r="AD119" s="204"/>
      <c r="AE119" s="204"/>
      <c r="AF119" s="204"/>
      <c r="AG119" s="204"/>
    </row>
    <row r="120" spans="2:34" s="34" customFormat="1" x14ac:dyDescent="0.35">
      <c r="C120" s="264" t="s">
        <v>2083</v>
      </c>
      <c r="D120" s="264" t="s">
        <v>436</v>
      </c>
      <c r="E120" s="264" t="s">
        <v>406</v>
      </c>
      <c r="F120" s="264" t="s">
        <v>103</v>
      </c>
      <c r="G120" s="264" t="s">
        <v>103</v>
      </c>
      <c r="H120" s="264"/>
      <c r="I120" s="264" t="s">
        <v>57</v>
      </c>
      <c r="J120" s="265">
        <v>19791.349999999999</v>
      </c>
      <c r="K120" s="264" t="s">
        <v>103</v>
      </c>
      <c r="L120" s="264"/>
      <c r="M120" s="264"/>
      <c r="N120" s="264"/>
      <c r="O120" s="204"/>
      <c r="P120" s="204"/>
      <c r="Q120" s="204"/>
      <c r="R120" s="204"/>
      <c r="S120" s="204"/>
      <c r="T120" s="204"/>
      <c r="U120" s="204"/>
      <c r="V120" s="204"/>
      <c r="W120" s="204"/>
      <c r="X120" s="204"/>
      <c r="Y120" s="204"/>
      <c r="Z120" s="204"/>
      <c r="AA120" s="204"/>
      <c r="AB120" s="204"/>
      <c r="AC120" s="204"/>
      <c r="AD120" s="204"/>
      <c r="AE120" s="204"/>
      <c r="AF120" s="204"/>
      <c r="AG120" s="204"/>
    </row>
    <row r="121" spans="2:34" s="34" customFormat="1" x14ac:dyDescent="0.35">
      <c r="C121" s="262" t="s">
        <v>324</v>
      </c>
      <c r="D121" s="262" t="s">
        <v>436</v>
      </c>
      <c r="E121" s="262" t="s">
        <v>406</v>
      </c>
      <c r="F121" s="262" t="s">
        <v>103</v>
      </c>
      <c r="G121" s="262" t="s">
        <v>103</v>
      </c>
      <c r="H121" s="262"/>
      <c r="I121" s="262" t="s">
        <v>57</v>
      </c>
      <c r="J121" s="263">
        <v>19812.88</v>
      </c>
      <c r="K121" s="262" t="s">
        <v>103</v>
      </c>
      <c r="L121" s="262"/>
      <c r="M121" s="262"/>
      <c r="N121" s="262"/>
      <c r="O121" s="204"/>
      <c r="P121" s="204"/>
      <c r="Q121" s="204"/>
      <c r="R121" s="204"/>
      <c r="S121" s="204"/>
      <c r="T121" s="204"/>
      <c r="U121" s="204"/>
      <c r="V121" s="204"/>
      <c r="W121" s="204"/>
      <c r="X121" s="204"/>
      <c r="Y121" s="204"/>
      <c r="Z121" s="204"/>
      <c r="AA121" s="204"/>
      <c r="AB121" s="204"/>
      <c r="AC121" s="204"/>
      <c r="AD121" s="204"/>
      <c r="AE121" s="204"/>
      <c r="AF121" s="204"/>
      <c r="AG121" s="204"/>
    </row>
    <row r="122" spans="2:34" s="34" customFormat="1" x14ac:dyDescent="0.35">
      <c r="C122" s="264" t="s">
        <v>333</v>
      </c>
      <c r="D122" s="264" t="s">
        <v>436</v>
      </c>
      <c r="E122" s="264" t="s">
        <v>406</v>
      </c>
      <c r="F122" s="264" t="s">
        <v>103</v>
      </c>
      <c r="G122" s="264" t="s">
        <v>103</v>
      </c>
      <c r="H122" s="264" t="s">
        <v>438</v>
      </c>
      <c r="I122" s="264" t="s">
        <v>57</v>
      </c>
      <c r="J122" s="265">
        <v>18758.64</v>
      </c>
      <c r="K122" s="264" t="s">
        <v>103</v>
      </c>
      <c r="L122" s="264"/>
      <c r="M122" s="264"/>
      <c r="N122" s="264"/>
      <c r="O122" s="204"/>
      <c r="P122" s="204"/>
      <c r="Q122" s="204"/>
      <c r="R122" s="204"/>
      <c r="S122" s="204"/>
      <c r="T122" s="204"/>
      <c r="U122" s="204"/>
      <c r="V122" s="204"/>
      <c r="W122" s="204"/>
      <c r="X122" s="204"/>
      <c r="Y122" s="204"/>
      <c r="Z122" s="204"/>
      <c r="AA122" s="204"/>
      <c r="AB122" s="204"/>
      <c r="AC122" s="204"/>
      <c r="AD122" s="204"/>
      <c r="AE122" s="204"/>
      <c r="AF122" s="204"/>
      <c r="AG122" s="204"/>
    </row>
    <row r="123" spans="2:34" s="34" customFormat="1" x14ac:dyDescent="0.35">
      <c r="C123" s="262" t="s">
        <v>2084</v>
      </c>
      <c r="D123" s="262" t="s">
        <v>436</v>
      </c>
      <c r="E123" s="262" t="s">
        <v>406</v>
      </c>
      <c r="F123" s="262" t="s">
        <v>103</v>
      </c>
      <c r="G123" s="262" t="s">
        <v>103</v>
      </c>
      <c r="H123" s="272" t="s">
        <v>2092</v>
      </c>
      <c r="I123" s="262" t="s">
        <v>57</v>
      </c>
      <c r="J123" s="263">
        <f>48770.99-45519.1</f>
        <v>3251.8899999999994</v>
      </c>
      <c r="K123" s="262" t="s">
        <v>103</v>
      </c>
      <c r="L123" s="262"/>
      <c r="M123" s="262"/>
      <c r="N123" s="262"/>
      <c r="O123" s="204"/>
      <c r="P123" s="204"/>
      <c r="Q123" s="204"/>
      <c r="R123" s="204"/>
      <c r="S123" s="204"/>
      <c r="T123" s="204"/>
      <c r="U123" s="204"/>
      <c r="V123" s="204"/>
      <c r="W123" s="204"/>
      <c r="X123" s="204"/>
      <c r="Y123" s="204"/>
      <c r="Z123" s="204"/>
      <c r="AA123" s="204"/>
      <c r="AB123" s="204"/>
      <c r="AC123" s="204"/>
      <c r="AD123" s="204"/>
      <c r="AE123" s="204"/>
      <c r="AF123" s="204"/>
      <c r="AG123" s="204"/>
    </row>
    <row r="124" spans="2:34" s="34" customFormat="1" x14ac:dyDescent="0.35">
      <c r="C124" s="264" t="s">
        <v>439</v>
      </c>
      <c r="D124" s="264" t="s">
        <v>407</v>
      </c>
      <c r="E124" s="264" t="s">
        <v>406</v>
      </c>
      <c r="F124" s="264" t="s">
        <v>103</v>
      </c>
      <c r="G124" s="264" t="s">
        <v>103</v>
      </c>
      <c r="H124" s="264" t="s">
        <v>440</v>
      </c>
      <c r="I124" s="264" t="s">
        <v>57</v>
      </c>
      <c r="J124" s="265">
        <v>143182.9</v>
      </c>
      <c r="K124" s="264" t="s">
        <v>103</v>
      </c>
      <c r="L124" s="264"/>
      <c r="M124" s="264"/>
      <c r="N124" s="264"/>
      <c r="O124" s="204"/>
      <c r="P124" s="204"/>
      <c r="Q124" s="204"/>
      <c r="R124" s="204"/>
      <c r="S124" s="204"/>
      <c r="T124" s="204"/>
      <c r="U124" s="204"/>
      <c r="V124" s="204"/>
      <c r="W124" s="204"/>
      <c r="X124" s="204"/>
      <c r="Y124" s="204"/>
      <c r="Z124" s="204"/>
      <c r="AA124" s="204"/>
      <c r="AB124" s="204"/>
      <c r="AC124" s="204"/>
      <c r="AD124" s="204"/>
      <c r="AE124" s="204"/>
      <c r="AF124" s="204"/>
      <c r="AG124" s="204"/>
    </row>
    <row r="125" spans="2:34" s="34" customFormat="1" x14ac:dyDescent="0.35">
      <c r="C125" s="262" t="s">
        <v>441</v>
      </c>
      <c r="D125" s="262" t="s">
        <v>407</v>
      </c>
      <c r="E125" s="262" t="s">
        <v>406</v>
      </c>
      <c r="F125" s="262" t="s">
        <v>103</v>
      </c>
      <c r="G125" s="262" t="s">
        <v>103</v>
      </c>
      <c r="H125" s="262" t="s">
        <v>442</v>
      </c>
      <c r="I125" s="262" t="s">
        <v>57</v>
      </c>
      <c r="J125" s="263">
        <v>33643.9</v>
      </c>
      <c r="K125" s="262" t="s">
        <v>103</v>
      </c>
      <c r="L125" s="262"/>
      <c r="M125" s="262"/>
      <c r="N125" s="262"/>
      <c r="O125" s="204"/>
      <c r="P125" s="204"/>
      <c r="Q125" s="204"/>
      <c r="R125" s="204"/>
      <c r="S125" s="204"/>
      <c r="T125" s="204"/>
      <c r="U125" s="204"/>
      <c r="V125" s="204"/>
      <c r="W125" s="204"/>
      <c r="X125" s="204"/>
      <c r="Y125" s="204"/>
      <c r="Z125" s="204"/>
      <c r="AA125" s="204"/>
      <c r="AB125" s="204"/>
      <c r="AC125" s="204"/>
      <c r="AD125" s="204"/>
      <c r="AE125" s="204"/>
      <c r="AF125" s="204"/>
      <c r="AG125" s="204"/>
    </row>
    <row r="126" spans="2:34" s="34" customFormat="1" x14ac:dyDescent="0.35">
      <c r="C126" s="264" t="s">
        <v>2091</v>
      </c>
      <c r="D126" s="264" t="s">
        <v>407</v>
      </c>
      <c r="E126" s="264" t="s">
        <v>406</v>
      </c>
      <c r="F126" s="264" t="s">
        <v>103</v>
      </c>
      <c r="G126" s="264" t="s">
        <v>103</v>
      </c>
      <c r="H126" s="264"/>
      <c r="I126" s="264" t="s">
        <v>57</v>
      </c>
      <c r="J126" s="265">
        <v>256145.77</v>
      </c>
      <c r="K126" s="264" t="s">
        <v>103</v>
      </c>
      <c r="L126" s="264"/>
      <c r="M126" s="264"/>
      <c r="N126" s="264"/>
      <c r="O126" s="204"/>
      <c r="P126" s="204"/>
      <c r="Q126" s="204"/>
      <c r="R126" s="204"/>
      <c r="S126" s="204"/>
      <c r="T126" s="204"/>
      <c r="U126" s="204"/>
      <c r="V126" s="204"/>
      <c r="W126" s="204"/>
      <c r="X126" s="204"/>
      <c r="Y126" s="204"/>
      <c r="Z126" s="204"/>
      <c r="AA126" s="204"/>
      <c r="AB126" s="204"/>
      <c r="AC126" s="204"/>
      <c r="AD126" s="204"/>
      <c r="AE126" s="204"/>
      <c r="AF126" s="204"/>
      <c r="AG126" s="204"/>
      <c r="AH126" s="204"/>
    </row>
    <row r="127" spans="2:34" s="34" customFormat="1" x14ac:dyDescent="0.35">
      <c r="C127" s="262" t="s">
        <v>2088</v>
      </c>
      <c r="D127" s="262" t="s">
        <v>407</v>
      </c>
      <c r="E127" s="262" t="s">
        <v>406</v>
      </c>
      <c r="F127" s="262" t="s">
        <v>103</v>
      </c>
      <c r="G127" s="262" t="s">
        <v>103</v>
      </c>
      <c r="H127" s="262"/>
      <c r="I127" s="262" t="s">
        <v>57</v>
      </c>
      <c r="J127" s="263">
        <v>716991.15999999992</v>
      </c>
      <c r="K127" s="262" t="s">
        <v>103</v>
      </c>
      <c r="L127" s="262"/>
      <c r="M127" s="262"/>
      <c r="N127" s="262"/>
      <c r="O127" s="204"/>
      <c r="P127" s="204"/>
      <c r="Q127" s="204"/>
      <c r="R127" s="204"/>
      <c r="S127" s="204"/>
      <c r="T127" s="204"/>
      <c r="U127" s="204"/>
      <c r="V127" s="204"/>
      <c r="W127" s="204"/>
      <c r="X127" s="204"/>
      <c r="Y127" s="204"/>
      <c r="Z127" s="204"/>
      <c r="AA127" s="204"/>
      <c r="AB127" s="204"/>
      <c r="AC127" s="204"/>
      <c r="AD127" s="204"/>
      <c r="AE127" s="204"/>
      <c r="AF127" s="204"/>
      <c r="AG127" s="204"/>
      <c r="AH127" s="204"/>
    </row>
    <row r="128" spans="2:34" s="34" customFormat="1" x14ac:dyDescent="0.35">
      <c r="C128" s="264" t="s">
        <v>342</v>
      </c>
      <c r="D128" s="264" t="s">
        <v>407</v>
      </c>
      <c r="E128" s="264" t="s">
        <v>406</v>
      </c>
      <c r="F128" s="264" t="s">
        <v>103</v>
      </c>
      <c r="G128" s="264" t="s">
        <v>103</v>
      </c>
      <c r="H128" s="264"/>
      <c r="I128" s="264" t="s">
        <v>57</v>
      </c>
      <c r="J128" s="265">
        <v>835229.38</v>
      </c>
      <c r="K128" s="264" t="s">
        <v>103</v>
      </c>
      <c r="L128" s="264"/>
      <c r="M128" s="264"/>
      <c r="N128" s="264"/>
      <c r="O128" s="204"/>
      <c r="P128" s="204"/>
      <c r="Q128" s="204"/>
      <c r="R128" s="204"/>
      <c r="S128" s="204"/>
      <c r="T128" s="204"/>
      <c r="U128" s="204"/>
      <c r="V128" s="204"/>
      <c r="W128" s="204"/>
      <c r="X128" s="204"/>
      <c r="Y128" s="204"/>
      <c r="Z128" s="204"/>
      <c r="AA128" s="204"/>
      <c r="AB128" s="204"/>
      <c r="AC128" s="204"/>
      <c r="AD128" s="204"/>
      <c r="AE128" s="204"/>
      <c r="AF128" s="204"/>
      <c r="AG128" s="204"/>
      <c r="AH128" s="204"/>
    </row>
    <row r="129" spans="2:34" s="34" customFormat="1" x14ac:dyDescent="0.35">
      <c r="C129" s="262" t="s">
        <v>343</v>
      </c>
      <c r="D129" s="262" t="s">
        <v>407</v>
      </c>
      <c r="E129" s="262" t="s">
        <v>406</v>
      </c>
      <c r="F129" s="262" t="s">
        <v>103</v>
      </c>
      <c r="G129" s="262" t="s">
        <v>103</v>
      </c>
      <c r="H129" s="262"/>
      <c r="I129" s="262" t="s">
        <v>57</v>
      </c>
      <c r="J129" s="263">
        <v>8730.83</v>
      </c>
      <c r="K129" s="262" t="s">
        <v>103</v>
      </c>
      <c r="L129" s="262"/>
      <c r="M129" s="262"/>
      <c r="N129" s="262"/>
      <c r="O129" s="204"/>
      <c r="P129" s="204"/>
      <c r="Q129" s="204"/>
      <c r="R129" s="204"/>
      <c r="S129" s="204"/>
      <c r="T129" s="204"/>
      <c r="U129" s="204"/>
      <c r="V129" s="204"/>
      <c r="W129" s="204"/>
      <c r="X129" s="204"/>
      <c r="Y129" s="204"/>
      <c r="Z129" s="204"/>
      <c r="AA129" s="204"/>
      <c r="AB129" s="204"/>
      <c r="AC129" s="204"/>
      <c r="AD129" s="204"/>
      <c r="AE129" s="204"/>
      <c r="AF129" s="204"/>
      <c r="AG129" s="204"/>
      <c r="AH129" s="204"/>
    </row>
    <row r="130" spans="2:34" s="34" customFormat="1" x14ac:dyDescent="0.35">
      <c r="C130" s="264" t="s">
        <v>342</v>
      </c>
      <c r="D130" s="264" t="s">
        <v>407</v>
      </c>
      <c r="E130" s="264" t="s">
        <v>406</v>
      </c>
      <c r="F130" s="264" t="s">
        <v>103</v>
      </c>
      <c r="G130" s="264" t="s">
        <v>103</v>
      </c>
      <c r="H130" s="264"/>
      <c r="I130" s="264" t="s">
        <v>57</v>
      </c>
      <c r="J130" s="265">
        <v>152357</v>
      </c>
      <c r="K130" s="264" t="s">
        <v>103</v>
      </c>
      <c r="L130" s="264"/>
      <c r="M130" s="264"/>
      <c r="N130" s="264"/>
      <c r="O130" s="204"/>
      <c r="P130" s="204"/>
      <c r="Q130" s="204"/>
      <c r="R130" s="204"/>
      <c r="S130" s="204"/>
      <c r="T130" s="204"/>
      <c r="U130" s="204"/>
      <c r="V130" s="204"/>
      <c r="W130" s="204"/>
      <c r="X130" s="204"/>
      <c r="Y130" s="204"/>
      <c r="Z130" s="204"/>
      <c r="AA130" s="204"/>
      <c r="AB130" s="204"/>
      <c r="AC130" s="204"/>
      <c r="AD130" s="204"/>
      <c r="AE130" s="204"/>
      <c r="AF130" s="204"/>
      <c r="AG130" s="204"/>
      <c r="AH130" s="204"/>
    </row>
    <row r="131" spans="2:34" s="34" customFormat="1" x14ac:dyDescent="0.35">
      <c r="C131" s="262" t="s">
        <v>341</v>
      </c>
      <c r="D131" s="262" t="s">
        <v>407</v>
      </c>
      <c r="E131" s="262" t="s">
        <v>406</v>
      </c>
      <c r="F131" s="262" t="s">
        <v>103</v>
      </c>
      <c r="G131" s="262" t="s">
        <v>103</v>
      </c>
      <c r="H131" s="262"/>
      <c r="I131" s="262" t="s">
        <v>57</v>
      </c>
      <c r="J131" s="263">
        <v>1384987.36</v>
      </c>
      <c r="K131" s="262" t="s">
        <v>103</v>
      </c>
      <c r="L131" s="262"/>
      <c r="M131" s="262"/>
      <c r="N131" s="262"/>
      <c r="O131" s="204"/>
      <c r="P131" s="204"/>
      <c r="Q131" s="204"/>
      <c r="R131" s="204"/>
      <c r="S131" s="204"/>
      <c r="T131" s="204"/>
      <c r="U131" s="204"/>
      <c r="V131" s="204"/>
      <c r="W131" s="204"/>
      <c r="X131" s="204"/>
      <c r="Y131" s="204"/>
      <c r="Z131" s="204"/>
      <c r="AA131" s="204"/>
      <c r="AB131" s="204"/>
      <c r="AC131" s="204"/>
      <c r="AD131" s="204"/>
      <c r="AE131" s="204"/>
      <c r="AF131" s="204"/>
      <c r="AG131" s="204"/>
      <c r="AH131" s="204"/>
    </row>
    <row r="132" spans="2:34" s="34" customFormat="1" x14ac:dyDescent="0.35">
      <c r="C132" s="264" t="s">
        <v>2085</v>
      </c>
      <c r="D132" s="264" t="s">
        <v>407</v>
      </c>
      <c r="E132" s="264" t="s">
        <v>406</v>
      </c>
      <c r="F132" s="264" t="s">
        <v>103</v>
      </c>
      <c r="G132" s="264" t="s">
        <v>103</v>
      </c>
      <c r="H132" s="264"/>
      <c r="I132" s="264" t="s">
        <v>57</v>
      </c>
      <c r="J132" s="265">
        <f>503120.61+899746.82</f>
        <v>1402867.43</v>
      </c>
      <c r="K132" s="264" t="s">
        <v>103</v>
      </c>
      <c r="L132" s="264"/>
      <c r="M132" s="264"/>
      <c r="N132" s="264"/>
      <c r="O132" s="204"/>
      <c r="P132" s="204"/>
      <c r="Q132" s="204"/>
      <c r="R132" s="204"/>
      <c r="S132" s="204"/>
      <c r="T132" s="204"/>
      <c r="U132" s="204"/>
      <c r="V132" s="204"/>
      <c r="W132" s="204"/>
      <c r="X132" s="204"/>
      <c r="Y132" s="204"/>
      <c r="Z132" s="204"/>
      <c r="AA132" s="204"/>
      <c r="AB132" s="204"/>
      <c r="AC132" s="204"/>
      <c r="AD132" s="204"/>
      <c r="AE132" s="204"/>
      <c r="AF132" s="204"/>
      <c r="AG132" s="204"/>
      <c r="AH132" s="204"/>
    </row>
    <row r="133" spans="2:34" s="34" customFormat="1" x14ac:dyDescent="0.35">
      <c r="C133" s="262" t="s">
        <v>340</v>
      </c>
      <c r="D133" s="262" t="s">
        <v>407</v>
      </c>
      <c r="E133" s="262" t="s">
        <v>406</v>
      </c>
      <c r="F133" s="262" t="s">
        <v>103</v>
      </c>
      <c r="G133" s="262" t="s">
        <v>103</v>
      </c>
      <c r="H133" s="262"/>
      <c r="I133" s="262" t="s">
        <v>57</v>
      </c>
      <c r="J133" s="263">
        <v>120947.64</v>
      </c>
      <c r="K133" s="262" t="s">
        <v>103</v>
      </c>
      <c r="L133" s="262"/>
      <c r="M133" s="262"/>
      <c r="N133" s="262"/>
      <c r="O133" s="204"/>
      <c r="P133" s="204"/>
      <c r="Q133" s="204"/>
      <c r="R133" s="204"/>
      <c r="S133" s="204"/>
      <c r="T133" s="204"/>
      <c r="U133" s="204"/>
      <c r="V133" s="204"/>
      <c r="W133" s="204"/>
      <c r="X133" s="204"/>
      <c r="Y133" s="204"/>
      <c r="Z133" s="204"/>
      <c r="AA133" s="204"/>
      <c r="AB133" s="204"/>
      <c r="AC133" s="204"/>
      <c r="AD133" s="204"/>
      <c r="AE133" s="204"/>
      <c r="AF133" s="204"/>
      <c r="AG133" s="204"/>
      <c r="AH133" s="204"/>
    </row>
    <row r="134" spans="2:34" s="34" customFormat="1" x14ac:dyDescent="0.35">
      <c r="C134" s="264" t="s">
        <v>2087</v>
      </c>
      <c r="D134" s="264" t="s">
        <v>407</v>
      </c>
      <c r="E134" s="264" t="s">
        <v>406</v>
      </c>
      <c r="F134" s="264" t="s">
        <v>103</v>
      </c>
      <c r="G134" s="264" t="s">
        <v>103</v>
      </c>
      <c r="H134" s="264"/>
      <c r="I134" s="264" t="s">
        <v>57</v>
      </c>
      <c r="J134" s="265">
        <v>226780</v>
      </c>
      <c r="K134" s="264" t="s">
        <v>103</v>
      </c>
      <c r="L134" s="264"/>
      <c r="M134" s="264"/>
      <c r="N134" s="264"/>
      <c r="O134" s="204"/>
      <c r="P134" s="204"/>
      <c r="Q134" s="204"/>
      <c r="R134" s="204"/>
      <c r="S134" s="204"/>
      <c r="T134" s="204"/>
      <c r="U134" s="204"/>
      <c r="V134" s="204"/>
      <c r="W134" s="204"/>
      <c r="X134" s="204"/>
      <c r="Y134" s="204"/>
      <c r="Z134" s="204"/>
      <c r="AA134" s="204"/>
      <c r="AB134" s="204"/>
      <c r="AC134" s="204"/>
      <c r="AD134" s="204"/>
      <c r="AE134" s="204"/>
      <c r="AF134" s="204"/>
      <c r="AG134" s="204"/>
      <c r="AH134" s="204"/>
    </row>
    <row r="135" spans="2:34" s="34" customFormat="1" x14ac:dyDescent="0.35">
      <c r="C135" s="262" t="s">
        <v>2089</v>
      </c>
      <c r="D135" s="262" t="s">
        <v>407</v>
      </c>
      <c r="E135" s="262" t="s">
        <v>406</v>
      </c>
      <c r="F135" s="262" t="s">
        <v>103</v>
      </c>
      <c r="G135" s="262" t="s">
        <v>103</v>
      </c>
      <c r="H135" s="262"/>
      <c r="I135" s="262" t="s">
        <v>57</v>
      </c>
      <c r="J135" s="263">
        <f>98813.63-98833.63</f>
        <v>-20</v>
      </c>
      <c r="K135" s="262" t="s">
        <v>103</v>
      </c>
      <c r="L135" s="262"/>
      <c r="M135" s="262"/>
      <c r="N135" s="262"/>
      <c r="O135" s="204"/>
      <c r="P135" s="204"/>
      <c r="Q135" s="204"/>
      <c r="R135" s="204"/>
      <c r="S135" s="204"/>
      <c r="T135" s="204"/>
      <c r="U135" s="204"/>
      <c r="V135" s="204"/>
      <c r="W135" s="204"/>
      <c r="X135" s="204"/>
      <c r="Y135" s="204"/>
      <c r="Z135" s="204"/>
      <c r="AA135" s="204"/>
      <c r="AB135" s="204"/>
      <c r="AC135" s="204"/>
      <c r="AD135" s="204"/>
      <c r="AE135" s="204"/>
      <c r="AF135" s="204"/>
      <c r="AG135" s="204"/>
      <c r="AH135" s="204"/>
    </row>
    <row r="136" spans="2:34" s="34" customFormat="1" x14ac:dyDescent="0.35">
      <c r="C136" s="264" t="s">
        <v>344</v>
      </c>
      <c r="D136" s="264" t="s">
        <v>407</v>
      </c>
      <c r="E136" s="264" t="s">
        <v>406</v>
      </c>
      <c r="F136" s="264" t="s">
        <v>103</v>
      </c>
      <c r="G136" s="264" t="s">
        <v>103</v>
      </c>
      <c r="H136" s="264"/>
      <c r="I136" s="264" t="s">
        <v>57</v>
      </c>
      <c r="J136" s="265">
        <v>221626.21</v>
      </c>
      <c r="K136" s="264" t="s">
        <v>103</v>
      </c>
      <c r="L136" s="264"/>
      <c r="M136" s="264"/>
      <c r="N136" s="264"/>
      <c r="O136" s="204"/>
      <c r="P136" s="204"/>
      <c r="Q136" s="204"/>
      <c r="R136" s="204"/>
      <c r="S136" s="204"/>
      <c r="T136" s="204"/>
      <c r="U136" s="204"/>
      <c r="V136" s="204"/>
      <c r="W136" s="204"/>
      <c r="X136" s="204"/>
      <c r="Y136" s="204"/>
      <c r="Z136" s="204"/>
      <c r="AA136" s="204"/>
      <c r="AB136" s="204"/>
      <c r="AC136" s="204"/>
      <c r="AD136" s="204"/>
      <c r="AE136" s="204"/>
      <c r="AF136" s="204"/>
      <c r="AG136" s="204"/>
      <c r="AH136" s="204"/>
    </row>
    <row r="137" spans="2:34" s="34" customFormat="1" x14ac:dyDescent="0.35">
      <c r="C137" s="262" t="s">
        <v>345</v>
      </c>
      <c r="D137" s="262" t="s">
        <v>407</v>
      </c>
      <c r="E137" s="262" t="s">
        <v>406</v>
      </c>
      <c r="F137" s="262" t="s">
        <v>103</v>
      </c>
      <c r="G137" s="262" t="s">
        <v>103</v>
      </c>
      <c r="H137" s="262"/>
      <c r="I137" s="262" t="s">
        <v>57</v>
      </c>
      <c r="J137" s="263">
        <v>312631.90000000002</v>
      </c>
      <c r="K137" s="262" t="s">
        <v>103</v>
      </c>
      <c r="L137" s="262"/>
      <c r="M137" s="262"/>
      <c r="N137" s="262"/>
      <c r="O137" s="204"/>
      <c r="P137" s="204"/>
      <c r="Q137" s="204"/>
      <c r="R137" s="204"/>
      <c r="S137" s="204"/>
      <c r="T137" s="204"/>
      <c r="U137" s="204"/>
      <c r="V137" s="204"/>
      <c r="W137" s="204"/>
      <c r="X137" s="204"/>
      <c r="Y137" s="204"/>
      <c r="Z137" s="204"/>
      <c r="AA137" s="204"/>
      <c r="AB137" s="204"/>
      <c r="AC137" s="204"/>
      <c r="AD137" s="204"/>
      <c r="AE137" s="204"/>
      <c r="AF137" s="204"/>
      <c r="AG137" s="204"/>
      <c r="AH137" s="204"/>
    </row>
    <row r="138" spans="2:34" s="34" customFormat="1" x14ac:dyDescent="0.35">
      <c r="B138" s="204"/>
      <c r="C138" s="264" t="s">
        <v>346</v>
      </c>
      <c r="D138" s="264" t="s">
        <v>407</v>
      </c>
      <c r="E138" s="264" t="s">
        <v>406</v>
      </c>
      <c r="F138" s="264" t="s">
        <v>103</v>
      </c>
      <c r="G138" s="264" t="s">
        <v>103</v>
      </c>
      <c r="H138" s="264" t="s">
        <v>433</v>
      </c>
      <c r="I138" s="264" t="s">
        <v>57</v>
      </c>
      <c r="J138" s="265">
        <f>359540.55-4667.15999999997</f>
        <v>354873.39</v>
      </c>
      <c r="K138" s="264" t="s">
        <v>103</v>
      </c>
      <c r="L138" s="264"/>
      <c r="M138" s="264"/>
      <c r="N138" s="264"/>
      <c r="O138" s="204"/>
      <c r="P138" s="204"/>
      <c r="Q138" s="204"/>
      <c r="R138" s="204"/>
      <c r="S138" s="204"/>
      <c r="T138" s="204"/>
      <c r="U138" s="204"/>
      <c r="V138" s="204"/>
      <c r="W138" s="204"/>
      <c r="X138" s="204"/>
      <c r="Y138" s="204"/>
      <c r="Z138" s="204"/>
      <c r="AA138" s="204"/>
      <c r="AB138" s="204"/>
      <c r="AC138" s="204"/>
      <c r="AD138" s="204"/>
      <c r="AE138" s="204"/>
      <c r="AF138" s="204"/>
      <c r="AG138" s="204"/>
      <c r="AH138" s="204"/>
    </row>
    <row r="139" spans="2:34" s="34" customFormat="1" x14ac:dyDescent="0.35">
      <c r="B139" s="204"/>
      <c r="C139" s="262" t="s">
        <v>347</v>
      </c>
      <c r="D139" s="262" t="s">
        <v>407</v>
      </c>
      <c r="E139" s="262" t="s">
        <v>406</v>
      </c>
      <c r="F139" s="262" t="s">
        <v>103</v>
      </c>
      <c r="G139" s="262" t="s">
        <v>103</v>
      </c>
      <c r="H139" s="262"/>
      <c r="I139" s="262" t="s">
        <v>57</v>
      </c>
      <c r="J139" s="263">
        <v>51843.869999999995</v>
      </c>
      <c r="K139" s="262" t="s">
        <v>103</v>
      </c>
      <c r="L139" s="262"/>
      <c r="M139" s="262"/>
      <c r="N139" s="262"/>
      <c r="O139" s="204"/>
      <c r="P139" s="204"/>
      <c r="Q139" s="204"/>
      <c r="R139" s="204"/>
      <c r="S139" s="204"/>
      <c r="T139" s="204"/>
      <c r="U139" s="204"/>
      <c r="V139" s="204"/>
      <c r="W139" s="204"/>
      <c r="X139" s="204"/>
      <c r="Y139" s="204"/>
      <c r="Z139" s="204"/>
      <c r="AA139" s="204"/>
      <c r="AB139" s="204"/>
      <c r="AC139" s="204"/>
      <c r="AD139" s="204"/>
      <c r="AE139" s="204"/>
      <c r="AF139" s="204"/>
      <c r="AG139" s="204"/>
      <c r="AH139" s="204"/>
    </row>
    <row r="140" spans="2:34" s="34" customFormat="1" ht="16.5" customHeight="1" x14ac:dyDescent="0.35">
      <c r="B140" s="204"/>
      <c r="C140" s="264" t="s">
        <v>348</v>
      </c>
      <c r="D140" s="264" t="s">
        <v>407</v>
      </c>
      <c r="E140" s="264" t="s">
        <v>406</v>
      </c>
      <c r="F140" s="264" t="s">
        <v>103</v>
      </c>
      <c r="G140" s="264" t="s">
        <v>103</v>
      </c>
      <c r="H140" s="264"/>
      <c r="I140" s="264" t="s">
        <v>57</v>
      </c>
      <c r="J140" s="265">
        <f>175140.54-68580.88</f>
        <v>106559.66</v>
      </c>
      <c r="K140" s="264" t="s">
        <v>103</v>
      </c>
      <c r="L140" s="264"/>
      <c r="M140" s="264"/>
      <c r="N140" s="264"/>
      <c r="O140" s="12"/>
      <c r="P140" s="12"/>
      <c r="Q140" s="12"/>
      <c r="R140" s="12"/>
      <c r="S140" s="12"/>
      <c r="T140" s="12"/>
      <c r="U140" s="12"/>
      <c r="V140" s="12"/>
      <c r="W140" s="12"/>
      <c r="X140" s="12"/>
      <c r="Y140" s="12"/>
      <c r="Z140" s="12"/>
      <c r="AA140" s="12"/>
      <c r="AB140" s="12"/>
      <c r="AC140" s="12"/>
      <c r="AD140" s="12"/>
      <c r="AE140" s="12"/>
      <c r="AF140" s="12"/>
      <c r="AG140" s="12"/>
      <c r="AH140" s="12"/>
    </row>
    <row r="141" spans="2:34" s="34" customFormat="1" x14ac:dyDescent="0.35">
      <c r="B141" s="204"/>
      <c r="C141" s="262" t="s">
        <v>2086</v>
      </c>
      <c r="D141" s="262" t="s">
        <v>407</v>
      </c>
      <c r="E141" s="262" t="s">
        <v>406</v>
      </c>
      <c r="F141" s="262" t="s">
        <v>103</v>
      </c>
      <c r="G141" s="262" t="s">
        <v>103</v>
      </c>
      <c r="H141" s="262"/>
      <c r="I141" s="262" t="s">
        <v>57</v>
      </c>
      <c r="J141" s="263">
        <f>84958.78-62575</f>
        <v>22383.78</v>
      </c>
      <c r="K141" s="262" t="s">
        <v>103</v>
      </c>
      <c r="L141" s="262"/>
      <c r="M141" s="262"/>
      <c r="N141" s="262"/>
      <c r="O141" s="204"/>
      <c r="P141" s="204"/>
      <c r="Q141" s="204"/>
      <c r="R141" s="204"/>
      <c r="S141" s="204"/>
      <c r="T141" s="204"/>
      <c r="U141" s="204"/>
      <c r="V141" s="204"/>
      <c r="W141" s="204"/>
      <c r="X141" s="204"/>
      <c r="Y141" s="204"/>
      <c r="Z141" s="204"/>
      <c r="AA141" s="204"/>
      <c r="AB141" s="204"/>
      <c r="AC141" s="204"/>
      <c r="AD141" s="204"/>
      <c r="AE141" s="204"/>
      <c r="AF141" s="204"/>
      <c r="AG141" s="204"/>
      <c r="AH141" s="204"/>
    </row>
    <row r="142" spans="2:34" s="34" customFormat="1" x14ac:dyDescent="0.35">
      <c r="B142" s="12"/>
      <c r="C142" s="338"/>
      <c r="D142" s="338"/>
      <c r="E142" s="338"/>
      <c r="F142" s="338"/>
      <c r="G142" s="338"/>
      <c r="H142" s="338"/>
      <c r="I142" s="338"/>
      <c r="J142" s="338"/>
      <c r="K142" s="338"/>
      <c r="L142" s="338"/>
      <c r="M142" s="338"/>
      <c r="N142" s="338"/>
      <c r="O142" s="204"/>
      <c r="P142" s="204"/>
      <c r="Q142" s="204"/>
      <c r="R142" s="204"/>
      <c r="S142" s="204"/>
      <c r="T142" s="204"/>
      <c r="U142" s="204"/>
      <c r="V142" s="204"/>
      <c r="W142" s="204"/>
      <c r="X142" s="204"/>
      <c r="Y142" s="204"/>
      <c r="Z142" s="204"/>
      <c r="AA142" s="204"/>
      <c r="AB142" s="204"/>
      <c r="AC142" s="204"/>
      <c r="AD142" s="204"/>
      <c r="AE142" s="204"/>
      <c r="AF142" s="204"/>
      <c r="AG142" s="204"/>
      <c r="AH142" s="204"/>
    </row>
    <row r="143" spans="2:34" s="34" customFormat="1" x14ac:dyDescent="0.35">
      <c r="B143" s="204"/>
      <c r="C143" s="340"/>
      <c r="D143" s="340"/>
      <c r="E143" s="340"/>
      <c r="F143" s="340"/>
      <c r="G143" s="340"/>
      <c r="H143" s="340"/>
      <c r="I143" s="340"/>
      <c r="J143" s="340"/>
      <c r="K143" s="340"/>
      <c r="L143" s="340"/>
      <c r="M143" s="340"/>
      <c r="N143" s="340"/>
      <c r="O143" s="204"/>
      <c r="P143" s="204"/>
      <c r="Q143" s="204"/>
      <c r="R143" s="204"/>
      <c r="S143" s="204"/>
      <c r="T143" s="204"/>
      <c r="U143" s="204"/>
      <c r="V143" s="204"/>
      <c r="W143" s="204"/>
      <c r="X143" s="204"/>
      <c r="Y143" s="204"/>
      <c r="Z143" s="204"/>
      <c r="AA143" s="204"/>
      <c r="AB143" s="204"/>
      <c r="AC143" s="204"/>
      <c r="AD143" s="204"/>
      <c r="AE143" s="204"/>
      <c r="AF143" s="204"/>
      <c r="AG143" s="204"/>
      <c r="AH143" s="204"/>
    </row>
    <row r="144" spans="2:34" s="34" customFormat="1" ht="15.6" thickBot="1" x14ac:dyDescent="0.4">
      <c r="B144" s="204"/>
      <c r="C144" s="307" t="s">
        <v>32</v>
      </c>
      <c r="D144" s="308"/>
      <c r="E144" s="308"/>
      <c r="F144" s="308"/>
      <c r="G144" s="308"/>
      <c r="H144" s="308"/>
      <c r="I144" s="308"/>
      <c r="J144" s="308"/>
      <c r="K144" s="308"/>
      <c r="L144" s="308"/>
      <c r="M144" s="308"/>
      <c r="N144" s="308"/>
      <c r="O144" s="204"/>
      <c r="P144" s="204"/>
      <c r="Q144" s="204"/>
      <c r="R144" s="204"/>
      <c r="S144" s="204"/>
      <c r="T144" s="204"/>
      <c r="U144" s="204"/>
      <c r="V144" s="204"/>
      <c r="W144" s="204"/>
      <c r="X144" s="204"/>
      <c r="Y144" s="204"/>
      <c r="Z144" s="204"/>
      <c r="AA144" s="204"/>
      <c r="AB144" s="204"/>
      <c r="AC144" s="204"/>
      <c r="AD144" s="204"/>
      <c r="AE144" s="204"/>
      <c r="AF144" s="204"/>
      <c r="AG144" s="204"/>
      <c r="AH144" s="204"/>
    </row>
    <row r="145" spans="2:34" s="34" customFormat="1" x14ac:dyDescent="0.35">
      <c r="B145" s="204"/>
      <c r="C145" s="309" t="s">
        <v>33</v>
      </c>
      <c r="D145" s="310"/>
      <c r="E145" s="310"/>
      <c r="F145" s="310"/>
      <c r="G145" s="310"/>
      <c r="H145" s="310"/>
      <c r="I145" s="310"/>
      <c r="J145" s="310"/>
      <c r="K145" s="310"/>
      <c r="L145" s="310"/>
      <c r="M145" s="310"/>
      <c r="N145" s="310"/>
      <c r="O145" s="204"/>
      <c r="P145" s="204"/>
      <c r="Q145" s="204"/>
      <c r="R145" s="204"/>
      <c r="S145" s="204"/>
      <c r="T145" s="204"/>
      <c r="U145" s="204"/>
      <c r="V145" s="204"/>
      <c r="W145" s="204"/>
      <c r="X145" s="204"/>
      <c r="Y145" s="204"/>
      <c r="Z145" s="204"/>
      <c r="AA145" s="204"/>
      <c r="AB145" s="204"/>
      <c r="AC145" s="204"/>
      <c r="AD145" s="204"/>
      <c r="AE145" s="204"/>
      <c r="AF145" s="204"/>
      <c r="AG145" s="204"/>
      <c r="AH145" s="204"/>
    </row>
    <row r="146" spans="2:34" s="34" customFormat="1" ht="15.75" customHeight="1" thickBot="1" x14ac:dyDescent="0.4">
      <c r="B146" s="204"/>
      <c r="C146" s="322"/>
      <c r="D146" s="322"/>
      <c r="E146" s="322"/>
      <c r="F146" s="322"/>
      <c r="G146" s="322"/>
      <c r="H146" s="322"/>
      <c r="I146" s="322"/>
      <c r="J146" s="322"/>
      <c r="K146" s="322"/>
      <c r="L146" s="322"/>
      <c r="M146" s="322"/>
      <c r="N146" s="322"/>
      <c r="O146" s="204"/>
      <c r="P146" s="204"/>
      <c r="Q146" s="204"/>
      <c r="R146" s="204"/>
      <c r="S146" s="204"/>
      <c r="T146" s="204"/>
      <c r="U146" s="204"/>
      <c r="V146" s="204"/>
      <c r="W146" s="204"/>
      <c r="X146" s="204"/>
      <c r="Y146" s="204"/>
      <c r="Z146" s="204"/>
      <c r="AA146" s="204"/>
      <c r="AB146" s="204"/>
      <c r="AC146" s="204"/>
      <c r="AD146" s="204"/>
      <c r="AE146" s="204"/>
      <c r="AF146" s="204"/>
      <c r="AG146" s="204"/>
      <c r="AH146" s="204"/>
    </row>
    <row r="147" spans="2:34" s="34" customFormat="1" x14ac:dyDescent="0.35">
      <c r="B147" s="204"/>
      <c r="C147" s="295" t="s">
        <v>34</v>
      </c>
      <c r="D147" s="295"/>
      <c r="E147" s="295"/>
      <c r="F147" s="295"/>
      <c r="G147" s="295"/>
      <c r="H147" s="295"/>
      <c r="I147" s="295"/>
      <c r="J147" s="295"/>
      <c r="K147" s="295"/>
      <c r="L147" s="295"/>
      <c r="M147" s="295"/>
      <c r="N147" s="295"/>
      <c r="O147" s="204"/>
      <c r="P147" s="204"/>
      <c r="Q147" s="204"/>
      <c r="R147" s="204"/>
      <c r="S147" s="204"/>
      <c r="T147" s="204"/>
      <c r="U147" s="204"/>
      <c r="V147" s="204"/>
      <c r="W147" s="204"/>
      <c r="X147" s="204"/>
      <c r="Y147" s="204"/>
      <c r="Z147" s="204"/>
      <c r="AA147" s="204"/>
      <c r="AB147" s="204"/>
      <c r="AC147" s="204"/>
      <c r="AD147" s="204"/>
      <c r="AE147" s="204"/>
      <c r="AF147" s="204"/>
      <c r="AG147" s="204"/>
      <c r="AH147" s="204"/>
    </row>
    <row r="148" spans="2:34" x14ac:dyDescent="0.35">
      <c r="B148" s="204"/>
      <c r="C148" s="286" t="s">
        <v>35</v>
      </c>
      <c r="D148" s="286"/>
      <c r="E148" s="286"/>
      <c r="F148" s="286"/>
      <c r="G148" s="286"/>
      <c r="H148" s="286"/>
      <c r="I148" s="286"/>
      <c r="J148" s="286"/>
      <c r="K148" s="286"/>
      <c r="L148" s="286"/>
      <c r="M148" s="286"/>
      <c r="N148" s="286"/>
    </row>
    <row r="149" spans="2:34" x14ac:dyDescent="0.35">
      <c r="B149" s="204"/>
      <c r="C149" s="295" t="s">
        <v>37</v>
      </c>
      <c r="D149" s="295"/>
      <c r="E149" s="295"/>
      <c r="F149" s="295"/>
      <c r="G149" s="295"/>
      <c r="H149" s="295"/>
      <c r="I149" s="295"/>
      <c r="J149" s="295"/>
      <c r="K149" s="295"/>
      <c r="L149" s="295"/>
      <c r="M149" s="295"/>
      <c r="N149" s="295"/>
    </row>
    <row r="152" spans="2:34" x14ac:dyDescent="0.35">
      <c r="J152" s="171"/>
    </row>
    <row r="153" spans="2:34" x14ac:dyDescent="0.35">
      <c r="J153" s="171"/>
      <c r="K153" s="172"/>
    </row>
    <row r="155" spans="2:34" x14ac:dyDescent="0.35">
      <c r="K155" s="172"/>
    </row>
  </sheetData>
  <protectedRanges>
    <protectedRange algorithmName="SHA-512" hashValue="19r0bVvPR7yZA0UiYij7Tv1CBk3noIABvFePbLhCJ4nk3L6A+Fy+RdPPS3STf+a52x4pG2PQK4FAkXK9epnlIA==" saltValue="gQC4yrLvnbJqxYZ0KSEoZA==" spinCount="100000" sqref="C100:D103 F100:H102 F103:G103 D18:D20 N87 E99 D74 B99:C99 B15:D17 B18:C56 B73:C74 B75:D77 B78:C78 C109:D141 H79:H99 H76:H77 H59:H63 H45:H56 H34:H42 N15:N21 H15:H20 H27 H109:H122 H65:H74 N76:N77 N65:N74 N27 N24 H124:H141 H29:H31 N29:N63 D29:D56 B57:D72 B79:D98" name="Government revenues_1"/>
    <protectedRange algorithmName="SHA-512" hashValue="19r0bVvPR7yZA0UiYij7Tv1CBk3noIABvFePbLhCJ4nk3L6A+Fy+RdPPS3STf+a52x4pG2PQK4FAkXK9epnlIA==" saltValue="gQC4yrLvnbJqxYZ0KSEoZA==" spinCount="100000" sqref="I101:I103 I109:I141 I15:I99" name="Government revenues_2"/>
  </protectedRanges>
  <mergeCells count="22">
    <mergeCell ref="C149:N149"/>
    <mergeCell ref="B13:N13"/>
    <mergeCell ref="C143:N143"/>
    <mergeCell ref="C144:N144"/>
    <mergeCell ref="C145:N145"/>
    <mergeCell ref="C146:N146"/>
    <mergeCell ref="C147:N147"/>
    <mergeCell ref="C148:N148"/>
    <mergeCell ref="C142:N142"/>
    <mergeCell ref="C105:N105"/>
    <mergeCell ref="C106:N106"/>
    <mergeCell ref="C107:N107"/>
    <mergeCell ref="C2:N2"/>
    <mergeCell ref="C3:N3"/>
    <mergeCell ref="C4:N4"/>
    <mergeCell ref="C5:N5"/>
    <mergeCell ref="C6:N6"/>
    <mergeCell ref="C7:N7"/>
    <mergeCell ref="C8:N8"/>
    <mergeCell ref="C9:N9"/>
    <mergeCell ref="C10:N10"/>
    <mergeCell ref="C11:N11"/>
  </mergeCells>
  <dataValidations xWindow="1133" yWindow="562" count="13">
    <dataValidation type="list" allowBlank="1" showInputMessage="1" showErrorMessage="1" sqref="I109:I141 I15:I99" xr:uid="{00000000-0002-0000-0500-000000000000}">
      <formula1>Currency_code_list</formula1>
    </dataValidation>
    <dataValidation type="list" allowBlank="1" showInputMessage="1" showErrorMessage="1" sqref="K109:K141 F109:G141 F15:G99 K15:K99" xr:uid="{00000000-0002-0000-0500-000001000000}">
      <formula1>Simple_options_list</formula1>
    </dataValidation>
    <dataValidation type="list" showInputMessage="1" showErrorMessage="1" sqref="N87 H79:H99 N15:N21 H15:H20 H29:H31 H76:H77 H65:H74 H59:H63 H45:H56 H34:H42 H27 N65:N74 N29:N63 N76:N77 N27 N24 H109:H122 H124:H141" xr:uid="{00000000-0002-0000-0500-000002000000}">
      <formula1>Projectname</formula1>
    </dataValidation>
    <dataValidation type="list" showInputMessage="1" showErrorMessage="1" sqref="C109:C141 C15:C99" xr:uid="{00000000-0002-0000-0500-000003000000}">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09:M141 M15:M99" xr:uid="{00000000-0002-0000-0500-000004000000}">
      <formula1>"&lt;Select unit&gt;,Sm3,Sm3 o.e.,Barrels,Tonnes,oz,carats,Scf"</formula1>
    </dataValidation>
    <dataValidation type="textLength" allowBlank="1" showInputMessage="1" showErrorMessage="1" sqref="J100:J102 H100:I100 H102:I102 H104:J104 C108:N108 B100:G104 B142:N149 B1:O14 K100:N104 O98:O147 A1:A147" xr:uid="{00000000-0002-0000-0500-000005000000}">
      <formula1>9999999</formula1>
      <formula2>99999999</formula2>
    </dataValidation>
    <dataValidation type="decimal" operator="notBetween" allowBlank="1" showInputMessage="1" showErrorMessage="1" errorTitle="Number" error="Please only input numbers in this cell" promptTitle="In-kind volume" prompt="Please input the in-kind volume for the revenue stream if applicable." sqref="L109:L141 L15:L99" xr:uid="{00000000-0002-0000-0500-000006000000}">
      <formula1>0.1</formula1>
      <formula2>0.2</formula2>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09:J141 J15:J99" xr:uid="{00000000-0002-0000-0500-000007000000}">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09:E141 E15:E99" xr:uid="{00000000-0002-0000-0500-000008000000}">
      <formula1>Revenue_stream_list</formula1>
    </dataValidation>
    <dataValidation type="whole" allowBlank="1" showInputMessage="1" showErrorMessage="1" sqref="H101:I101 H103:I103" xr:uid="{00000000-0002-0000-0500-000009000000}">
      <formula1>1</formula1>
      <formula2>2</formula2>
    </dataValidation>
    <dataValidation type="list" allowBlank="1" showInputMessage="1" showErrorMessage="1" sqref="E99 D15:D20 D29:D72 D74:D77 D109:D141 D79:D98" xr:uid="{00000000-0002-0000-0500-00000A000000}">
      <formula1>Government_entities_list</formula1>
    </dataValidation>
    <dataValidation type="textLength" allowBlank="1" showInputMessage="1" showErrorMessage="1" errorTitle="Please do not edit these cells" error="Please do not edit these cells" sqref="C105:N106" xr:uid="{00000000-0002-0000-0500-00000B000000}">
      <formula1>10000</formula1>
      <formula2>50000</formula2>
    </dataValidation>
    <dataValidation type="list" allowBlank="1" showInputMessage="1" showErrorMessage="1" sqref="B15:B99" xr:uid="{00000000-0002-0000-0500-00000C000000}">
      <formula1>Sector_list</formula1>
    </dataValidation>
  </dataValidations>
  <hyperlinks>
    <hyperlink ref="B13" r:id="rId1" location="r4-1" display="EITI Requirement 4.1" xr:uid="{00000000-0004-0000-0500-000000000000}"/>
    <hyperlink ref="C9:K9" r:id="rId2" display="If you have any questions, please contact data@eiti.org" xr:uid="{00000000-0004-0000-0500-000001000000}"/>
    <hyperlink ref="C145:G145" r:id="rId3" display="Give us your feedback or report a conflict in the data! Write to us at  data@eiti.org" xr:uid="{00000000-0004-0000-0500-000002000000}"/>
    <hyperlink ref="C144:G144" r:id="rId4" display="For the latest version of Summary data templates, see  https://eiti.org/summary-data-template" xr:uid="{00000000-0004-0000-0500-000003000000}"/>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showGridLines="0" topLeftCell="G58" zoomScale="75" zoomScaleNormal="75" workbookViewId="0">
      <selection activeCell="N66" sqref="N66"/>
    </sheetView>
  </sheetViews>
  <sheetFormatPr defaultColWidth="9.109375" defaultRowHeight="14.4" x14ac:dyDescent="0.3"/>
  <cols>
    <col min="1" max="1" width="38.6640625" bestFit="1" customWidth="1"/>
    <col min="2" max="3" width="17.5546875" customWidth="1"/>
    <col min="4" max="7" width="26.44140625" customWidth="1"/>
    <col min="9" max="9" width="24.44140625" customWidth="1"/>
    <col min="10" max="10" width="28.5546875" customWidth="1"/>
    <col min="11" max="11" width="20.44140625" bestFit="1" customWidth="1"/>
    <col min="14" max="14" width="17.44140625" customWidth="1"/>
    <col min="15" max="15" width="23.44140625" customWidth="1"/>
    <col min="16" max="16" width="13.5546875" customWidth="1"/>
    <col min="19" max="19" width="15.6640625" customWidth="1"/>
    <col min="20" max="20" width="10.6640625" customWidth="1"/>
    <col min="27" max="27" width="10.44140625" customWidth="1"/>
    <col min="29" max="29" width="15.5546875" customWidth="1"/>
    <col min="31" max="31" width="16" customWidth="1"/>
  </cols>
  <sheetData>
    <row r="1" spans="1:31" x14ac:dyDescent="0.3">
      <c r="A1" s="1" t="s">
        <v>443</v>
      </c>
      <c r="I1" s="1" t="s">
        <v>444</v>
      </c>
      <c r="K1" s="1" t="s">
        <v>445</v>
      </c>
      <c r="N1" s="1" t="s">
        <v>446</v>
      </c>
      <c r="S1" s="1" t="s">
        <v>447</v>
      </c>
      <c r="AA1" s="1" t="s">
        <v>448</v>
      </c>
      <c r="AC1" s="1" t="s">
        <v>449</v>
      </c>
      <c r="AE1" s="1" t="s">
        <v>450</v>
      </c>
    </row>
    <row r="2" spans="1:31" x14ac:dyDescent="0.3">
      <c r="A2" s="1" t="s">
        <v>451</v>
      </c>
      <c r="B2" s="1" t="s">
        <v>452</v>
      </c>
      <c r="C2" s="1" t="s">
        <v>52</v>
      </c>
      <c r="D2" s="1" t="s">
        <v>453</v>
      </c>
      <c r="E2" s="1" t="s">
        <v>454</v>
      </c>
      <c r="F2" s="1" t="s">
        <v>455</v>
      </c>
      <c r="G2" s="1" t="s">
        <v>359</v>
      </c>
      <c r="I2" t="s">
        <v>456</v>
      </c>
      <c r="K2" t="s">
        <v>456</v>
      </c>
      <c r="N2" s="4" t="s">
        <v>457</v>
      </c>
      <c r="O2" s="4" t="s">
        <v>458</v>
      </c>
      <c r="P2" s="4" t="s">
        <v>459</v>
      </c>
      <c r="S2" s="1" t="s">
        <v>460</v>
      </c>
      <c r="T2" s="1" t="s">
        <v>461</v>
      </c>
      <c r="U2" s="1" t="s">
        <v>462</v>
      </c>
      <c r="V2" s="1" t="s">
        <v>372</v>
      </c>
      <c r="W2" s="1" t="s">
        <v>373</v>
      </c>
      <c r="X2" s="1" t="s">
        <v>374</v>
      </c>
      <c r="Y2" s="1" t="s">
        <v>375</v>
      </c>
      <c r="AA2" s="1" t="s">
        <v>463</v>
      </c>
      <c r="AC2" t="s">
        <v>464</v>
      </c>
      <c r="AE2" t="s">
        <v>465</v>
      </c>
    </row>
    <row r="3" spans="1:31" x14ac:dyDescent="0.3">
      <c r="A3" t="s">
        <v>466</v>
      </c>
      <c r="B3" t="s">
        <v>467</v>
      </c>
      <c r="C3" t="s">
        <v>468</v>
      </c>
      <c r="D3" t="s">
        <v>469</v>
      </c>
      <c r="E3" t="s">
        <v>57</v>
      </c>
      <c r="F3">
        <v>840</v>
      </c>
      <c r="G3" t="s">
        <v>55</v>
      </c>
      <c r="I3" t="s">
        <v>470</v>
      </c>
      <c r="K3" s="6" t="s">
        <v>471</v>
      </c>
      <c r="N3" s="5" t="s">
        <v>472</v>
      </c>
      <c r="O3" s="5" t="s">
        <v>473</v>
      </c>
      <c r="P3" t="s">
        <v>474</v>
      </c>
      <c r="S3" t="s">
        <v>386</v>
      </c>
      <c r="T3" t="s">
        <v>475</v>
      </c>
      <c r="U3" t="s">
        <v>476</v>
      </c>
      <c r="V3" t="s">
        <v>477</v>
      </c>
      <c r="W3" t="s">
        <v>478</v>
      </c>
      <c r="X3" t="s">
        <v>386</v>
      </c>
      <c r="Y3" t="s">
        <v>386</v>
      </c>
      <c r="AA3" t="s">
        <v>479</v>
      </c>
      <c r="AC3" t="s">
        <v>480</v>
      </c>
      <c r="AE3" t="s">
        <v>286</v>
      </c>
    </row>
    <row r="4" spans="1:31" x14ac:dyDescent="0.3">
      <c r="A4" t="s">
        <v>481</v>
      </c>
      <c r="B4" t="s">
        <v>482</v>
      </c>
      <c r="C4" t="s">
        <v>483</v>
      </c>
      <c r="D4" t="s">
        <v>484</v>
      </c>
      <c r="E4" t="s">
        <v>485</v>
      </c>
      <c r="F4">
        <v>971</v>
      </c>
      <c r="G4" t="s">
        <v>486</v>
      </c>
      <c r="I4" t="s">
        <v>63</v>
      </c>
      <c r="K4" t="s">
        <v>128</v>
      </c>
      <c r="N4" s="5" t="s">
        <v>487</v>
      </c>
      <c r="O4" s="5" t="s">
        <v>488</v>
      </c>
      <c r="P4" t="s">
        <v>489</v>
      </c>
      <c r="S4" t="s">
        <v>384</v>
      </c>
      <c r="T4" t="s">
        <v>490</v>
      </c>
      <c r="U4" t="s">
        <v>491</v>
      </c>
      <c r="V4" t="s">
        <v>477</v>
      </c>
      <c r="W4" t="s">
        <v>478</v>
      </c>
      <c r="X4" t="s">
        <v>384</v>
      </c>
      <c r="Y4" t="s">
        <v>384</v>
      </c>
      <c r="AA4" t="s">
        <v>82</v>
      </c>
      <c r="AC4" t="s">
        <v>492</v>
      </c>
      <c r="AE4" t="s">
        <v>493</v>
      </c>
    </row>
    <row r="5" spans="1:31" x14ac:dyDescent="0.3">
      <c r="A5" t="s">
        <v>494</v>
      </c>
      <c r="B5" t="s">
        <v>495</v>
      </c>
      <c r="C5" t="s">
        <v>496</v>
      </c>
      <c r="D5" t="s">
        <v>497</v>
      </c>
      <c r="E5" t="s">
        <v>498</v>
      </c>
      <c r="F5">
        <v>978</v>
      </c>
      <c r="G5" t="s">
        <v>499</v>
      </c>
      <c r="I5" t="s">
        <v>500</v>
      </c>
      <c r="K5" t="s">
        <v>78</v>
      </c>
      <c r="N5" s="5" t="s">
        <v>501</v>
      </c>
      <c r="O5" s="5" t="s">
        <v>502</v>
      </c>
      <c r="P5" t="s">
        <v>503</v>
      </c>
      <c r="S5" t="s">
        <v>405</v>
      </c>
      <c r="T5" t="s">
        <v>504</v>
      </c>
      <c r="U5" t="s">
        <v>505</v>
      </c>
      <c r="V5" t="s">
        <v>477</v>
      </c>
      <c r="W5" t="s">
        <v>405</v>
      </c>
      <c r="X5" t="s">
        <v>405</v>
      </c>
      <c r="Y5" t="s">
        <v>405</v>
      </c>
      <c r="AA5" t="s">
        <v>83</v>
      </c>
      <c r="AC5" t="s">
        <v>506</v>
      </c>
      <c r="AE5" t="s">
        <v>507</v>
      </c>
    </row>
    <row r="6" spans="1:31" x14ac:dyDescent="0.3">
      <c r="A6" t="s">
        <v>508</v>
      </c>
      <c r="B6" t="s">
        <v>509</v>
      </c>
      <c r="C6" t="s">
        <v>510</v>
      </c>
      <c r="D6" t="s">
        <v>511</v>
      </c>
      <c r="E6" t="s">
        <v>512</v>
      </c>
      <c r="F6">
        <v>8</v>
      </c>
      <c r="G6" t="s">
        <v>513</v>
      </c>
      <c r="I6" t="s">
        <v>69</v>
      </c>
      <c r="K6" t="s">
        <v>103</v>
      </c>
      <c r="N6" s="5" t="s">
        <v>514</v>
      </c>
      <c r="O6" s="5" t="s">
        <v>515</v>
      </c>
      <c r="P6" t="s">
        <v>516</v>
      </c>
      <c r="S6" t="s">
        <v>517</v>
      </c>
      <c r="T6" t="s">
        <v>518</v>
      </c>
      <c r="U6" t="s">
        <v>519</v>
      </c>
      <c r="V6" t="s">
        <v>477</v>
      </c>
      <c r="W6" t="s">
        <v>517</v>
      </c>
      <c r="X6" t="s">
        <v>517</v>
      </c>
      <c r="Y6" t="s">
        <v>517</v>
      </c>
      <c r="AA6" t="s">
        <v>520</v>
      </c>
      <c r="AC6" t="s">
        <v>521</v>
      </c>
      <c r="AE6" t="s">
        <v>522</v>
      </c>
    </row>
    <row r="7" spans="1:31" x14ac:dyDescent="0.3">
      <c r="A7" t="s">
        <v>523</v>
      </c>
      <c r="B7" t="s">
        <v>524</v>
      </c>
      <c r="C7" t="s">
        <v>525</v>
      </c>
      <c r="D7" t="s">
        <v>526</v>
      </c>
      <c r="E7" t="s">
        <v>527</v>
      </c>
      <c r="F7">
        <v>12</v>
      </c>
      <c r="G7" t="s">
        <v>528</v>
      </c>
      <c r="I7" t="s">
        <v>103</v>
      </c>
      <c r="K7" t="s">
        <v>104</v>
      </c>
      <c r="N7" s="5" t="s">
        <v>529</v>
      </c>
      <c r="O7" s="5" t="s">
        <v>530</v>
      </c>
      <c r="P7" t="s">
        <v>531</v>
      </c>
      <c r="S7" t="s">
        <v>391</v>
      </c>
      <c r="T7" t="s">
        <v>532</v>
      </c>
      <c r="U7" t="s">
        <v>533</v>
      </c>
      <c r="V7" t="s">
        <v>477</v>
      </c>
      <c r="W7" t="s">
        <v>534</v>
      </c>
      <c r="X7" t="s">
        <v>391</v>
      </c>
      <c r="Y7" t="s">
        <v>391</v>
      </c>
      <c r="AA7" t="s">
        <v>103</v>
      </c>
      <c r="AC7" t="s">
        <v>535</v>
      </c>
      <c r="AE7" t="s">
        <v>535</v>
      </c>
    </row>
    <row r="8" spans="1:31" x14ac:dyDescent="0.3">
      <c r="A8" t="s">
        <v>536</v>
      </c>
      <c r="B8" t="s">
        <v>537</v>
      </c>
      <c r="C8" t="s">
        <v>538</v>
      </c>
      <c r="D8" t="s">
        <v>539</v>
      </c>
      <c r="E8" t="s">
        <v>57</v>
      </c>
      <c r="F8">
        <v>840</v>
      </c>
      <c r="G8" t="s">
        <v>55</v>
      </c>
      <c r="N8" s="5" t="s">
        <v>540</v>
      </c>
      <c r="O8" s="5" t="s">
        <v>541</v>
      </c>
      <c r="P8" t="s">
        <v>542</v>
      </c>
      <c r="S8" t="s">
        <v>394</v>
      </c>
      <c r="T8" t="s">
        <v>543</v>
      </c>
      <c r="U8" t="s">
        <v>544</v>
      </c>
      <c r="V8" t="s">
        <v>477</v>
      </c>
      <c r="W8" t="s">
        <v>534</v>
      </c>
      <c r="X8" t="s">
        <v>394</v>
      </c>
      <c r="Y8" t="s">
        <v>394</v>
      </c>
      <c r="AA8" t="s">
        <v>302</v>
      </c>
      <c r="AC8" t="s">
        <v>103</v>
      </c>
    </row>
    <row r="9" spans="1:31" x14ac:dyDescent="0.3">
      <c r="A9" t="s">
        <v>545</v>
      </c>
      <c r="B9" t="s">
        <v>546</v>
      </c>
      <c r="C9" t="s">
        <v>547</v>
      </c>
      <c r="D9" t="s">
        <v>548</v>
      </c>
      <c r="E9" t="s">
        <v>498</v>
      </c>
      <c r="F9">
        <v>978</v>
      </c>
      <c r="G9" t="s">
        <v>499</v>
      </c>
      <c r="I9" s="1" t="s">
        <v>549</v>
      </c>
      <c r="N9" s="5" t="s">
        <v>550</v>
      </c>
      <c r="O9" s="5" t="s">
        <v>551</v>
      </c>
      <c r="P9" t="s">
        <v>552</v>
      </c>
      <c r="S9" t="s">
        <v>553</v>
      </c>
      <c r="T9" t="s">
        <v>554</v>
      </c>
      <c r="U9" t="s">
        <v>555</v>
      </c>
      <c r="V9" t="s">
        <v>477</v>
      </c>
      <c r="W9" t="s">
        <v>534</v>
      </c>
      <c r="X9" t="s">
        <v>556</v>
      </c>
      <c r="Y9" t="s">
        <v>553</v>
      </c>
      <c r="AA9" t="s">
        <v>535</v>
      </c>
    </row>
    <row r="10" spans="1:31" x14ac:dyDescent="0.3">
      <c r="A10" t="s">
        <v>557</v>
      </c>
      <c r="B10" t="s">
        <v>558</v>
      </c>
      <c r="C10" t="s">
        <v>559</v>
      </c>
      <c r="D10" t="s">
        <v>560</v>
      </c>
      <c r="E10" t="s">
        <v>561</v>
      </c>
      <c r="F10">
        <v>973</v>
      </c>
      <c r="G10" t="s">
        <v>562</v>
      </c>
      <c r="I10" s="149" t="s">
        <v>454</v>
      </c>
      <c r="J10" s="149" t="s">
        <v>455</v>
      </c>
      <c r="K10" s="150" t="s">
        <v>359</v>
      </c>
      <c r="N10" s="5" t="s">
        <v>563</v>
      </c>
      <c r="O10" s="5" t="s">
        <v>564</v>
      </c>
      <c r="P10" t="s">
        <v>565</v>
      </c>
      <c r="S10" t="s">
        <v>566</v>
      </c>
      <c r="T10" t="s">
        <v>567</v>
      </c>
      <c r="U10" t="s">
        <v>568</v>
      </c>
      <c r="V10" t="s">
        <v>477</v>
      </c>
      <c r="W10" t="s">
        <v>534</v>
      </c>
      <c r="X10" t="s">
        <v>556</v>
      </c>
      <c r="Y10" t="s">
        <v>566</v>
      </c>
    </row>
    <row r="11" spans="1:31" x14ac:dyDescent="0.3">
      <c r="A11" t="s">
        <v>569</v>
      </c>
      <c r="B11" t="s">
        <v>570</v>
      </c>
      <c r="C11" t="s">
        <v>571</v>
      </c>
      <c r="D11" t="s">
        <v>572</v>
      </c>
      <c r="E11" t="s">
        <v>573</v>
      </c>
      <c r="F11">
        <v>951</v>
      </c>
      <c r="G11" t="s">
        <v>574</v>
      </c>
      <c r="I11" s="2" t="s">
        <v>575</v>
      </c>
      <c r="J11" s="2">
        <v>784</v>
      </c>
      <c r="K11" s="3" t="s">
        <v>576</v>
      </c>
      <c r="N11" s="5" t="s">
        <v>577</v>
      </c>
      <c r="O11" s="5" t="s">
        <v>578</v>
      </c>
      <c r="P11" t="s">
        <v>579</v>
      </c>
      <c r="S11" t="s">
        <v>580</v>
      </c>
      <c r="T11" t="s">
        <v>581</v>
      </c>
      <c r="U11" t="s">
        <v>582</v>
      </c>
      <c r="V11" t="s">
        <v>477</v>
      </c>
      <c r="W11" t="s">
        <v>534</v>
      </c>
      <c r="X11" t="s">
        <v>556</v>
      </c>
      <c r="Y11" t="s">
        <v>580</v>
      </c>
    </row>
    <row r="12" spans="1:31" x14ac:dyDescent="0.3">
      <c r="A12" t="s">
        <v>583</v>
      </c>
      <c r="B12" t="s">
        <v>584</v>
      </c>
      <c r="C12" t="s">
        <v>585</v>
      </c>
      <c r="D12" t="s">
        <v>586</v>
      </c>
      <c r="E12" t="s">
        <v>573</v>
      </c>
      <c r="F12">
        <v>951</v>
      </c>
      <c r="G12" t="s">
        <v>574</v>
      </c>
      <c r="I12" s="2" t="s">
        <v>485</v>
      </c>
      <c r="J12" s="2">
        <v>971</v>
      </c>
      <c r="K12" s="3" t="s">
        <v>486</v>
      </c>
      <c r="N12" s="5" t="s">
        <v>587</v>
      </c>
      <c r="O12" s="5" t="s">
        <v>588</v>
      </c>
      <c r="P12" t="s">
        <v>589</v>
      </c>
      <c r="S12" t="s">
        <v>590</v>
      </c>
      <c r="T12" t="s">
        <v>591</v>
      </c>
      <c r="U12" t="s">
        <v>592</v>
      </c>
      <c r="V12" t="s">
        <v>477</v>
      </c>
      <c r="W12" t="s">
        <v>593</v>
      </c>
      <c r="X12" t="s">
        <v>590</v>
      </c>
      <c r="Y12" t="s">
        <v>590</v>
      </c>
    </row>
    <row r="13" spans="1:31" x14ac:dyDescent="0.3">
      <c r="A13" t="s">
        <v>594</v>
      </c>
      <c r="B13" t="s">
        <v>595</v>
      </c>
      <c r="C13" t="s">
        <v>596</v>
      </c>
      <c r="D13" t="s">
        <v>597</v>
      </c>
      <c r="E13" t="s">
        <v>598</v>
      </c>
      <c r="F13">
        <v>32</v>
      </c>
      <c r="G13" t="s">
        <v>599</v>
      </c>
      <c r="I13" s="2" t="s">
        <v>512</v>
      </c>
      <c r="J13" s="2">
        <v>8</v>
      </c>
      <c r="K13" s="3" t="s">
        <v>513</v>
      </c>
      <c r="N13" s="5" t="s">
        <v>600</v>
      </c>
      <c r="O13" s="5" t="s">
        <v>601</v>
      </c>
      <c r="P13" t="s">
        <v>602</v>
      </c>
      <c r="S13" t="s">
        <v>603</v>
      </c>
      <c r="T13" t="s">
        <v>604</v>
      </c>
      <c r="U13" t="s">
        <v>605</v>
      </c>
      <c r="V13" t="s">
        <v>477</v>
      </c>
      <c r="W13" t="s">
        <v>593</v>
      </c>
      <c r="X13" t="s">
        <v>603</v>
      </c>
      <c r="Y13" t="s">
        <v>603</v>
      </c>
    </row>
    <row r="14" spans="1:31" x14ac:dyDescent="0.3">
      <c r="A14" t="s">
        <v>606</v>
      </c>
      <c r="B14" t="s">
        <v>607</v>
      </c>
      <c r="C14" t="s">
        <v>608</v>
      </c>
      <c r="D14" t="s">
        <v>609</v>
      </c>
      <c r="E14" t="s">
        <v>610</v>
      </c>
      <c r="F14">
        <v>51</v>
      </c>
      <c r="G14" t="s">
        <v>611</v>
      </c>
      <c r="I14" s="2" t="s">
        <v>610</v>
      </c>
      <c r="J14" s="2">
        <v>51</v>
      </c>
      <c r="K14" s="3" t="s">
        <v>611</v>
      </c>
      <c r="N14" s="5" t="s">
        <v>612</v>
      </c>
      <c r="O14" s="5" t="s">
        <v>613</v>
      </c>
      <c r="P14" t="s">
        <v>614</v>
      </c>
      <c r="S14" t="s">
        <v>615</v>
      </c>
      <c r="T14" t="s">
        <v>616</v>
      </c>
      <c r="U14" t="s">
        <v>617</v>
      </c>
      <c r="V14" t="s">
        <v>477</v>
      </c>
      <c r="W14" t="s">
        <v>593</v>
      </c>
      <c r="X14" t="s">
        <v>615</v>
      </c>
      <c r="Y14" t="s">
        <v>615</v>
      </c>
    </row>
    <row r="15" spans="1:31" x14ac:dyDescent="0.3">
      <c r="A15" t="s">
        <v>618</v>
      </c>
      <c r="B15" t="s">
        <v>619</v>
      </c>
      <c r="C15" t="s">
        <v>620</v>
      </c>
      <c r="D15" t="s">
        <v>621</v>
      </c>
      <c r="E15" t="s">
        <v>622</v>
      </c>
      <c r="F15">
        <v>533</v>
      </c>
      <c r="G15" t="s">
        <v>623</v>
      </c>
      <c r="I15" s="2" t="s">
        <v>624</v>
      </c>
      <c r="J15" s="2">
        <v>532</v>
      </c>
      <c r="K15" s="3" t="s">
        <v>625</v>
      </c>
      <c r="N15" s="5" t="s">
        <v>626</v>
      </c>
      <c r="O15" s="5" t="s">
        <v>627</v>
      </c>
      <c r="P15" t="s">
        <v>628</v>
      </c>
      <c r="S15" t="s">
        <v>629</v>
      </c>
      <c r="T15" t="s">
        <v>630</v>
      </c>
      <c r="U15" t="s">
        <v>631</v>
      </c>
      <c r="V15" t="s">
        <v>477</v>
      </c>
      <c r="W15" t="s">
        <v>629</v>
      </c>
      <c r="X15" t="s">
        <v>629</v>
      </c>
      <c r="Y15" t="s">
        <v>629</v>
      </c>
    </row>
    <row r="16" spans="1:31" x14ac:dyDescent="0.3">
      <c r="A16" t="s">
        <v>632</v>
      </c>
      <c r="B16" t="s">
        <v>633</v>
      </c>
      <c r="C16" t="s">
        <v>634</v>
      </c>
      <c r="D16" t="s">
        <v>635</v>
      </c>
      <c r="E16" t="s">
        <v>636</v>
      </c>
      <c r="F16">
        <v>36</v>
      </c>
      <c r="G16" t="s">
        <v>637</v>
      </c>
      <c r="I16" s="2" t="s">
        <v>561</v>
      </c>
      <c r="J16" s="2">
        <v>973</v>
      </c>
      <c r="K16" s="3" t="s">
        <v>562</v>
      </c>
      <c r="N16" s="5" t="s">
        <v>638</v>
      </c>
      <c r="O16" s="5" t="s">
        <v>639</v>
      </c>
      <c r="P16" t="s">
        <v>640</v>
      </c>
      <c r="S16" t="s">
        <v>641</v>
      </c>
      <c r="T16" t="s">
        <v>642</v>
      </c>
      <c r="U16" t="s">
        <v>643</v>
      </c>
      <c r="V16" t="s">
        <v>644</v>
      </c>
      <c r="W16" t="s">
        <v>641</v>
      </c>
      <c r="X16" t="s">
        <v>641</v>
      </c>
      <c r="Y16" t="s">
        <v>641</v>
      </c>
    </row>
    <row r="17" spans="1:25" x14ac:dyDescent="0.3">
      <c r="A17" t="s">
        <v>645</v>
      </c>
      <c r="B17" t="s">
        <v>646</v>
      </c>
      <c r="C17" t="s">
        <v>647</v>
      </c>
      <c r="D17" t="s">
        <v>648</v>
      </c>
      <c r="E17" t="s">
        <v>498</v>
      </c>
      <c r="F17">
        <v>978</v>
      </c>
      <c r="G17" t="s">
        <v>499</v>
      </c>
      <c r="I17" s="2" t="s">
        <v>598</v>
      </c>
      <c r="J17" s="2">
        <v>32</v>
      </c>
      <c r="K17" s="3" t="s">
        <v>599</v>
      </c>
      <c r="N17" s="5" t="s">
        <v>649</v>
      </c>
      <c r="O17" s="5" t="s">
        <v>650</v>
      </c>
      <c r="P17" t="s">
        <v>651</v>
      </c>
      <c r="S17" t="s">
        <v>652</v>
      </c>
      <c r="T17" t="s">
        <v>653</v>
      </c>
      <c r="U17" t="s">
        <v>654</v>
      </c>
      <c r="V17" t="s">
        <v>655</v>
      </c>
      <c r="W17" t="s">
        <v>656</v>
      </c>
      <c r="X17" t="s">
        <v>657</v>
      </c>
      <c r="Y17" t="s">
        <v>652</v>
      </c>
    </row>
    <row r="18" spans="1:25" x14ac:dyDescent="0.3">
      <c r="A18" t="s">
        <v>658</v>
      </c>
      <c r="B18" t="s">
        <v>659</v>
      </c>
      <c r="C18" t="s">
        <v>660</v>
      </c>
      <c r="D18" t="s">
        <v>661</v>
      </c>
      <c r="E18" t="s">
        <v>662</v>
      </c>
      <c r="F18">
        <v>944</v>
      </c>
      <c r="G18" t="s">
        <v>663</v>
      </c>
      <c r="I18" s="2" t="s">
        <v>636</v>
      </c>
      <c r="J18" s="2">
        <v>36</v>
      </c>
      <c r="K18" s="3" t="s">
        <v>637</v>
      </c>
      <c r="N18" s="5" t="s">
        <v>664</v>
      </c>
      <c r="O18" s="5" t="s">
        <v>665</v>
      </c>
      <c r="P18" t="s">
        <v>666</v>
      </c>
      <c r="S18" t="s">
        <v>667</v>
      </c>
      <c r="T18" t="s">
        <v>668</v>
      </c>
      <c r="U18" t="s">
        <v>669</v>
      </c>
      <c r="V18" t="s">
        <v>655</v>
      </c>
      <c r="W18" t="s">
        <v>656</v>
      </c>
      <c r="X18" t="s">
        <v>657</v>
      </c>
      <c r="Y18" t="s">
        <v>667</v>
      </c>
    </row>
    <row r="19" spans="1:25" x14ac:dyDescent="0.3">
      <c r="A19" t="s">
        <v>670</v>
      </c>
      <c r="B19" t="s">
        <v>671</v>
      </c>
      <c r="C19" t="s">
        <v>672</v>
      </c>
      <c r="D19" t="s">
        <v>673</v>
      </c>
      <c r="E19" t="s">
        <v>674</v>
      </c>
      <c r="F19">
        <v>44</v>
      </c>
      <c r="G19" t="s">
        <v>675</v>
      </c>
      <c r="I19" s="2" t="s">
        <v>622</v>
      </c>
      <c r="J19" s="2">
        <v>533</v>
      </c>
      <c r="K19" s="3" t="s">
        <v>623</v>
      </c>
      <c r="N19" s="5" t="s">
        <v>676</v>
      </c>
      <c r="O19" s="5" t="s">
        <v>677</v>
      </c>
      <c r="P19" t="s">
        <v>678</v>
      </c>
      <c r="S19" t="s">
        <v>679</v>
      </c>
      <c r="T19" t="s">
        <v>680</v>
      </c>
      <c r="U19" t="s">
        <v>681</v>
      </c>
      <c r="V19" t="s">
        <v>655</v>
      </c>
      <c r="W19" t="s">
        <v>656</v>
      </c>
      <c r="X19" t="s">
        <v>679</v>
      </c>
      <c r="Y19" t="s">
        <v>679</v>
      </c>
    </row>
    <row r="20" spans="1:25" x14ac:dyDescent="0.3">
      <c r="A20" t="s">
        <v>682</v>
      </c>
      <c r="B20" t="s">
        <v>683</v>
      </c>
      <c r="C20" t="s">
        <v>684</v>
      </c>
      <c r="D20" t="s">
        <v>685</v>
      </c>
      <c r="E20" t="s">
        <v>686</v>
      </c>
      <c r="F20">
        <v>48</v>
      </c>
      <c r="G20" t="s">
        <v>687</v>
      </c>
      <c r="I20" s="2" t="s">
        <v>662</v>
      </c>
      <c r="J20" s="2">
        <v>944</v>
      </c>
      <c r="K20" s="3" t="s">
        <v>663</v>
      </c>
      <c r="N20" s="5" t="s">
        <v>688</v>
      </c>
      <c r="O20" s="5" t="s">
        <v>689</v>
      </c>
      <c r="P20" t="s">
        <v>690</v>
      </c>
      <c r="S20" t="s">
        <v>691</v>
      </c>
      <c r="T20" t="s">
        <v>692</v>
      </c>
      <c r="U20" t="s">
        <v>693</v>
      </c>
      <c r="V20" t="s">
        <v>655</v>
      </c>
      <c r="W20" t="s">
        <v>656</v>
      </c>
      <c r="X20" t="s">
        <v>694</v>
      </c>
      <c r="Y20" t="s">
        <v>691</v>
      </c>
    </row>
    <row r="21" spans="1:25" x14ac:dyDescent="0.3">
      <c r="A21" t="s">
        <v>695</v>
      </c>
      <c r="B21" t="s">
        <v>696</v>
      </c>
      <c r="C21" t="s">
        <v>697</v>
      </c>
      <c r="D21" t="s">
        <v>698</v>
      </c>
      <c r="E21" t="s">
        <v>699</v>
      </c>
      <c r="F21">
        <v>50</v>
      </c>
      <c r="G21" t="s">
        <v>700</v>
      </c>
      <c r="I21" s="2" t="s">
        <v>701</v>
      </c>
      <c r="J21" s="2">
        <v>977</v>
      </c>
      <c r="K21" s="3" t="s">
        <v>702</v>
      </c>
      <c r="N21" s="5" t="s">
        <v>703</v>
      </c>
      <c r="O21" s="5" t="s">
        <v>704</v>
      </c>
      <c r="P21" t="s">
        <v>705</v>
      </c>
      <c r="S21" t="s">
        <v>706</v>
      </c>
      <c r="T21" t="s">
        <v>707</v>
      </c>
      <c r="U21" t="s">
        <v>708</v>
      </c>
      <c r="V21" t="s">
        <v>655</v>
      </c>
      <c r="W21" t="s">
        <v>656</v>
      </c>
      <c r="X21" t="s">
        <v>694</v>
      </c>
      <c r="Y21" t="s">
        <v>706</v>
      </c>
    </row>
    <row r="22" spans="1:25" x14ac:dyDescent="0.3">
      <c r="A22" t="s">
        <v>709</v>
      </c>
      <c r="B22" t="s">
        <v>710</v>
      </c>
      <c r="C22" t="s">
        <v>711</v>
      </c>
      <c r="D22" t="s">
        <v>712</v>
      </c>
      <c r="E22" t="s">
        <v>713</v>
      </c>
      <c r="F22">
        <v>52</v>
      </c>
      <c r="G22" t="s">
        <v>714</v>
      </c>
      <c r="I22" s="2" t="s">
        <v>713</v>
      </c>
      <c r="J22" s="2">
        <v>52</v>
      </c>
      <c r="K22" s="3" t="s">
        <v>714</v>
      </c>
      <c r="N22" s="5" t="s">
        <v>715</v>
      </c>
      <c r="O22" s="5" t="s">
        <v>716</v>
      </c>
      <c r="P22" t="s">
        <v>717</v>
      </c>
      <c r="S22" t="s">
        <v>381</v>
      </c>
      <c r="T22" t="s">
        <v>718</v>
      </c>
      <c r="U22" t="s">
        <v>719</v>
      </c>
      <c r="V22" t="s">
        <v>655</v>
      </c>
      <c r="W22" t="s">
        <v>656</v>
      </c>
      <c r="X22" t="s">
        <v>694</v>
      </c>
      <c r="Y22" t="s">
        <v>720</v>
      </c>
    </row>
    <row r="23" spans="1:25" x14ac:dyDescent="0.3">
      <c r="A23" t="s">
        <v>721</v>
      </c>
      <c r="B23" t="s">
        <v>722</v>
      </c>
      <c r="C23" t="s">
        <v>723</v>
      </c>
      <c r="D23" t="s">
        <v>724</v>
      </c>
      <c r="E23" t="s">
        <v>725</v>
      </c>
      <c r="F23">
        <v>974</v>
      </c>
      <c r="G23" t="s">
        <v>726</v>
      </c>
      <c r="I23" s="2" t="s">
        <v>699</v>
      </c>
      <c r="J23" s="2">
        <v>50</v>
      </c>
      <c r="K23" s="3" t="s">
        <v>700</v>
      </c>
      <c r="N23" s="5" t="s">
        <v>727</v>
      </c>
      <c r="O23" s="5" t="s">
        <v>728</v>
      </c>
      <c r="P23" t="s">
        <v>729</v>
      </c>
      <c r="S23" t="s">
        <v>730</v>
      </c>
      <c r="T23" t="s">
        <v>731</v>
      </c>
      <c r="U23" t="s">
        <v>732</v>
      </c>
      <c r="V23" t="s">
        <v>655</v>
      </c>
      <c r="W23" t="s">
        <v>656</v>
      </c>
      <c r="X23" t="s">
        <v>694</v>
      </c>
      <c r="Y23" t="s">
        <v>720</v>
      </c>
    </row>
    <row r="24" spans="1:25" x14ac:dyDescent="0.3">
      <c r="A24" t="s">
        <v>733</v>
      </c>
      <c r="B24" t="s">
        <v>734</v>
      </c>
      <c r="C24" t="s">
        <v>735</v>
      </c>
      <c r="D24" t="s">
        <v>736</v>
      </c>
      <c r="E24" t="s">
        <v>498</v>
      </c>
      <c r="F24">
        <v>978</v>
      </c>
      <c r="G24" t="s">
        <v>499</v>
      </c>
      <c r="I24" s="2" t="s">
        <v>737</v>
      </c>
      <c r="J24" s="2">
        <v>975</v>
      </c>
      <c r="K24" s="3" t="s">
        <v>738</v>
      </c>
      <c r="N24" s="5" t="s">
        <v>739</v>
      </c>
      <c r="O24" s="5" t="s">
        <v>740</v>
      </c>
      <c r="P24" t="s">
        <v>741</v>
      </c>
      <c r="S24" t="s">
        <v>742</v>
      </c>
      <c r="T24" t="s">
        <v>743</v>
      </c>
      <c r="U24" t="s">
        <v>744</v>
      </c>
      <c r="V24" t="s">
        <v>655</v>
      </c>
      <c r="W24" t="s">
        <v>656</v>
      </c>
      <c r="X24" t="s">
        <v>694</v>
      </c>
      <c r="Y24" t="s">
        <v>742</v>
      </c>
    </row>
    <row r="25" spans="1:25" x14ac:dyDescent="0.3">
      <c r="A25" t="s">
        <v>745</v>
      </c>
      <c r="B25" t="s">
        <v>746</v>
      </c>
      <c r="C25" t="s">
        <v>747</v>
      </c>
      <c r="D25" t="s">
        <v>748</v>
      </c>
      <c r="E25" t="s">
        <v>749</v>
      </c>
      <c r="F25">
        <v>84</v>
      </c>
      <c r="G25" t="s">
        <v>750</v>
      </c>
      <c r="I25" s="2" t="s">
        <v>686</v>
      </c>
      <c r="J25" s="2">
        <v>48</v>
      </c>
      <c r="K25" s="3" t="s">
        <v>687</v>
      </c>
      <c r="N25" s="5" t="s">
        <v>751</v>
      </c>
      <c r="O25" s="5" t="s">
        <v>752</v>
      </c>
      <c r="P25" t="s">
        <v>753</v>
      </c>
      <c r="S25" t="s">
        <v>388</v>
      </c>
      <c r="T25" t="s">
        <v>754</v>
      </c>
      <c r="U25" t="s">
        <v>755</v>
      </c>
      <c r="V25" t="s">
        <v>655</v>
      </c>
      <c r="W25" t="s">
        <v>656</v>
      </c>
      <c r="X25" t="s">
        <v>694</v>
      </c>
      <c r="Y25" t="s">
        <v>388</v>
      </c>
    </row>
    <row r="26" spans="1:25" x14ac:dyDescent="0.3">
      <c r="A26" t="s">
        <v>756</v>
      </c>
      <c r="B26" t="s">
        <v>757</v>
      </c>
      <c r="C26" t="s">
        <v>758</v>
      </c>
      <c r="D26" t="s">
        <v>759</v>
      </c>
      <c r="E26" t="s">
        <v>760</v>
      </c>
      <c r="F26">
        <v>952</v>
      </c>
      <c r="G26" t="s">
        <v>761</v>
      </c>
      <c r="I26" s="2" t="s">
        <v>762</v>
      </c>
      <c r="J26" s="2">
        <v>108</v>
      </c>
      <c r="K26" s="3" t="s">
        <v>763</v>
      </c>
      <c r="N26" s="5" t="s">
        <v>764</v>
      </c>
      <c r="O26" s="5" t="s">
        <v>765</v>
      </c>
      <c r="P26" t="s">
        <v>766</v>
      </c>
      <c r="S26" t="s">
        <v>399</v>
      </c>
      <c r="T26" t="s">
        <v>767</v>
      </c>
      <c r="U26" t="s">
        <v>768</v>
      </c>
      <c r="V26" t="s">
        <v>655</v>
      </c>
      <c r="W26" t="s">
        <v>769</v>
      </c>
      <c r="X26" t="s">
        <v>399</v>
      </c>
      <c r="Y26" t="s">
        <v>399</v>
      </c>
    </row>
    <row r="27" spans="1:25" x14ac:dyDescent="0.3">
      <c r="A27" t="s">
        <v>770</v>
      </c>
      <c r="B27" t="s">
        <v>771</v>
      </c>
      <c r="C27" t="s">
        <v>772</v>
      </c>
      <c r="D27" t="s">
        <v>773</v>
      </c>
      <c r="E27" t="s">
        <v>774</v>
      </c>
      <c r="F27">
        <v>60</v>
      </c>
      <c r="G27" t="s">
        <v>775</v>
      </c>
      <c r="I27" s="2" t="s">
        <v>774</v>
      </c>
      <c r="J27" s="2">
        <v>60</v>
      </c>
      <c r="K27" s="3" t="s">
        <v>775</v>
      </c>
      <c r="N27" s="5" t="s">
        <v>776</v>
      </c>
      <c r="O27" s="5" t="s">
        <v>777</v>
      </c>
      <c r="P27" t="s">
        <v>778</v>
      </c>
      <c r="S27" t="s">
        <v>396</v>
      </c>
      <c r="T27" t="s">
        <v>779</v>
      </c>
      <c r="U27" t="s">
        <v>780</v>
      </c>
      <c r="V27" t="s">
        <v>655</v>
      </c>
      <c r="W27" t="s">
        <v>769</v>
      </c>
      <c r="X27" t="s">
        <v>396</v>
      </c>
      <c r="Y27" t="s">
        <v>396</v>
      </c>
    </row>
    <row r="28" spans="1:25" x14ac:dyDescent="0.3">
      <c r="A28" t="s">
        <v>781</v>
      </c>
      <c r="B28" t="s">
        <v>782</v>
      </c>
      <c r="C28" t="s">
        <v>783</v>
      </c>
      <c r="D28" t="s">
        <v>784</v>
      </c>
      <c r="E28" t="s">
        <v>783</v>
      </c>
      <c r="F28">
        <v>64</v>
      </c>
      <c r="G28" t="s">
        <v>785</v>
      </c>
      <c r="I28" s="2" t="s">
        <v>786</v>
      </c>
      <c r="J28" s="2">
        <v>96</v>
      </c>
      <c r="K28" s="3" t="s">
        <v>787</v>
      </c>
      <c r="N28" s="5" t="s">
        <v>788</v>
      </c>
      <c r="O28" s="5" t="s">
        <v>789</v>
      </c>
      <c r="P28" t="s">
        <v>790</v>
      </c>
      <c r="S28" t="s">
        <v>791</v>
      </c>
      <c r="T28" t="s">
        <v>792</v>
      </c>
      <c r="U28" t="s">
        <v>793</v>
      </c>
      <c r="V28" t="s">
        <v>655</v>
      </c>
      <c r="W28" t="s">
        <v>791</v>
      </c>
      <c r="X28" t="s">
        <v>791</v>
      </c>
      <c r="Y28" t="s">
        <v>791</v>
      </c>
    </row>
    <row r="29" spans="1:25" x14ac:dyDescent="0.3">
      <c r="A29" t="s">
        <v>794</v>
      </c>
      <c r="B29" t="s">
        <v>795</v>
      </c>
      <c r="C29" t="s">
        <v>796</v>
      </c>
      <c r="D29" t="s">
        <v>797</v>
      </c>
      <c r="E29" t="s">
        <v>798</v>
      </c>
      <c r="F29">
        <v>68</v>
      </c>
      <c r="G29" t="s">
        <v>799</v>
      </c>
      <c r="I29" s="2" t="s">
        <v>798</v>
      </c>
      <c r="J29" s="2">
        <v>68</v>
      </c>
      <c r="K29" s="3" t="s">
        <v>799</v>
      </c>
      <c r="N29" s="5" t="s">
        <v>800</v>
      </c>
      <c r="O29" s="5" t="s">
        <v>801</v>
      </c>
      <c r="P29" t="s">
        <v>802</v>
      </c>
      <c r="S29" t="s">
        <v>803</v>
      </c>
      <c r="T29" t="s">
        <v>804</v>
      </c>
      <c r="U29" t="s">
        <v>805</v>
      </c>
      <c r="V29" t="s">
        <v>655</v>
      </c>
      <c r="W29" t="s">
        <v>803</v>
      </c>
      <c r="X29" t="s">
        <v>803</v>
      </c>
      <c r="Y29" t="s">
        <v>803</v>
      </c>
    </row>
    <row r="30" spans="1:25" x14ac:dyDescent="0.3">
      <c r="A30" t="s">
        <v>806</v>
      </c>
      <c r="B30" t="s">
        <v>807</v>
      </c>
      <c r="C30" t="s">
        <v>808</v>
      </c>
      <c r="D30" t="s">
        <v>809</v>
      </c>
      <c r="E30" t="s">
        <v>701</v>
      </c>
      <c r="F30">
        <v>977</v>
      </c>
      <c r="G30" t="s">
        <v>702</v>
      </c>
      <c r="I30" s="2" t="s">
        <v>810</v>
      </c>
      <c r="J30" s="2">
        <v>986</v>
      </c>
      <c r="K30" s="3" t="s">
        <v>811</v>
      </c>
      <c r="N30" s="5" t="s">
        <v>812</v>
      </c>
      <c r="O30" s="5" t="s">
        <v>813</v>
      </c>
      <c r="P30" t="s">
        <v>814</v>
      </c>
      <c r="S30" t="s">
        <v>815</v>
      </c>
      <c r="T30" t="s">
        <v>815</v>
      </c>
      <c r="U30" t="s">
        <v>815</v>
      </c>
      <c r="V30" t="s">
        <v>815</v>
      </c>
      <c r="W30" t="s">
        <v>815</v>
      </c>
      <c r="X30" t="s">
        <v>815</v>
      </c>
      <c r="Y30" t="s">
        <v>815</v>
      </c>
    </row>
    <row r="31" spans="1:25" x14ac:dyDescent="0.3">
      <c r="A31" t="s">
        <v>816</v>
      </c>
      <c r="B31" t="s">
        <v>817</v>
      </c>
      <c r="C31" t="s">
        <v>818</v>
      </c>
      <c r="D31" t="s">
        <v>819</v>
      </c>
      <c r="E31" t="s">
        <v>820</v>
      </c>
      <c r="F31">
        <v>72</v>
      </c>
      <c r="G31" t="s">
        <v>821</v>
      </c>
      <c r="I31" s="2" t="s">
        <v>674</v>
      </c>
      <c r="J31" s="2">
        <v>44</v>
      </c>
      <c r="K31" s="3" t="s">
        <v>675</v>
      </c>
      <c r="N31" s="5" t="s">
        <v>822</v>
      </c>
      <c r="O31" s="5" t="s">
        <v>823</v>
      </c>
      <c r="P31" t="s">
        <v>824</v>
      </c>
    </row>
    <row r="32" spans="1:25" x14ac:dyDescent="0.3">
      <c r="A32" t="s">
        <v>825</v>
      </c>
      <c r="B32" t="s">
        <v>826</v>
      </c>
      <c r="C32" t="s">
        <v>827</v>
      </c>
      <c r="D32" t="s">
        <v>828</v>
      </c>
      <c r="E32" t="s">
        <v>810</v>
      </c>
      <c r="F32">
        <v>986</v>
      </c>
      <c r="G32" t="s">
        <v>811</v>
      </c>
      <c r="I32" s="2" t="s">
        <v>783</v>
      </c>
      <c r="J32" s="2">
        <v>64</v>
      </c>
      <c r="K32" s="3" t="s">
        <v>785</v>
      </c>
      <c r="N32" s="5" t="s">
        <v>829</v>
      </c>
      <c r="O32" s="5" t="s">
        <v>830</v>
      </c>
      <c r="P32" t="s">
        <v>831</v>
      </c>
    </row>
    <row r="33" spans="1:16" x14ac:dyDescent="0.3">
      <c r="A33" t="s">
        <v>832</v>
      </c>
      <c r="B33" t="s">
        <v>833</v>
      </c>
      <c r="C33" t="s">
        <v>834</v>
      </c>
      <c r="D33" t="s">
        <v>835</v>
      </c>
      <c r="E33" t="s">
        <v>57</v>
      </c>
      <c r="F33">
        <v>840</v>
      </c>
      <c r="G33" t="s">
        <v>55</v>
      </c>
      <c r="I33" s="2" t="s">
        <v>820</v>
      </c>
      <c r="J33" s="2">
        <v>72</v>
      </c>
      <c r="K33" s="3" t="s">
        <v>821</v>
      </c>
      <c r="N33" s="5" t="s">
        <v>836</v>
      </c>
      <c r="O33" s="5" t="s">
        <v>837</v>
      </c>
      <c r="P33" t="s">
        <v>838</v>
      </c>
    </row>
    <row r="34" spans="1:16" x14ac:dyDescent="0.3">
      <c r="A34" t="s">
        <v>839</v>
      </c>
      <c r="B34" t="s">
        <v>840</v>
      </c>
      <c r="C34" t="s">
        <v>841</v>
      </c>
      <c r="D34" t="s">
        <v>842</v>
      </c>
      <c r="E34" t="s">
        <v>57</v>
      </c>
      <c r="F34">
        <v>840</v>
      </c>
      <c r="G34" t="s">
        <v>55</v>
      </c>
      <c r="I34" s="2" t="s">
        <v>725</v>
      </c>
      <c r="J34" s="2">
        <v>974</v>
      </c>
      <c r="K34" s="3" t="s">
        <v>726</v>
      </c>
      <c r="N34" s="5" t="s">
        <v>843</v>
      </c>
      <c r="O34" s="5" t="s">
        <v>844</v>
      </c>
      <c r="P34" t="s">
        <v>845</v>
      </c>
    </row>
    <row r="35" spans="1:16" x14ac:dyDescent="0.3">
      <c r="A35" t="s">
        <v>846</v>
      </c>
      <c r="B35" t="s">
        <v>847</v>
      </c>
      <c r="C35" t="s">
        <v>848</v>
      </c>
      <c r="D35" t="s">
        <v>849</v>
      </c>
      <c r="E35" t="s">
        <v>786</v>
      </c>
      <c r="F35">
        <v>96</v>
      </c>
      <c r="G35" t="s">
        <v>787</v>
      </c>
      <c r="I35" s="2" t="s">
        <v>749</v>
      </c>
      <c r="J35" s="2">
        <v>84</v>
      </c>
      <c r="K35" s="3" t="s">
        <v>750</v>
      </c>
      <c r="N35" s="5" t="s">
        <v>850</v>
      </c>
      <c r="O35" s="5" t="s">
        <v>851</v>
      </c>
      <c r="P35" t="s">
        <v>852</v>
      </c>
    </row>
    <row r="36" spans="1:16" x14ac:dyDescent="0.3">
      <c r="A36" t="s">
        <v>853</v>
      </c>
      <c r="B36" t="s">
        <v>854</v>
      </c>
      <c r="C36" t="s">
        <v>855</v>
      </c>
      <c r="D36" t="s">
        <v>856</v>
      </c>
      <c r="E36" t="s">
        <v>737</v>
      </c>
      <c r="F36">
        <v>975</v>
      </c>
      <c r="G36" t="s">
        <v>738</v>
      </c>
      <c r="I36" s="2" t="s">
        <v>857</v>
      </c>
      <c r="J36" s="2">
        <v>124</v>
      </c>
      <c r="K36" s="3" t="s">
        <v>858</v>
      </c>
      <c r="N36" s="5" t="s">
        <v>859</v>
      </c>
      <c r="O36" s="5" t="s">
        <v>860</v>
      </c>
      <c r="P36" t="s">
        <v>861</v>
      </c>
    </row>
    <row r="37" spans="1:16" x14ac:dyDescent="0.3">
      <c r="A37" t="s">
        <v>862</v>
      </c>
      <c r="B37" t="s">
        <v>863</v>
      </c>
      <c r="C37" t="s">
        <v>864</v>
      </c>
      <c r="D37" t="s">
        <v>865</v>
      </c>
      <c r="E37" t="s">
        <v>760</v>
      </c>
      <c r="F37">
        <v>952</v>
      </c>
      <c r="G37" t="s">
        <v>761</v>
      </c>
      <c r="I37" s="2" t="s">
        <v>866</v>
      </c>
      <c r="J37" s="2">
        <v>976</v>
      </c>
      <c r="K37" s="3" t="s">
        <v>867</v>
      </c>
      <c r="N37" s="5" t="s">
        <v>868</v>
      </c>
      <c r="O37" s="5" t="s">
        <v>869</v>
      </c>
      <c r="P37" t="s">
        <v>870</v>
      </c>
    </row>
    <row r="38" spans="1:16" x14ac:dyDescent="0.3">
      <c r="A38" t="s">
        <v>871</v>
      </c>
      <c r="B38" t="s">
        <v>872</v>
      </c>
      <c r="C38" t="s">
        <v>873</v>
      </c>
      <c r="D38" t="s">
        <v>874</v>
      </c>
      <c r="E38" t="s">
        <v>762</v>
      </c>
      <c r="F38">
        <v>108</v>
      </c>
      <c r="G38" t="s">
        <v>763</v>
      </c>
      <c r="I38" s="2" t="s">
        <v>875</v>
      </c>
      <c r="J38" s="2">
        <v>756</v>
      </c>
      <c r="K38" s="3" t="s">
        <v>876</v>
      </c>
      <c r="N38" s="5" t="s">
        <v>877</v>
      </c>
      <c r="O38" s="5" t="s">
        <v>878</v>
      </c>
      <c r="P38" t="s">
        <v>879</v>
      </c>
    </row>
    <row r="39" spans="1:16" x14ac:dyDescent="0.3">
      <c r="A39" t="s">
        <v>880</v>
      </c>
      <c r="B39" t="s">
        <v>881</v>
      </c>
      <c r="C39" t="s">
        <v>882</v>
      </c>
      <c r="D39" t="s">
        <v>883</v>
      </c>
      <c r="E39" t="s">
        <v>884</v>
      </c>
      <c r="F39">
        <v>116</v>
      </c>
      <c r="G39" t="s">
        <v>885</v>
      </c>
      <c r="I39" s="2" t="s">
        <v>886</v>
      </c>
      <c r="J39" s="2">
        <v>990</v>
      </c>
      <c r="K39" s="3" t="s">
        <v>887</v>
      </c>
      <c r="N39" s="5" t="s">
        <v>888</v>
      </c>
      <c r="O39" s="5" t="s">
        <v>889</v>
      </c>
      <c r="P39" t="s">
        <v>890</v>
      </c>
    </row>
    <row r="40" spans="1:16" x14ac:dyDescent="0.3">
      <c r="A40" t="s">
        <v>891</v>
      </c>
      <c r="B40" t="s">
        <v>892</v>
      </c>
      <c r="C40" t="s">
        <v>893</v>
      </c>
      <c r="D40" t="s">
        <v>894</v>
      </c>
      <c r="E40" t="s">
        <v>895</v>
      </c>
      <c r="F40">
        <v>950</v>
      </c>
      <c r="G40" t="s">
        <v>896</v>
      </c>
      <c r="I40" s="2" t="s">
        <v>897</v>
      </c>
      <c r="J40" s="2">
        <v>0</v>
      </c>
      <c r="K40" s="3" t="s">
        <v>898</v>
      </c>
      <c r="N40" s="5" t="s">
        <v>899</v>
      </c>
      <c r="O40" s="5" t="s">
        <v>900</v>
      </c>
      <c r="P40" t="s">
        <v>901</v>
      </c>
    </row>
    <row r="41" spans="1:16" x14ac:dyDescent="0.3">
      <c r="A41" t="s">
        <v>902</v>
      </c>
      <c r="B41" t="s">
        <v>903</v>
      </c>
      <c r="C41" t="s">
        <v>904</v>
      </c>
      <c r="D41" t="s">
        <v>905</v>
      </c>
      <c r="E41" t="s">
        <v>857</v>
      </c>
      <c r="F41">
        <v>124</v>
      </c>
      <c r="G41" t="s">
        <v>858</v>
      </c>
      <c r="I41" s="2" t="s">
        <v>906</v>
      </c>
      <c r="J41" s="2">
        <v>170</v>
      </c>
      <c r="K41" s="3" t="s">
        <v>907</v>
      </c>
      <c r="N41" s="5" t="s">
        <v>908</v>
      </c>
      <c r="O41" s="5" t="s">
        <v>909</v>
      </c>
      <c r="P41" t="s">
        <v>910</v>
      </c>
    </row>
    <row r="42" spans="1:16" x14ac:dyDescent="0.3">
      <c r="A42" t="s">
        <v>911</v>
      </c>
      <c r="B42" t="s">
        <v>912</v>
      </c>
      <c r="C42" t="s">
        <v>913</v>
      </c>
      <c r="D42" t="s">
        <v>914</v>
      </c>
      <c r="E42" t="s">
        <v>915</v>
      </c>
      <c r="F42">
        <v>132</v>
      </c>
      <c r="G42" t="s">
        <v>916</v>
      </c>
      <c r="I42" s="2" t="s">
        <v>917</v>
      </c>
      <c r="J42" s="2">
        <v>188</v>
      </c>
      <c r="K42" s="3" t="s">
        <v>918</v>
      </c>
      <c r="N42" s="5" t="s">
        <v>919</v>
      </c>
      <c r="O42" s="5" t="s">
        <v>920</v>
      </c>
      <c r="P42" t="s">
        <v>921</v>
      </c>
    </row>
    <row r="43" spans="1:16" x14ac:dyDescent="0.3">
      <c r="A43" t="s">
        <v>922</v>
      </c>
      <c r="B43" t="s">
        <v>923</v>
      </c>
      <c r="C43" t="s">
        <v>924</v>
      </c>
      <c r="D43" t="s">
        <v>925</v>
      </c>
      <c r="E43" t="s">
        <v>926</v>
      </c>
      <c r="F43">
        <v>136</v>
      </c>
      <c r="G43" t="s">
        <v>927</v>
      </c>
      <c r="I43" s="2" t="s">
        <v>928</v>
      </c>
      <c r="J43" s="2">
        <v>931</v>
      </c>
      <c r="K43" s="3" t="s">
        <v>929</v>
      </c>
      <c r="N43" s="5" t="s">
        <v>930</v>
      </c>
      <c r="O43" s="5" t="s">
        <v>931</v>
      </c>
      <c r="P43" t="s">
        <v>932</v>
      </c>
    </row>
    <row r="44" spans="1:16" x14ac:dyDescent="0.3">
      <c r="A44" t="s">
        <v>933</v>
      </c>
      <c r="B44" t="s">
        <v>934</v>
      </c>
      <c r="C44" t="s">
        <v>935</v>
      </c>
      <c r="D44" t="s">
        <v>936</v>
      </c>
      <c r="E44" t="s">
        <v>895</v>
      </c>
      <c r="F44">
        <v>950</v>
      </c>
      <c r="G44" t="s">
        <v>896</v>
      </c>
      <c r="I44" s="2" t="s">
        <v>915</v>
      </c>
      <c r="J44" s="2">
        <v>132</v>
      </c>
      <c r="K44" s="3" t="s">
        <v>916</v>
      </c>
      <c r="N44" s="5" t="s">
        <v>937</v>
      </c>
      <c r="O44" s="5" t="s">
        <v>938</v>
      </c>
      <c r="P44" t="s">
        <v>939</v>
      </c>
    </row>
    <row r="45" spans="1:16" x14ac:dyDescent="0.3">
      <c r="A45" t="s">
        <v>940</v>
      </c>
      <c r="B45" t="s">
        <v>941</v>
      </c>
      <c r="C45" t="s">
        <v>942</v>
      </c>
      <c r="D45" t="s">
        <v>943</v>
      </c>
      <c r="E45" t="s">
        <v>895</v>
      </c>
      <c r="F45">
        <v>950</v>
      </c>
      <c r="G45" t="s">
        <v>896</v>
      </c>
      <c r="I45" s="2" t="s">
        <v>944</v>
      </c>
      <c r="J45" s="2">
        <v>203</v>
      </c>
      <c r="K45" s="3" t="s">
        <v>945</v>
      </c>
      <c r="N45" s="5" t="s">
        <v>946</v>
      </c>
      <c r="O45" s="5" t="s">
        <v>947</v>
      </c>
      <c r="P45" t="s">
        <v>948</v>
      </c>
    </row>
    <row r="46" spans="1:16" x14ac:dyDescent="0.3">
      <c r="A46" t="s">
        <v>949</v>
      </c>
      <c r="B46" t="s">
        <v>950</v>
      </c>
      <c r="C46" t="s">
        <v>951</v>
      </c>
      <c r="D46" t="s">
        <v>952</v>
      </c>
      <c r="E46" t="s">
        <v>886</v>
      </c>
      <c r="F46">
        <v>990</v>
      </c>
      <c r="G46" t="s">
        <v>887</v>
      </c>
      <c r="I46" s="2" t="s">
        <v>953</v>
      </c>
      <c r="J46" s="2">
        <v>262</v>
      </c>
      <c r="K46" s="3" t="s">
        <v>954</v>
      </c>
      <c r="N46" s="5" t="s">
        <v>955</v>
      </c>
      <c r="O46" s="5" t="s">
        <v>956</v>
      </c>
      <c r="P46" t="s">
        <v>957</v>
      </c>
    </row>
    <row r="47" spans="1:16" x14ac:dyDescent="0.3">
      <c r="A47" t="s">
        <v>958</v>
      </c>
      <c r="B47" t="s">
        <v>959</v>
      </c>
      <c r="C47" t="s">
        <v>960</v>
      </c>
      <c r="D47" t="s">
        <v>961</v>
      </c>
      <c r="E47" t="s">
        <v>897</v>
      </c>
      <c r="F47">
        <v>0</v>
      </c>
      <c r="G47" t="s">
        <v>898</v>
      </c>
      <c r="I47" s="2" t="s">
        <v>962</v>
      </c>
      <c r="J47" s="2">
        <v>208</v>
      </c>
      <c r="K47" s="3" t="s">
        <v>963</v>
      </c>
      <c r="N47" s="5" t="s">
        <v>964</v>
      </c>
      <c r="O47" s="5" t="s">
        <v>965</v>
      </c>
      <c r="P47" t="s">
        <v>966</v>
      </c>
    </row>
    <row r="48" spans="1:16" x14ac:dyDescent="0.3">
      <c r="A48" t="s">
        <v>967</v>
      </c>
      <c r="B48" t="s">
        <v>968</v>
      </c>
      <c r="C48" t="s">
        <v>969</v>
      </c>
      <c r="D48" t="s">
        <v>970</v>
      </c>
      <c r="E48" t="s">
        <v>636</v>
      </c>
      <c r="F48">
        <v>36</v>
      </c>
      <c r="G48" t="s">
        <v>637</v>
      </c>
      <c r="I48" s="2" t="s">
        <v>971</v>
      </c>
      <c r="J48" s="2">
        <v>214</v>
      </c>
      <c r="K48" s="3" t="s">
        <v>972</v>
      </c>
      <c r="N48" s="5" t="s">
        <v>973</v>
      </c>
      <c r="O48" s="5" t="s">
        <v>974</v>
      </c>
      <c r="P48" t="s">
        <v>975</v>
      </c>
    </row>
    <row r="49" spans="1:16" x14ac:dyDescent="0.3">
      <c r="A49" t="s">
        <v>976</v>
      </c>
      <c r="B49" t="s">
        <v>977</v>
      </c>
      <c r="C49" t="s">
        <v>978</v>
      </c>
      <c r="D49" t="s">
        <v>979</v>
      </c>
      <c r="E49" t="s">
        <v>636</v>
      </c>
      <c r="F49">
        <v>36</v>
      </c>
      <c r="G49" t="s">
        <v>637</v>
      </c>
      <c r="I49" s="2" t="s">
        <v>527</v>
      </c>
      <c r="J49" s="2">
        <v>12</v>
      </c>
      <c r="K49" s="3" t="s">
        <v>528</v>
      </c>
      <c r="N49" s="5" t="s">
        <v>980</v>
      </c>
      <c r="O49" s="5" t="s">
        <v>981</v>
      </c>
      <c r="P49" t="s">
        <v>982</v>
      </c>
    </row>
    <row r="50" spans="1:16" x14ac:dyDescent="0.3">
      <c r="A50" t="s">
        <v>983</v>
      </c>
      <c r="B50" t="s">
        <v>984</v>
      </c>
      <c r="C50" t="s">
        <v>985</v>
      </c>
      <c r="D50" t="s">
        <v>986</v>
      </c>
      <c r="E50" t="s">
        <v>906</v>
      </c>
      <c r="F50">
        <v>170</v>
      </c>
      <c r="G50" t="s">
        <v>907</v>
      </c>
      <c r="I50" s="2" t="s">
        <v>987</v>
      </c>
      <c r="J50" s="2">
        <v>818</v>
      </c>
      <c r="K50" s="3" t="s">
        <v>988</v>
      </c>
      <c r="N50" s="5" t="s">
        <v>989</v>
      </c>
      <c r="O50" s="5" t="s">
        <v>990</v>
      </c>
      <c r="P50" t="s">
        <v>991</v>
      </c>
    </row>
    <row r="51" spans="1:16" x14ac:dyDescent="0.3">
      <c r="A51" t="s">
        <v>992</v>
      </c>
      <c r="B51" t="s">
        <v>993</v>
      </c>
      <c r="C51" t="s">
        <v>994</v>
      </c>
      <c r="D51" t="s">
        <v>995</v>
      </c>
      <c r="E51" t="s">
        <v>996</v>
      </c>
      <c r="F51">
        <v>174</v>
      </c>
      <c r="G51" t="s">
        <v>997</v>
      </c>
      <c r="I51" s="2" t="s">
        <v>998</v>
      </c>
      <c r="J51" s="2">
        <v>232</v>
      </c>
      <c r="K51" s="3" t="s">
        <v>999</v>
      </c>
      <c r="N51" s="5" t="s">
        <v>1000</v>
      </c>
      <c r="O51" s="5" t="s">
        <v>1001</v>
      </c>
      <c r="P51" t="s">
        <v>1002</v>
      </c>
    </row>
    <row r="52" spans="1:16" x14ac:dyDescent="0.3">
      <c r="A52" t="s">
        <v>1003</v>
      </c>
      <c r="B52" t="s">
        <v>1004</v>
      </c>
      <c r="C52" t="s">
        <v>1005</v>
      </c>
      <c r="D52" t="s">
        <v>1006</v>
      </c>
      <c r="E52" t="s">
        <v>917</v>
      </c>
      <c r="F52">
        <v>188</v>
      </c>
      <c r="G52" t="s">
        <v>918</v>
      </c>
      <c r="I52" s="2" t="s">
        <v>1007</v>
      </c>
      <c r="J52" s="2">
        <v>230</v>
      </c>
      <c r="K52" s="3" t="s">
        <v>1008</v>
      </c>
      <c r="N52" s="5" t="s">
        <v>1009</v>
      </c>
      <c r="O52" s="5" t="s">
        <v>1010</v>
      </c>
      <c r="P52" t="s">
        <v>1011</v>
      </c>
    </row>
    <row r="53" spans="1:16" x14ac:dyDescent="0.3">
      <c r="A53" t="s">
        <v>1012</v>
      </c>
      <c r="B53" t="s">
        <v>1013</v>
      </c>
      <c r="C53" t="s">
        <v>1014</v>
      </c>
      <c r="D53" t="s">
        <v>1015</v>
      </c>
      <c r="E53" t="s">
        <v>760</v>
      </c>
      <c r="F53">
        <v>952</v>
      </c>
      <c r="G53" t="s">
        <v>761</v>
      </c>
      <c r="I53" s="2" t="s">
        <v>498</v>
      </c>
      <c r="J53" s="2">
        <v>978</v>
      </c>
      <c r="K53" s="3" t="s">
        <v>499</v>
      </c>
      <c r="N53" s="5" t="s">
        <v>1016</v>
      </c>
      <c r="O53" s="5" t="s">
        <v>1017</v>
      </c>
      <c r="P53" t="s">
        <v>1018</v>
      </c>
    </row>
    <row r="54" spans="1:16" x14ac:dyDescent="0.3">
      <c r="A54" t="s">
        <v>1019</v>
      </c>
      <c r="B54" t="s">
        <v>1020</v>
      </c>
      <c r="C54" t="s">
        <v>1021</v>
      </c>
      <c r="D54" t="s">
        <v>1022</v>
      </c>
      <c r="E54" t="s">
        <v>1023</v>
      </c>
      <c r="F54">
        <v>191</v>
      </c>
      <c r="G54" t="s">
        <v>1024</v>
      </c>
      <c r="I54" s="2" t="s">
        <v>1025</v>
      </c>
      <c r="J54" s="2">
        <v>242</v>
      </c>
      <c r="K54" s="3" t="s">
        <v>1026</v>
      </c>
      <c r="N54" s="5" t="s">
        <v>1027</v>
      </c>
      <c r="O54" s="5" t="s">
        <v>1028</v>
      </c>
      <c r="P54" t="s">
        <v>1029</v>
      </c>
    </row>
    <row r="55" spans="1:16" x14ac:dyDescent="0.3">
      <c r="A55" t="s">
        <v>1030</v>
      </c>
      <c r="B55" t="s">
        <v>1031</v>
      </c>
      <c r="C55" t="s">
        <v>1032</v>
      </c>
      <c r="D55" t="s">
        <v>1033</v>
      </c>
      <c r="E55" t="s">
        <v>928</v>
      </c>
      <c r="F55">
        <v>931</v>
      </c>
      <c r="G55" t="s">
        <v>929</v>
      </c>
      <c r="I55" s="2" t="s">
        <v>1034</v>
      </c>
      <c r="J55" s="2">
        <v>238</v>
      </c>
      <c r="K55" s="3" t="s">
        <v>1035</v>
      </c>
      <c r="N55" s="5" t="s">
        <v>1036</v>
      </c>
      <c r="O55" s="5" t="s">
        <v>1037</v>
      </c>
      <c r="P55" t="s">
        <v>1038</v>
      </c>
    </row>
    <row r="56" spans="1:16" x14ac:dyDescent="0.3">
      <c r="A56" t="s">
        <v>1039</v>
      </c>
      <c r="B56" t="s">
        <v>1040</v>
      </c>
      <c r="C56" t="s">
        <v>1041</v>
      </c>
      <c r="D56" t="s">
        <v>1042</v>
      </c>
      <c r="E56" t="s">
        <v>498</v>
      </c>
      <c r="F56">
        <v>978</v>
      </c>
      <c r="G56" t="s">
        <v>499</v>
      </c>
      <c r="I56" s="2" t="s">
        <v>1043</v>
      </c>
      <c r="J56" s="2">
        <v>826</v>
      </c>
      <c r="K56" s="3" t="s">
        <v>1044</v>
      </c>
      <c r="N56" s="5" t="s">
        <v>1045</v>
      </c>
      <c r="O56" s="5" t="s">
        <v>1046</v>
      </c>
      <c r="P56" t="s">
        <v>1047</v>
      </c>
    </row>
    <row r="57" spans="1:16" x14ac:dyDescent="0.3">
      <c r="A57" t="s">
        <v>1048</v>
      </c>
      <c r="B57" t="s">
        <v>1049</v>
      </c>
      <c r="C57" t="s">
        <v>1050</v>
      </c>
      <c r="D57" t="s">
        <v>1051</v>
      </c>
      <c r="E57" t="s">
        <v>944</v>
      </c>
      <c r="F57">
        <v>203</v>
      </c>
      <c r="G57" t="s">
        <v>945</v>
      </c>
      <c r="I57" s="2" t="s">
        <v>1052</v>
      </c>
      <c r="J57" s="2">
        <v>981</v>
      </c>
      <c r="K57" s="3" t="s">
        <v>1053</v>
      </c>
      <c r="N57" s="5" t="s">
        <v>1054</v>
      </c>
      <c r="O57" s="5" t="s">
        <v>1055</v>
      </c>
      <c r="P57" t="s">
        <v>1056</v>
      </c>
    </row>
    <row r="58" spans="1:16" x14ac:dyDescent="0.3">
      <c r="A58" t="s">
        <v>1057</v>
      </c>
      <c r="B58" t="s">
        <v>1058</v>
      </c>
      <c r="C58" t="s">
        <v>1059</v>
      </c>
      <c r="D58" t="s">
        <v>1060</v>
      </c>
      <c r="E58" t="s">
        <v>866</v>
      </c>
      <c r="F58">
        <v>976</v>
      </c>
      <c r="G58" t="s">
        <v>867</v>
      </c>
      <c r="I58" s="2" t="s">
        <v>1061</v>
      </c>
      <c r="J58" s="2">
        <v>0</v>
      </c>
      <c r="K58" s="3" t="s">
        <v>1062</v>
      </c>
      <c r="N58" s="5" t="s">
        <v>1063</v>
      </c>
      <c r="O58" s="5" t="s">
        <v>1064</v>
      </c>
      <c r="P58" t="s">
        <v>1065</v>
      </c>
    </row>
    <row r="59" spans="1:16" x14ac:dyDescent="0.3">
      <c r="A59" t="s">
        <v>1066</v>
      </c>
      <c r="B59" t="s">
        <v>1067</v>
      </c>
      <c r="C59" t="s">
        <v>1068</v>
      </c>
      <c r="D59" t="s">
        <v>1069</v>
      </c>
      <c r="E59" t="s">
        <v>962</v>
      </c>
      <c r="F59">
        <v>208</v>
      </c>
      <c r="G59" t="s">
        <v>963</v>
      </c>
      <c r="I59" s="2" t="s">
        <v>1070</v>
      </c>
      <c r="J59" s="2">
        <v>936</v>
      </c>
      <c r="K59" s="3" t="s">
        <v>1071</v>
      </c>
      <c r="N59" s="5" t="s">
        <v>1072</v>
      </c>
      <c r="O59" s="5" t="s">
        <v>1073</v>
      </c>
      <c r="P59" t="s">
        <v>1074</v>
      </c>
    </row>
    <row r="60" spans="1:16" x14ac:dyDescent="0.3">
      <c r="A60" t="s">
        <v>1075</v>
      </c>
      <c r="B60" t="s">
        <v>1076</v>
      </c>
      <c r="C60" t="s">
        <v>1077</v>
      </c>
      <c r="D60" t="s">
        <v>1078</v>
      </c>
      <c r="E60" t="s">
        <v>953</v>
      </c>
      <c r="F60">
        <v>262</v>
      </c>
      <c r="G60" t="s">
        <v>954</v>
      </c>
      <c r="I60" s="2" t="s">
        <v>1079</v>
      </c>
      <c r="J60" s="2">
        <v>292</v>
      </c>
      <c r="K60" s="3" t="s">
        <v>1080</v>
      </c>
      <c r="N60" s="5" t="s">
        <v>1081</v>
      </c>
      <c r="O60" s="5" t="s">
        <v>1082</v>
      </c>
      <c r="P60" t="s">
        <v>1083</v>
      </c>
    </row>
    <row r="61" spans="1:16" x14ac:dyDescent="0.3">
      <c r="A61" t="s">
        <v>1084</v>
      </c>
      <c r="B61" t="s">
        <v>1085</v>
      </c>
      <c r="C61" t="s">
        <v>1086</v>
      </c>
      <c r="D61" t="s">
        <v>1087</v>
      </c>
      <c r="E61" t="s">
        <v>573</v>
      </c>
      <c r="F61">
        <v>951</v>
      </c>
      <c r="G61" t="s">
        <v>574</v>
      </c>
      <c r="I61" s="2" t="s">
        <v>1088</v>
      </c>
      <c r="J61" s="2">
        <v>270</v>
      </c>
      <c r="K61" s="3" t="s">
        <v>1089</v>
      </c>
      <c r="N61" s="5" t="s">
        <v>1090</v>
      </c>
      <c r="O61" s="5" t="s">
        <v>1091</v>
      </c>
      <c r="P61" t="s">
        <v>1092</v>
      </c>
    </row>
    <row r="62" spans="1:16" x14ac:dyDescent="0.3">
      <c r="A62" t="s">
        <v>1093</v>
      </c>
      <c r="B62" t="s">
        <v>1094</v>
      </c>
      <c r="C62" t="s">
        <v>1095</v>
      </c>
      <c r="D62" t="s">
        <v>1096</v>
      </c>
      <c r="E62" t="s">
        <v>971</v>
      </c>
      <c r="F62">
        <v>214</v>
      </c>
      <c r="G62" t="s">
        <v>972</v>
      </c>
      <c r="I62" s="2" t="s">
        <v>1097</v>
      </c>
      <c r="J62" s="2">
        <v>324</v>
      </c>
      <c r="K62" s="3" t="s">
        <v>1098</v>
      </c>
      <c r="N62" s="5" t="s">
        <v>1099</v>
      </c>
      <c r="O62" s="5" t="s">
        <v>1100</v>
      </c>
      <c r="P62" t="s">
        <v>176</v>
      </c>
    </row>
    <row r="63" spans="1:16" x14ac:dyDescent="0.3">
      <c r="A63" t="s">
        <v>1101</v>
      </c>
      <c r="B63" t="s">
        <v>1102</v>
      </c>
      <c r="C63" t="s">
        <v>1103</v>
      </c>
      <c r="D63" t="s">
        <v>1104</v>
      </c>
      <c r="E63" t="s">
        <v>57</v>
      </c>
      <c r="F63">
        <v>840</v>
      </c>
      <c r="G63" t="s">
        <v>55</v>
      </c>
      <c r="I63" s="2" t="s">
        <v>1105</v>
      </c>
      <c r="J63" s="2">
        <v>320</v>
      </c>
      <c r="K63" s="3" t="s">
        <v>1106</v>
      </c>
      <c r="N63" s="5" t="s">
        <v>1107</v>
      </c>
      <c r="O63" s="5" t="s">
        <v>1108</v>
      </c>
      <c r="P63" t="s">
        <v>1109</v>
      </c>
    </row>
    <row r="64" spans="1:16" x14ac:dyDescent="0.3">
      <c r="A64" t="s">
        <v>1110</v>
      </c>
      <c r="B64" t="s">
        <v>1111</v>
      </c>
      <c r="C64" t="s">
        <v>1112</v>
      </c>
      <c r="D64" t="s">
        <v>1113</v>
      </c>
      <c r="E64" t="s">
        <v>987</v>
      </c>
      <c r="F64">
        <v>818</v>
      </c>
      <c r="G64" t="s">
        <v>988</v>
      </c>
      <c r="I64" s="2" t="s">
        <v>1114</v>
      </c>
      <c r="J64" s="2">
        <v>328</v>
      </c>
      <c r="K64" s="3" t="s">
        <v>1115</v>
      </c>
      <c r="N64" s="5" t="s">
        <v>1116</v>
      </c>
      <c r="O64" s="5" t="s">
        <v>1117</v>
      </c>
      <c r="P64" t="s">
        <v>178</v>
      </c>
    </row>
    <row r="65" spans="1:16" x14ac:dyDescent="0.3">
      <c r="A65" t="s">
        <v>1118</v>
      </c>
      <c r="B65" t="s">
        <v>1119</v>
      </c>
      <c r="C65" t="s">
        <v>1120</v>
      </c>
      <c r="D65" t="s">
        <v>1121</v>
      </c>
      <c r="E65" t="s">
        <v>57</v>
      </c>
      <c r="F65">
        <v>840</v>
      </c>
      <c r="G65" t="s">
        <v>55</v>
      </c>
      <c r="I65" s="2" t="s">
        <v>1122</v>
      </c>
      <c r="J65" s="2">
        <v>344</v>
      </c>
      <c r="K65" s="3" t="s">
        <v>1123</v>
      </c>
      <c r="N65" s="5" t="s">
        <v>1124</v>
      </c>
      <c r="O65" s="5" t="s">
        <v>1125</v>
      </c>
      <c r="P65" t="s">
        <v>1126</v>
      </c>
    </row>
    <row r="66" spans="1:16" x14ac:dyDescent="0.3">
      <c r="A66" t="s">
        <v>1127</v>
      </c>
      <c r="B66" t="s">
        <v>1128</v>
      </c>
      <c r="C66" t="s">
        <v>1129</v>
      </c>
      <c r="D66" t="s">
        <v>1130</v>
      </c>
      <c r="E66" t="s">
        <v>895</v>
      </c>
      <c r="F66">
        <v>950</v>
      </c>
      <c r="G66" t="s">
        <v>896</v>
      </c>
      <c r="I66" s="2" t="s">
        <v>1131</v>
      </c>
      <c r="J66" s="2">
        <v>340</v>
      </c>
      <c r="K66" s="3" t="s">
        <v>1132</v>
      </c>
      <c r="N66" s="5" t="s">
        <v>1133</v>
      </c>
      <c r="O66" s="5" t="s">
        <v>1134</v>
      </c>
      <c r="P66" t="s">
        <v>1135</v>
      </c>
    </row>
    <row r="67" spans="1:16" x14ac:dyDescent="0.3">
      <c r="A67" t="s">
        <v>1136</v>
      </c>
      <c r="B67" t="s">
        <v>1137</v>
      </c>
      <c r="C67" t="s">
        <v>1138</v>
      </c>
      <c r="D67" t="s">
        <v>1139</v>
      </c>
      <c r="E67" t="s">
        <v>998</v>
      </c>
      <c r="F67">
        <v>232</v>
      </c>
      <c r="G67" t="s">
        <v>999</v>
      </c>
      <c r="I67" s="2" t="s">
        <v>1023</v>
      </c>
      <c r="J67" s="2">
        <v>191</v>
      </c>
      <c r="K67" s="3" t="s">
        <v>1024</v>
      </c>
      <c r="N67" s="5" t="s">
        <v>1140</v>
      </c>
      <c r="O67" s="5" t="s">
        <v>1141</v>
      </c>
      <c r="P67" t="s">
        <v>1142</v>
      </c>
    </row>
    <row r="68" spans="1:16" x14ac:dyDescent="0.3">
      <c r="A68" t="s">
        <v>1143</v>
      </c>
      <c r="B68" t="s">
        <v>1144</v>
      </c>
      <c r="C68" t="s">
        <v>1145</v>
      </c>
      <c r="D68" t="s">
        <v>1146</v>
      </c>
      <c r="E68" t="s">
        <v>498</v>
      </c>
      <c r="F68">
        <v>978</v>
      </c>
      <c r="G68" t="s">
        <v>499</v>
      </c>
      <c r="I68" s="2" t="s">
        <v>1147</v>
      </c>
      <c r="J68" s="2">
        <v>332</v>
      </c>
      <c r="K68" s="3" t="s">
        <v>1148</v>
      </c>
      <c r="N68" s="5" t="s">
        <v>1149</v>
      </c>
      <c r="O68" s="5" t="s">
        <v>1150</v>
      </c>
      <c r="P68" t="s">
        <v>1151</v>
      </c>
    </row>
    <row r="69" spans="1:16" x14ac:dyDescent="0.3">
      <c r="A69" t="s">
        <v>1152</v>
      </c>
      <c r="B69" t="s">
        <v>1153</v>
      </c>
      <c r="C69" t="s">
        <v>1154</v>
      </c>
      <c r="D69" t="s">
        <v>1155</v>
      </c>
      <c r="E69" t="s">
        <v>1156</v>
      </c>
      <c r="F69">
        <v>748</v>
      </c>
      <c r="G69" t="s">
        <v>1157</v>
      </c>
      <c r="I69" s="2" t="s">
        <v>1158</v>
      </c>
      <c r="J69" s="2">
        <v>348</v>
      </c>
      <c r="K69" s="3" t="s">
        <v>1159</v>
      </c>
      <c r="N69" s="5" t="s">
        <v>1160</v>
      </c>
      <c r="O69" s="5" t="s">
        <v>1161</v>
      </c>
      <c r="P69" t="s">
        <v>1162</v>
      </c>
    </row>
    <row r="70" spans="1:16" x14ac:dyDescent="0.3">
      <c r="A70" t="s">
        <v>1163</v>
      </c>
      <c r="B70" t="s">
        <v>1164</v>
      </c>
      <c r="C70" t="s">
        <v>1165</v>
      </c>
      <c r="D70" t="s">
        <v>1166</v>
      </c>
      <c r="E70" t="s">
        <v>1007</v>
      </c>
      <c r="F70">
        <v>230</v>
      </c>
      <c r="G70" t="s">
        <v>1008</v>
      </c>
      <c r="I70" s="2" t="s">
        <v>1167</v>
      </c>
      <c r="J70" s="2">
        <v>360</v>
      </c>
      <c r="K70" s="3" t="s">
        <v>1168</v>
      </c>
      <c r="N70" s="5" t="s">
        <v>1169</v>
      </c>
      <c r="O70" s="5" t="s">
        <v>1170</v>
      </c>
      <c r="P70" t="s">
        <v>1171</v>
      </c>
    </row>
    <row r="71" spans="1:16" x14ac:dyDescent="0.3">
      <c r="A71" t="s">
        <v>1172</v>
      </c>
      <c r="B71" t="s">
        <v>1173</v>
      </c>
      <c r="C71" t="s">
        <v>1174</v>
      </c>
      <c r="D71" t="s">
        <v>1175</v>
      </c>
      <c r="E71" t="s">
        <v>1034</v>
      </c>
      <c r="F71">
        <v>238</v>
      </c>
      <c r="G71" t="s">
        <v>1035</v>
      </c>
      <c r="I71" s="2" t="s">
        <v>1176</v>
      </c>
      <c r="J71" s="2">
        <v>376</v>
      </c>
      <c r="K71" s="3" t="s">
        <v>1177</v>
      </c>
      <c r="N71" s="5" t="s">
        <v>1178</v>
      </c>
      <c r="O71" s="5" t="s">
        <v>1179</v>
      </c>
      <c r="P71" t="s">
        <v>1180</v>
      </c>
    </row>
    <row r="72" spans="1:16" x14ac:dyDescent="0.3">
      <c r="A72" t="s">
        <v>1181</v>
      </c>
      <c r="B72" t="s">
        <v>1182</v>
      </c>
      <c r="C72" t="s">
        <v>1183</v>
      </c>
      <c r="D72" t="s">
        <v>1184</v>
      </c>
      <c r="E72" t="s">
        <v>962</v>
      </c>
      <c r="F72">
        <v>208</v>
      </c>
      <c r="G72" t="s">
        <v>963</v>
      </c>
      <c r="I72" s="2" t="s">
        <v>1185</v>
      </c>
      <c r="J72" s="2">
        <v>0</v>
      </c>
      <c r="K72" s="3" t="s">
        <v>1186</v>
      </c>
      <c r="N72" s="5" t="s">
        <v>1187</v>
      </c>
      <c r="O72" s="5" t="s">
        <v>1188</v>
      </c>
      <c r="P72" t="s">
        <v>1189</v>
      </c>
    </row>
    <row r="73" spans="1:16" x14ac:dyDescent="0.3">
      <c r="A73" t="s">
        <v>1190</v>
      </c>
      <c r="B73" t="s">
        <v>1191</v>
      </c>
      <c r="C73" t="s">
        <v>1192</v>
      </c>
      <c r="D73" t="s">
        <v>1193</v>
      </c>
      <c r="E73" t="s">
        <v>1025</v>
      </c>
      <c r="F73">
        <v>242</v>
      </c>
      <c r="G73" t="s">
        <v>1026</v>
      </c>
      <c r="I73" s="2" t="s">
        <v>1194</v>
      </c>
      <c r="J73" s="2">
        <v>356</v>
      </c>
      <c r="K73" s="3" t="s">
        <v>1195</v>
      </c>
      <c r="N73" s="5">
        <v>7103</v>
      </c>
      <c r="O73" s="5" t="s">
        <v>1196</v>
      </c>
      <c r="P73" s="5" t="s">
        <v>1197</v>
      </c>
    </row>
    <row r="74" spans="1:16" x14ac:dyDescent="0.3">
      <c r="A74" t="s">
        <v>1198</v>
      </c>
      <c r="B74" t="s">
        <v>1199</v>
      </c>
      <c r="C74" t="s">
        <v>1200</v>
      </c>
      <c r="D74" t="s">
        <v>1201</v>
      </c>
      <c r="E74" t="s">
        <v>498</v>
      </c>
      <c r="F74">
        <v>978</v>
      </c>
      <c r="G74" t="s">
        <v>499</v>
      </c>
      <c r="I74" s="2" t="s">
        <v>1202</v>
      </c>
      <c r="J74" s="2">
        <v>368</v>
      </c>
      <c r="K74" s="3" t="s">
        <v>1203</v>
      </c>
      <c r="N74" s="173">
        <v>7202</v>
      </c>
      <c r="O74" t="s">
        <v>1204</v>
      </c>
      <c r="P74" t="s">
        <v>1205</v>
      </c>
    </row>
    <row r="75" spans="1:16" x14ac:dyDescent="0.3">
      <c r="A75" t="s">
        <v>1206</v>
      </c>
      <c r="B75" t="s">
        <v>1207</v>
      </c>
      <c r="C75" t="s">
        <v>1208</v>
      </c>
      <c r="D75" t="s">
        <v>1209</v>
      </c>
      <c r="E75" t="s">
        <v>498</v>
      </c>
      <c r="F75">
        <v>978</v>
      </c>
      <c r="G75" t="s">
        <v>499</v>
      </c>
      <c r="I75" s="2" t="s">
        <v>1210</v>
      </c>
      <c r="J75" s="2">
        <v>364</v>
      </c>
      <c r="K75" s="3" t="s">
        <v>1211</v>
      </c>
    </row>
    <row r="76" spans="1:16" x14ac:dyDescent="0.3">
      <c r="A76" t="s">
        <v>1212</v>
      </c>
      <c r="B76" t="s">
        <v>1213</v>
      </c>
      <c r="C76" t="s">
        <v>1214</v>
      </c>
      <c r="D76" t="s">
        <v>1215</v>
      </c>
      <c r="E76" t="s">
        <v>498</v>
      </c>
      <c r="F76">
        <v>978</v>
      </c>
      <c r="G76" t="s">
        <v>499</v>
      </c>
      <c r="I76" s="2" t="s">
        <v>1216</v>
      </c>
      <c r="J76" s="2">
        <v>352</v>
      </c>
      <c r="K76" s="3" t="s">
        <v>1217</v>
      </c>
    </row>
    <row r="77" spans="1:16" x14ac:dyDescent="0.3">
      <c r="A77" t="s">
        <v>1218</v>
      </c>
      <c r="B77" t="s">
        <v>1219</v>
      </c>
      <c r="C77" t="s">
        <v>1220</v>
      </c>
      <c r="D77" t="s">
        <v>1221</v>
      </c>
      <c r="E77" t="s">
        <v>498</v>
      </c>
      <c r="F77">
        <v>978</v>
      </c>
      <c r="G77" t="s">
        <v>499</v>
      </c>
      <c r="I77" s="2" t="s">
        <v>1222</v>
      </c>
      <c r="J77" s="2">
        <v>0</v>
      </c>
      <c r="K77" s="3" t="s">
        <v>1223</v>
      </c>
    </row>
    <row r="78" spans="1:16" x14ac:dyDescent="0.3">
      <c r="A78" t="s">
        <v>1224</v>
      </c>
      <c r="B78" t="s">
        <v>1225</v>
      </c>
      <c r="C78" t="s">
        <v>1226</v>
      </c>
      <c r="D78" t="s">
        <v>1227</v>
      </c>
      <c r="E78" t="s">
        <v>498</v>
      </c>
      <c r="F78">
        <v>978</v>
      </c>
      <c r="G78" t="s">
        <v>499</v>
      </c>
      <c r="I78" s="2" t="s">
        <v>1228</v>
      </c>
      <c r="J78" s="2">
        <v>388</v>
      </c>
      <c r="K78" s="3" t="s">
        <v>1229</v>
      </c>
    </row>
    <row r="79" spans="1:16" x14ac:dyDescent="0.3">
      <c r="A79" t="s">
        <v>1230</v>
      </c>
      <c r="B79" t="s">
        <v>1231</v>
      </c>
      <c r="C79" t="s">
        <v>1232</v>
      </c>
      <c r="D79" t="s">
        <v>1233</v>
      </c>
      <c r="E79" t="s">
        <v>895</v>
      </c>
      <c r="F79">
        <v>950</v>
      </c>
      <c r="G79" t="s">
        <v>896</v>
      </c>
      <c r="I79" s="2" t="s">
        <v>1234</v>
      </c>
      <c r="J79" s="2">
        <v>400</v>
      </c>
      <c r="K79" s="3" t="s">
        <v>1235</v>
      </c>
    </row>
    <row r="80" spans="1:16" x14ac:dyDescent="0.3">
      <c r="A80" t="s">
        <v>1236</v>
      </c>
      <c r="B80" t="s">
        <v>1237</v>
      </c>
      <c r="C80" t="s">
        <v>1238</v>
      </c>
      <c r="D80" t="s">
        <v>1239</v>
      </c>
      <c r="E80" t="s">
        <v>1088</v>
      </c>
      <c r="F80">
        <v>270</v>
      </c>
      <c r="G80" t="s">
        <v>1089</v>
      </c>
      <c r="I80" s="2" t="s">
        <v>1240</v>
      </c>
      <c r="J80" s="2">
        <v>392</v>
      </c>
      <c r="K80" s="3" t="s">
        <v>1241</v>
      </c>
    </row>
    <row r="81" spans="1:11" x14ac:dyDescent="0.3">
      <c r="A81" t="s">
        <v>1242</v>
      </c>
      <c r="B81" t="s">
        <v>1243</v>
      </c>
      <c r="C81" t="s">
        <v>1244</v>
      </c>
      <c r="D81" t="s">
        <v>1245</v>
      </c>
      <c r="E81" t="s">
        <v>1052</v>
      </c>
      <c r="F81">
        <v>981</v>
      </c>
      <c r="G81" t="s">
        <v>1053</v>
      </c>
      <c r="I81" s="2" t="s">
        <v>1246</v>
      </c>
      <c r="J81" s="2">
        <v>404</v>
      </c>
      <c r="K81" s="3" t="s">
        <v>1247</v>
      </c>
    </row>
    <row r="82" spans="1:11" x14ac:dyDescent="0.3">
      <c r="A82" t="s">
        <v>1248</v>
      </c>
      <c r="B82" t="s">
        <v>1249</v>
      </c>
      <c r="C82" t="s">
        <v>1250</v>
      </c>
      <c r="D82" t="s">
        <v>1251</v>
      </c>
      <c r="E82" t="s">
        <v>498</v>
      </c>
      <c r="F82">
        <v>978</v>
      </c>
      <c r="G82" t="s">
        <v>499</v>
      </c>
      <c r="I82" s="2" t="s">
        <v>1252</v>
      </c>
      <c r="J82" s="2">
        <v>417</v>
      </c>
      <c r="K82" s="3" t="s">
        <v>1253</v>
      </c>
    </row>
    <row r="83" spans="1:11" x14ac:dyDescent="0.3">
      <c r="A83" t="s">
        <v>1254</v>
      </c>
      <c r="B83" t="s">
        <v>1255</v>
      </c>
      <c r="C83" t="s">
        <v>1256</v>
      </c>
      <c r="D83" t="s">
        <v>1257</v>
      </c>
      <c r="E83" t="s">
        <v>1070</v>
      </c>
      <c r="F83">
        <v>936</v>
      </c>
      <c r="G83" t="s">
        <v>1071</v>
      </c>
      <c r="I83" s="2" t="s">
        <v>884</v>
      </c>
      <c r="J83" s="2">
        <v>116</v>
      </c>
      <c r="K83" s="3" t="s">
        <v>885</v>
      </c>
    </row>
    <row r="84" spans="1:11" x14ac:dyDescent="0.3">
      <c r="A84" t="s">
        <v>1258</v>
      </c>
      <c r="B84" t="s">
        <v>1259</v>
      </c>
      <c r="C84" t="s">
        <v>1260</v>
      </c>
      <c r="D84" t="s">
        <v>1261</v>
      </c>
      <c r="E84" t="s">
        <v>1079</v>
      </c>
      <c r="F84">
        <v>292</v>
      </c>
      <c r="G84" t="s">
        <v>1080</v>
      </c>
      <c r="I84" s="2" t="s">
        <v>996</v>
      </c>
      <c r="J84" s="2">
        <v>174</v>
      </c>
      <c r="K84" s="3" t="s">
        <v>997</v>
      </c>
    </row>
    <row r="85" spans="1:11" x14ac:dyDescent="0.3">
      <c r="A85" t="s">
        <v>1262</v>
      </c>
      <c r="B85" t="s">
        <v>1263</v>
      </c>
      <c r="C85" t="s">
        <v>1264</v>
      </c>
      <c r="D85" t="s">
        <v>1265</v>
      </c>
      <c r="E85" t="s">
        <v>498</v>
      </c>
      <c r="F85">
        <v>978</v>
      </c>
      <c r="G85" t="s">
        <v>499</v>
      </c>
      <c r="I85" s="2" t="s">
        <v>1266</v>
      </c>
      <c r="J85" s="2">
        <v>408</v>
      </c>
      <c r="K85" s="3" t="s">
        <v>1267</v>
      </c>
    </row>
    <row r="86" spans="1:11" x14ac:dyDescent="0.3">
      <c r="A86" t="s">
        <v>1268</v>
      </c>
      <c r="B86" t="s">
        <v>1269</v>
      </c>
      <c r="C86" t="s">
        <v>1270</v>
      </c>
      <c r="D86" t="s">
        <v>1271</v>
      </c>
      <c r="E86" t="s">
        <v>962</v>
      </c>
      <c r="F86">
        <v>208</v>
      </c>
      <c r="G86" t="s">
        <v>963</v>
      </c>
      <c r="I86" s="2" t="s">
        <v>1272</v>
      </c>
      <c r="J86" s="2">
        <v>410</v>
      </c>
      <c r="K86" s="3" t="s">
        <v>1273</v>
      </c>
    </row>
    <row r="87" spans="1:11" x14ac:dyDescent="0.3">
      <c r="A87" t="s">
        <v>1274</v>
      </c>
      <c r="B87" t="s">
        <v>1275</v>
      </c>
      <c r="C87" t="s">
        <v>1276</v>
      </c>
      <c r="D87" t="s">
        <v>1277</v>
      </c>
      <c r="E87" t="s">
        <v>573</v>
      </c>
      <c r="F87">
        <v>951</v>
      </c>
      <c r="G87" t="s">
        <v>574</v>
      </c>
      <c r="I87" s="2" t="s">
        <v>1278</v>
      </c>
      <c r="J87" s="2">
        <v>414</v>
      </c>
      <c r="K87" s="3" t="s">
        <v>1279</v>
      </c>
    </row>
    <row r="88" spans="1:11" x14ac:dyDescent="0.3">
      <c r="A88" t="s">
        <v>1280</v>
      </c>
      <c r="B88" t="s">
        <v>1281</v>
      </c>
      <c r="C88" t="s">
        <v>1282</v>
      </c>
      <c r="D88" t="s">
        <v>1283</v>
      </c>
      <c r="E88" t="s">
        <v>498</v>
      </c>
      <c r="F88">
        <v>978</v>
      </c>
      <c r="G88" t="s">
        <v>499</v>
      </c>
      <c r="I88" s="2" t="s">
        <v>926</v>
      </c>
      <c r="J88" s="2">
        <v>136</v>
      </c>
      <c r="K88" s="3" t="s">
        <v>927</v>
      </c>
    </row>
    <row r="89" spans="1:11" x14ac:dyDescent="0.3">
      <c r="A89" t="s">
        <v>1284</v>
      </c>
      <c r="B89" t="s">
        <v>1285</v>
      </c>
      <c r="C89" t="s">
        <v>1286</v>
      </c>
      <c r="D89" t="s">
        <v>1287</v>
      </c>
      <c r="E89" t="s">
        <v>57</v>
      </c>
      <c r="F89">
        <v>840</v>
      </c>
      <c r="G89" t="s">
        <v>55</v>
      </c>
      <c r="I89" s="2" t="s">
        <v>1288</v>
      </c>
      <c r="J89" s="2">
        <v>398</v>
      </c>
      <c r="K89" s="3" t="s">
        <v>1289</v>
      </c>
    </row>
    <row r="90" spans="1:11" x14ac:dyDescent="0.3">
      <c r="A90" t="s">
        <v>1290</v>
      </c>
      <c r="B90" t="s">
        <v>1291</v>
      </c>
      <c r="C90" t="s">
        <v>1292</v>
      </c>
      <c r="D90" t="s">
        <v>1293</v>
      </c>
      <c r="E90" t="s">
        <v>1105</v>
      </c>
      <c r="F90">
        <v>320</v>
      </c>
      <c r="G90" t="s">
        <v>1106</v>
      </c>
      <c r="I90" s="2" t="s">
        <v>1294</v>
      </c>
      <c r="J90" s="2">
        <v>418</v>
      </c>
      <c r="K90" s="3" t="s">
        <v>1295</v>
      </c>
    </row>
    <row r="91" spans="1:11" x14ac:dyDescent="0.3">
      <c r="A91" t="s">
        <v>1296</v>
      </c>
      <c r="B91" t="s">
        <v>1297</v>
      </c>
      <c r="C91" t="s">
        <v>1298</v>
      </c>
      <c r="D91" t="s">
        <v>1299</v>
      </c>
      <c r="E91" t="s">
        <v>1061</v>
      </c>
      <c r="F91">
        <v>0</v>
      </c>
      <c r="G91" t="s">
        <v>1062</v>
      </c>
      <c r="I91" s="2" t="s">
        <v>1300</v>
      </c>
      <c r="J91" s="2">
        <v>422</v>
      </c>
      <c r="K91" s="3" t="s">
        <v>1301</v>
      </c>
    </row>
    <row r="92" spans="1:11" x14ac:dyDescent="0.3">
      <c r="A92" t="s">
        <v>1302</v>
      </c>
      <c r="B92" t="s">
        <v>1303</v>
      </c>
      <c r="C92" t="s">
        <v>1304</v>
      </c>
      <c r="D92" t="s">
        <v>1305</v>
      </c>
      <c r="E92" t="s">
        <v>1097</v>
      </c>
      <c r="F92">
        <v>324</v>
      </c>
      <c r="G92" t="s">
        <v>1098</v>
      </c>
      <c r="I92" s="2" t="s">
        <v>1306</v>
      </c>
      <c r="J92" s="2">
        <v>144</v>
      </c>
      <c r="K92" s="3" t="s">
        <v>1307</v>
      </c>
    </row>
    <row r="93" spans="1:11" x14ac:dyDescent="0.3">
      <c r="A93" t="s">
        <v>1308</v>
      </c>
      <c r="B93" t="s">
        <v>1309</v>
      </c>
      <c r="C93" t="s">
        <v>1310</v>
      </c>
      <c r="D93" t="s">
        <v>1311</v>
      </c>
      <c r="E93" t="s">
        <v>760</v>
      </c>
      <c r="F93">
        <v>952</v>
      </c>
      <c r="G93" t="s">
        <v>761</v>
      </c>
      <c r="I93" s="2" t="s">
        <v>1312</v>
      </c>
      <c r="J93" s="2">
        <v>430</v>
      </c>
      <c r="K93" s="3" t="s">
        <v>1313</v>
      </c>
    </row>
    <row r="94" spans="1:11" x14ac:dyDescent="0.3">
      <c r="A94" t="s">
        <v>1314</v>
      </c>
      <c r="B94" t="s">
        <v>1315</v>
      </c>
      <c r="C94" t="s">
        <v>1316</v>
      </c>
      <c r="D94" t="s">
        <v>1317</v>
      </c>
      <c r="E94" t="s">
        <v>1114</v>
      </c>
      <c r="F94">
        <v>328</v>
      </c>
      <c r="G94" t="s">
        <v>1115</v>
      </c>
      <c r="I94" s="2" t="s">
        <v>1318</v>
      </c>
      <c r="J94" s="2">
        <v>426</v>
      </c>
      <c r="K94" s="3" t="s">
        <v>1319</v>
      </c>
    </row>
    <row r="95" spans="1:11" x14ac:dyDescent="0.3">
      <c r="A95" t="s">
        <v>1320</v>
      </c>
      <c r="B95" t="s">
        <v>1321</v>
      </c>
      <c r="C95" t="s">
        <v>1322</v>
      </c>
      <c r="D95" t="s">
        <v>1323</v>
      </c>
      <c r="E95" t="s">
        <v>1147</v>
      </c>
      <c r="F95">
        <v>332</v>
      </c>
      <c r="G95" t="s">
        <v>1148</v>
      </c>
      <c r="I95" s="2" t="s">
        <v>1324</v>
      </c>
      <c r="J95" s="2">
        <v>434</v>
      </c>
      <c r="K95" s="3" t="s">
        <v>1325</v>
      </c>
    </row>
    <row r="96" spans="1:11" x14ac:dyDescent="0.3">
      <c r="A96" t="s">
        <v>1326</v>
      </c>
      <c r="B96" t="s">
        <v>1327</v>
      </c>
      <c r="C96" t="s">
        <v>1328</v>
      </c>
      <c r="D96" t="s">
        <v>1329</v>
      </c>
      <c r="I96" s="2" t="s">
        <v>1330</v>
      </c>
      <c r="J96" s="2">
        <v>504</v>
      </c>
      <c r="K96" s="3" t="s">
        <v>1331</v>
      </c>
    </row>
    <row r="97" spans="1:11" x14ac:dyDescent="0.3">
      <c r="A97" t="s">
        <v>1332</v>
      </c>
      <c r="B97" t="s">
        <v>1333</v>
      </c>
      <c r="C97" t="s">
        <v>1334</v>
      </c>
      <c r="D97" t="s">
        <v>1335</v>
      </c>
      <c r="E97" t="s">
        <v>1131</v>
      </c>
      <c r="F97">
        <v>340</v>
      </c>
      <c r="G97" t="s">
        <v>1132</v>
      </c>
      <c r="I97" s="2" t="s">
        <v>1336</v>
      </c>
      <c r="J97" s="2">
        <v>498</v>
      </c>
      <c r="K97" s="3" t="s">
        <v>1337</v>
      </c>
    </row>
    <row r="98" spans="1:11" x14ac:dyDescent="0.3">
      <c r="A98" t="s">
        <v>1338</v>
      </c>
      <c r="B98" t="s">
        <v>1339</v>
      </c>
      <c r="C98" t="s">
        <v>1340</v>
      </c>
      <c r="D98" t="s">
        <v>1341</v>
      </c>
      <c r="E98" t="s">
        <v>1122</v>
      </c>
      <c r="F98">
        <v>344</v>
      </c>
      <c r="G98" t="s">
        <v>1123</v>
      </c>
      <c r="I98" s="2" t="s">
        <v>1342</v>
      </c>
      <c r="J98" s="2">
        <v>969</v>
      </c>
      <c r="K98" s="3" t="s">
        <v>1343</v>
      </c>
    </row>
    <row r="99" spans="1:11" x14ac:dyDescent="0.3">
      <c r="A99" t="s">
        <v>1344</v>
      </c>
      <c r="B99" t="s">
        <v>1345</v>
      </c>
      <c r="C99" t="s">
        <v>1346</v>
      </c>
      <c r="D99" t="s">
        <v>1347</v>
      </c>
      <c r="E99" t="s">
        <v>1158</v>
      </c>
      <c r="F99">
        <v>348</v>
      </c>
      <c r="G99" t="s">
        <v>1159</v>
      </c>
      <c r="I99" s="2" t="s">
        <v>1348</v>
      </c>
      <c r="J99" s="2">
        <v>807</v>
      </c>
      <c r="K99" s="3" t="s">
        <v>1349</v>
      </c>
    </row>
    <row r="100" spans="1:11" x14ac:dyDescent="0.3">
      <c r="A100" t="s">
        <v>1350</v>
      </c>
      <c r="B100" t="s">
        <v>1351</v>
      </c>
      <c r="C100" t="s">
        <v>1352</v>
      </c>
      <c r="D100" t="s">
        <v>1353</v>
      </c>
      <c r="E100" t="s">
        <v>1216</v>
      </c>
      <c r="F100">
        <v>352</v>
      </c>
      <c r="G100" t="s">
        <v>1217</v>
      </c>
      <c r="I100" s="2" t="s">
        <v>1354</v>
      </c>
      <c r="J100" s="2">
        <v>104</v>
      </c>
      <c r="K100" s="3" t="s">
        <v>1355</v>
      </c>
    </row>
    <row r="101" spans="1:11" x14ac:dyDescent="0.3">
      <c r="A101" t="s">
        <v>1356</v>
      </c>
      <c r="B101" t="s">
        <v>1357</v>
      </c>
      <c r="C101" t="s">
        <v>1358</v>
      </c>
      <c r="D101" t="s">
        <v>1359</v>
      </c>
      <c r="E101" t="s">
        <v>1194</v>
      </c>
      <c r="F101">
        <v>356</v>
      </c>
      <c r="G101" t="s">
        <v>1195</v>
      </c>
      <c r="I101" s="2" t="s">
        <v>1360</v>
      </c>
      <c r="J101" s="2">
        <v>496</v>
      </c>
      <c r="K101" s="3" t="s">
        <v>1361</v>
      </c>
    </row>
    <row r="102" spans="1:11" x14ac:dyDescent="0.3">
      <c r="A102" t="s">
        <v>1362</v>
      </c>
      <c r="B102" t="s">
        <v>1363</v>
      </c>
      <c r="C102" t="s">
        <v>1364</v>
      </c>
      <c r="D102" t="s">
        <v>1365</v>
      </c>
      <c r="E102" t="s">
        <v>1167</v>
      </c>
      <c r="F102">
        <v>360</v>
      </c>
      <c r="G102" t="s">
        <v>1168</v>
      </c>
      <c r="I102" s="2" t="s">
        <v>1366</v>
      </c>
      <c r="J102" s="2">
        <v>446</v>
      </c>
      <c r="K102" s="3" t="s">
        <v>1367</v>
      </c>
    </row>
    <row r="103" spans="1:11" x14ac:dyDescent="0.3">
      <c r="A103" t="s">
        <v>1368</v>
      </c>
      <c r="B103" t="s">
        <v>1369</v>
      </c>
      <c r="C103" t="s">
        <v>1370</v>
      </c>
      <c r="D103" t="s">
        <v>1371</v>
      </c>
      <c r="E103" t="s">
        <v>1210</v>
      </c>
      <c r="F103">
        <v>364</v>
      </c>
      <c r="G103" t="s">
        <v>1211</v>
      </c>
      <c r="I103" s="2" t="s">
        <v>1372</v>
      </c>
      <c r="J103" s="2">
        <v>478</v>
      </c>
      <c r="K103" s="3" t="s">
        <v>1373</v>
      </c>
    </row>
    <row r="104" spans="1:11" x14ac:dyDescent="0.3">
      <c r="A104" t="s">
        <v>1374</v>
      </c>
      <c r="B104" t="s">
        <v>1375</v>
      </c>
      <c r="C104" t="s">
        <v>1376</v>
      </c>
      <c r="D104" t="s">
        <v>1377</v>
      </c>
      <c r="E104" t="s">
        <v>1202</v>
      </c>
      <c r="F104">
        <v>368</v>
      </c>
      <c r="G104" t="s">
        <v>1203</v>
      </c>
      <c r="I104" s="2" t="s">
        <v>1378</v>
      </c>
      <c r="J104" s="2">
        <v>480</v>
      </c>
      <c r="K104" s="3" t="s">
        <v>1379</v>
      </c>
    </row>
    <row r="105" spans="1:11" x14ac:dyDescent="0.3">
      <c r="A105" t="s">
        <v>1380</v>
      </c>
      <c r="B105" t="s">
        <v>1381</v>
      </c>
      <c r="C105" t="s">
        <v>1382</v>
      </c>
      <c r="D105" t="s">
        <v>1383</v>
      </c>
      <c r="E105" t="s">
        <v>498</v>
      </c>
      <c r="F105">
        <v>978</v>
      </c>
      <c r="G105" t="s">
        <v>499</v>
      </c>
      <c r="I105" s="2" t="s">
        <v>1384</v>
      </c>
      <c r="J105" s="2">
        <v>462</v>
      </c>
      <c r="K105" s="3" t="s">
        <v>1385</v>
      </c>
    </row>
    <row r="106" spans="1:11" x14ac:dyDescent="0.3">
      <c r="A106" t="s">
        <v>1386</v>
      </c>
      <c r="B106" t="s">
        <v>1387</v>
      </c>
      <c r="C106" t="s">
        <v>1388</v>
      </c>
      <c r="D106" t="s">
        <v>1389</v>
      </c>
      <c r="E106" t="s">
        <v>1185</v>
      </c>
      <c r="F106">
        <v>0</v>
      </c>
      <c r="G106" t="s">
        <v>1186</v>
      </c>
      <c r="I106" s="2" t="s">
        <v>1390</v>
      </c>
      <c r="J106" s="2">
        <v>454</v>
      </c>
      <c r="K106" s="3" t="s">
        <v>1391</v>
      </c>
    </row>
    <row r="107" spans="1:11" x14ac:dyDescent="0.3">
      <c r="A107" t="s">
        <v>1392</v>
      </c>
      <c r="B107" t="s">
        <v>1393</v>
      </c>
      <c r="C107" t="s">
        <v>1394</v>
      </c>
      <c r="D107" t="s">
        <v>1395</v>
      </c>
      <c r="E107" t="s">
        <v>1176</v>
      </c>
      <c r="F107">
        <v>376</v>
      </c>
      <c r="G107" t="s">
        <v>1177</v>
      </c>
      <c r="I107" s="2" t="s">
        <v>1396</v>
      </c>
      <c r="J107" s="2">
        <v>484</v>
      </c>
      <c r="K107" s="3" t="s">
        <v>1397</v>
      </c>
    </row>
    <row r="108" spans="1:11" x14ac:dyDescent="0.3">
      <c r="A108" t="s">
        <v>1398</v>
      </c>
      <c r="B108" t="s">
        <v>1399</v>
      </c>
      <c r="C108" t="s">
        <v>1400</v>
      </c>
      <c r="D108" t="s">
        <v>1401</v>
      </c>
      <c r="E108" t="s">
        <v>498</v>
      </c>
      <c r="F108">
        <v>978</v>
      </c>
      <c r="G108" t="s">
        <v>499</v>
      </c>
      <c r="I108" s="2" t="s">
        <v>1402</v>
      </c>
      <c r="J108" s="2">
        <v>458</v>
      </c>
      <c r="K108" s="3" t="s">
        <v>1403</v>
      </c>
    </row>
    <row r="109" spans="1:11" x14ac:dyDescent="0.3">
      <c r="A109" t="s">
        <v>1404</v>
      </c>
      <c r="B109" t="s">
        <v>1405</v>
      </c>
      <c r="C109" t="s">
        <v>1406</v>
      </c>
      <c r="D109" t="s">
        <v>1407</v>
      </c>
      <c r="E109" t="s">
        <v>1228</v>
      </c>
      <c r="F109">
        <v>388</v>
      </c>
      <c r="G109" t="s">
        <v>1229</v>
      </c>
      <c r="I109" s="2" t="s">
        <v>1408</v>
      </c>
      <c r="J109" s="2">
        <v>943</v>
      </c>
      <c r="K109" s="3" t="s">
        <v>1409</v>
      </c>
    </row>
    <row r="110" spans="1:11" x14ac:dyDescent="0.3">
      <c r="A110" t="s">
        <v>1410</v>
      </c>
      <c r="B110" t="s">
        <v>1411</v>
      </c>
      <c r="C110" t="s">
        <v>1412</v>
      </c>
      <c r="D110" t="s">
        <v>1413</v>
      </c>
      <c r="E110" t="s">
        <v>1240</v>
      </c>
      <c r="F110">
        <v>392</v>
      </c>
      <c r="G110" t="s">
        <v>1241</v>
      </c>
      <c r="I110" s="2" t="s">
        <v>1414</v>
      </c>
      <c r="J110" s="2">
        <v>516</v>
      </c>
      <c r="K110" s="3" t="s">
        <v>1415</v>
      </c>
    </row>
    <row r="111" spans="1:11" x14ac:dyDescent="0.3">
      <c r="A111" t="s">
        <v>1416</v>
      </c>
      <c r="B111" t="s">
        <v>1417</v>
      </c>
      <c r="C111" t="s">
        <v>1418</v>
      </c>
      <c r="D111" t="s">
        <v>1419</v>
      </c>
      <c r="E111" t="s">
        <v>1222</v>
      </c>
      <c r="F111">
        <v>0</v>
      </c>
      <c r="G111" t="s">
        <v>1223</v>
      </c>
      <c r="I111" s="2" t="s">
        <v>1420</v>
      </c>
      <c r="J111" s="2">
        <v>566</v>
      </c>
      <c r="K111" s="3" t="s">
        <v>1421</v>
      </c>
    </row>
    <row r="112" spans="1:11" x14ac:dyDescent="0.3">
      <c r="A112" t="s">
        <v>1422</v>
      </c>
      <c r="B112" t="s">
        <v>1423</v>
      </c>
      <c r="C112" t="s">
        <v>1424</v>
      </c>
      <c r="D112" t="s">
        <v>1425</v>
      </c>
      <c r="E112" t="s">
        <v>1234</v>
      </c>
      <c r="F112">
        <v>400</v>
      </c>
      <c r="G112" t="s">
        <v>1235</v>
      </c>
      <c r="I112" s="2" t="s">
        <v>1426</v>
      </c>
      <c r="J112" s="2">
        <v>558</v>
      </c>
      <c r="K112" s="3" t="s">
        <v>1427</v>
      </c>
    </row>
    <row r="113" spans="1:11" x14ac:dyDescent="0.3">
      <c r="A113" t="s">
        <v>1428</v>
      </c>
      <c r="B113" t="s">
        <v>1429</v>
      </c>
      <c r="C113" t="s">
        <v>1430</v>
      </c>
      <c r="D113" t="s">
        <v>1431</v>
      </c>
      <c r="E113" t="s">
        <v>1288</v>
      </c>
      <c r="F113">
        <v>398</v>
      </c>
      <c r="G113" t="s">
        <v>1289</v>
      </c>
      <c r="I113" s="2" t="s">
        <v>1432</v>
      </c>
      <c r="J113" s="2">
        <v>578</v>
      </c>
      <c r="K113" s="3" t="s">
        <v>1433</v>
      </c>
    </row>
    <row r="114" spans="1:11" x14ac:dyDescent="0.3">
      <c r="A114" t="s">
        <v>1434</v>
      </c>
      <c r="B114" t="s">
        <v>1435</v>
      </c>
      <c r="C114" t="s">
        <v>1436</v>
      </c>
      <c r="D114" t="s">
        <v>1437</v>
      </c>
      <c r="E114" t="s">
        <v>1246</v>
      </c>
      <c r="F114">
        <v>404</v>
      </c>
      <c r="G114" t="s">
        <v>1247</v>
      </c>
      <c r="I114" s="2" t="s">
        <v>1438</v>
      </c>
      <c r="J114" s="2">
        <v>524</v>
      </c>
      <c r="K114" s="3" t="s">
        <v>1439</v>
      </c>
    </row>
    <row r="115" spans="1:11" x14ac:dyDescent="0.3">
      <c r="A115" t="s">
        <v>1440</v>
      </c>
      <c r="B115" t="s">
        <v>1441</v>
      </c>
      <c r="C115" t="s">
        <v>1442</v>
      </c>
      <c r="D115" t="s">
        <v>1443</v>
      </c>
      <c r="I115" s="2" t="s">
        <v>1444</v>
      </c>
      <c r="J115" s="2">
        <v>554</v>
      </c>
      <c r="K115" s="3" t="s">
        <v>1445</v>
      </c>
    </row>
    <row r="116" spans="1:11" x14ac:dyDescent="0.3">
      <c r="A116" t="s">
        <v>1446</v>
      </c>
      <c r="B116" t="s">
        <v>1447</v>
      </c>
      <c r="C116" t="s">
        <v>1448</v>
      </c>
      <c r="D116" t="s">
        <v>1449</v>
      </c>
      <c r="E116" t="s">
        <v>1266</v>
      </c>
      <c r="F116">
        <v>408</v>
      </c>
      <c r="G116" t="s">
        <v>1267</v>
      </c>
      <c r="I116" s="2" t="s">
        <v>1450</v>
      </c>
      <c r="J116" s="2">
        <v>512</v>
      </c>
      <c r="K116" s="3" t="s">
        <v>1451</v>
      </c>
    </row>
    <row r="117" spans="1:11" x14ac:dyDescent="0.3">
      <c r="A117" t="s">
        <v>1452</v>
      </c>
      <c r="B117" t="s">
        <v>1453</v>
      </c>
      <c r="C117" t="s">
        <v>1454</v>
      </c>
      <c r="D117" t="s">
        <v>1455</v>
      </c>
      <c r="E117" t="s">
        <v>1272</v>
      </c>
      <c r="F117">
        <v>410</v>
      </c>
      <c r="G117" t="s">
        <v>1273</v>
      </c>
      <c r="I117" s="2" t="s">
        <v>1456</v>
      </c>
      <c r="J117" s="2">
        <v>590</v>
      </c>
      <c r="K117" s="3" t="s">
        <v>1457</v>
      </c>
    </row>
    <row r="118" spans="1:11" x14ac:dyDescent="0.3">
      <c r="A118" t="s">
        <v>1458</v>
      </c>
      <c r="B118" t="s">
        <v>1459</v>
      </c>
      <c r="C118" t="s">
        <v>1460</v>
      </c>
      <c r="D118" t="s">
        <v>1461</v>
      </c>
      <c r="E118" t="s">
        <v>498</v>
      </c>
      <c r="F118">
        <v>978</v>
      </c>
      <c r="G118" t="s">
        <v>499</v>
      </c>
      <c r="I118" s="2" t="s">
        <v>1462</v>
      </c>
      <c r="J118" s="2">
        <v>604</v>
      </c>
      <c r="K118" s="3" t="s">
        <v>1463</v>
      </c>
    </row>
    <row r="119" spans="1:11" x14ac:dyDescent="0.3">
      <c r="A119" t="s">
        <v>1464</v>
      </c>
      <c r="B119" t="s">
        <v>1465</v>
      </c>
      <c r="C119" t="s">
        <v>1466</v>
      </c>
      <c r="D119" t="s">
        <v>1467</v>
      </c>
      <c r="E119" t="s">
        <v>1278</v>
      </c>
      <c r="F119">
        <v>414</v>
      </c>
      <c r="G119" t="s">
        <v>1279</v>
      </c>
      <c r="I119" s="2" t="s">
        <v>1468</v>
      </c>
      <c r="J119" s="2">
        <v>598</v>
      </c>
      <c r="K119" s="3" t="s">
        <v>1469</v>
      </c>
    </row>
    <row r="120" spans="1:11" x14ac:dyDescent="0.3">
      <c r="A120" t="s">
        <v>1470</v>
      </c>
      <c r="B120" t="s">
        <v>1471</v>
      </c>
      <c r="C120" t="s">
        <v>1472</v>
      </c>
      <c r="D120" t="s">
        <v>1473</v>
      </c>
      <c r="E120" t="s">
        <v>1252</v>
      </c>
      <c r="F120">
        <v>417</v>
      </c>
      <c r="G120" t="s">
        <v>1253</v>
      </c>
      <c r="I120" s="2" t="s">
        <v>1474</v>
      </c>
      <c r="J120" s="2">
        <v>608</v>
      </c>
      <c r="K120" s="3" t="s">
        <v>1475</v>
      </c>
    </row>
    <row r="121" spans="1:11" x14ac:dyDescent="0.3">
      <c r="A121" t="s">
        <v>1476</v>
      </c>
      <c r="B121" t="s">
        <v>1477</v>
      </c>
      <c r="C121" t="s">
        <v>1478</v>
      </c>
      <c r="D121" t="s">
        <v>1479</v>
      </c>
      <c r="E121" t="s">
        <v>1294</v>
      </c>
      <c r="F121">
        <v>418</v>
      </c>
      <c r="G121" t="s">
        <v>1295</v>
      </c>
      <c r="I121" s="2" t="s">
        <v>1480</v>
      </c>
      <c r="J121" s="2">
        <v>586</v>
      </c>
      <c r="K121" s="3" t="s">
        <v>1481</v>
      </c>
    </row>
    <row r="122" spans="1:11" x14ac:dyDescent="0.3">
      <c r="A122" t="s">
        <v>1482</v>
      </c>
      <c r="B122" t="s">
        <v>1483</v>
      </c>
      <c r="C122" t="s">
        <v>1484</v>
      </c>
      <c r="D122" t="s">
        <v>1485</v>
      </c>
      <c r="E122" t="s">
        <v>498</v>
      </c>
      <c r="F122">
        <v>978</v>
      </c>
      <c r="G122" t="s">
        <v>499</v>
      </c>
      <c r="I122" s="2" t="s">
        <v>1486</v>
      </c>
      <c r="J122" s="2">
        <v>985</v>
      </c>
      <c r="K122" s="3" t="s">
        <v>1487</v>
      </c>
    </row>
    <row r="123" spans="1:11" x14ac:dyDescent="0.3">
      <c r="A123" t="s">
        <v>1488</v>
      </c>
      <c r="B123" t="s">
        <v>1489</v>
      </c>
      <c r="C123" t="s">
        <v>1490</v>
      </c>
      <c r="D123" t="s">
        <v>1491</v>
      </c>
      <c r="E123" t="s">
        <v>1300</v>
      </c>
      <c r="F123">
        <v>422</v>
      </c>
      <c r="G123" t="s">
        <v>1301</v>
      </c>
      <c r="I123" s="2" t="s">
        <v>1492</v>
      </c>
      <c r="J123" s="2">
        <v>600</v>
      </c>
      <c r="K123" s="3" t="s">
        <v>1493</v>
      </c>
    </row>
    <row r="124" spans="1:11" x14ac:dyDescent="0.3">
      <c r="A124" t="s">
        <v>1494</v>
      </c>
      <c r="B124" t="s">
        <v>1495</v>
      </c>
      <c r="C124" t="s">
        <v>1496</v>
      </c>
      <c r="D124" t="s">
        <v>1497</v>
      </c>
      <c r="E124" t="s">
        <v>1318</v>
      </c>
      <c r="F124">
        <v>426</v>
      </c>
      <c r="G124" t="s">
        <v>1319</v>
      </c>
      <c r="I124" s="2" t="s">
        <v>1498</v>
      </c>
      <c r="J124" s="2">
        <v>634</v>
      </c>
      <c r="K124" s="3" t="s">
        <v>1499</v>
      </c>
    </row>
    <row r="125" spans="1:11" x14ac:dyDescent="0.3">
      <c r="A125" t="s">
        <v>1500</v>
      </c>
      <c r="B125" t="s">
        <v>1501</v>
      </c>
      <c r="C125" t="s">
        <v>1502</v>
      </c>
      <c r="D125" t="s">
        <v>1503</v>
      </c>
      <c r="E125" t="s">
        <v>1312</v>
      </c>
      <c r="F125">
        <v>430</v>
      </c>
      <c r="G125" t="s">
        <v>1313</v>
      </c>
      <c r="I125" s="2" t="s">
        <v>1504</v>
      </c>
      <c r="J125" s="2">
        <v>946</v>
      </c>
      <c r="K125" s="3" t="s">
        <v>1505</v>
      </c>
    </row>
    <row r="126" spans="1:11" x14ac:dyDescent="0.3">
      <c r="A126" t="s">
        <v>1506</v>
      </c>
      <c r="B126" t="s">
        <v>1507</v>
      </c>
      <c r="C126" t="s">
        <v>1508</v>
      </c>
      <c r="D126" t="s">
        <v>1509</v>
      </c>
      <c r="E126" t="s">
        <v>1324</v>
      </c>
      <c r="F126">
        <v>434</v>
      </c>
      <c r="G126" t="s">
        <v>1325</v>
      </c>
      <c r="I126" s="2" t="s">
        <v>1510</v>
      </c>
      <c r="J126" s="2">
        <v>941</v>
      </c>
      <c r="K126" s="3" t="s">
        <v>1511</v>
      </c>
    </row>
    <row r="127" spans="1:11" x14ac:dyDescent="0.3">
      <c r="A127" t="s">
        <v>1512</v>
      </c>
      <c r="B127" t="s">
        <v>1513</v>
      </c>
      <c r="C127" t="s">
        <v>1514</v>
      </c>
      <c r="D127" t="s">
        <v>1515</v>
      </c>
      <c r="E127" t="s">
        <v>875</v>
      </c>
      <c r="F127">
        <v>756</v>
      </c>
      <c r="G127" t="s">
        <v>876</v>
      </c>
      <c r="I127" s="2" t="s">
        <v>1516</v>
      </c>
      <c r="J127" s="2">
        <v>643</v>
      </c>
      <c r="K127" s="3" t="s">
        <v>1517</v>
      </c>
    </row>
    <row r="128" spans="1:11" x14ac:dyDescent="0.3">
      <c r="A128" t="s">
        <v>1518</v>
      </c>
      <c r="B128" t="s">
        <v>1519</v>
      </c>
      <c r="C128" t="s">
        <v>1520</v>
      </c>
      <c r="D128" t="s">
        <v>1521</v>
      </c>
      <c r="E128" t="s">
        <v>498</v>
      </c>
      <c r="F128">
        <v>978</v>
      </c>
      <c r="G128" t="s">
        <v>499</v>
      </c>
      <c r="I128" s="2" t="s">
        <v>1522</v>
      </c>
      <c r="J128" s="2">
        <v>646</v>
      </c>
      <c r="K128" s="3" t="s">
        <v>1523</v>
      </c>
    </row>
    <row r="129" spans="1:11" x14ac:dyDescent="0.3">
      <c r="A129" t="s">
        <v>1524</v>
      </c>
      <c r="B129" t="s">
        <v>1525</v>
      </c>
      <c r="C129" t="s">
        <v>1526</v>
      </c>
      <c r="D129" t="s">
        <v>1527</v>
      </c>
      <c r="E129" t="s">
        <v>498</v>
      </c>
      <c r="F129">
        <v>978</v>
      </c>
      <c r="G129" t="s">
        <v>499</v>
      </c>
      <c r="I129" s="2" t="s">
        <v>1528</v>
      </c>
      <c r="J129" s="2">
        <v>682</v>
      </c>
      <c r="K129" s="3" t="s">
        <v>1529</v>
      </c>
    </row>
    <row r="130" spans="1:11" x14ac:dyDescent="0.3">
      <c r="A130" t="s">
        <v>1530</v>
      </c>
      <c r="B130" t="s">
        <v>1531</v>
      </c>
      <c r="C130" t="s">
        <v>1532</v>
      </c>
      <c r="D130" t="s">
        <v>1533</v>
      </c>
      <c r="E130" t="s">
        <v>1366</v>
      </c>
      <c r="F130">
        <v>446</v>
      </c>
      <c r="G130" t="s">
        <v>1367</v>
      </c>
      <c r="I130" s="2" t="s">
        <v>1534</v>
      </c>
      <c r="J130" s="2">
        <v>90</v>
      </c>
      <c r="K130" s="3" t="s">
        <v>1535</v>
      </c>
    </row>
    <row r="131" spans="1:11" x14ac:dyDescent="0.3">
      <c r="A131" t="s">
        <v>1536</v>
      </c>
      <c r="B131" t="s">
        <v>1537</v>
      </c>
      <c r="C131" t="s">
        <v>1348</v>
      </c>
      <c r="D131" t="s">
        <v>1538</v>
      </c>
      <c r="E131" t="s">
        <v>1348</v>
      </c>
      <c r="F131">
        <v>807</v>
      </c>
      <c r="G131" t="s">
        <v>1349</v>
      </c>
      <c r="I131" s="2" t="s">
        <v>1539</v>
      </c>
      <c r="J131" s="2">
        <v>690</v>
      </c>
      <c r="K131" s="3" t="s">
        <v>1540</v>
      </c>
    </row>
    <row r="132" spans="1:11" x14ac:dyDescent="0.3">
      <c r="A132" t="s">
        <v>1541</v>
      </c>
      <c r="B132" t="s">
        <v>1542</v>
      </c>
      <c r="C132" t="s">
        <v>1543</v>
      </c>
      <c r="D132" t="s">
        <v>1544</v>
      </c>
      <c r="E132" t="s">
        <v>1342</v>
      </c>
      <c r="F132">
        <v>969</v>
      </c>
      <c r="G132" t="s">
        <v>1343</v>
      </c>
      <c r="I132" s="2" t="s">
        <v>1545</v>
      </c>
      <c r="J132" s="2">
        <v>938</v>
      </c>
      <c r="K132" s="3" t="s">
        <v>1546</v>
      </c>
    </row>
    <row r="133" spans="1:11" x14ac:dyDescent="0.3">
      <c r="A133" t="s">
        <v>1547</v>
      </c>
      <c r="B133" t="s">
        <v>1548</v>
      </c>
      <c r="C133" t="s">
        <v>1549</v>
      </c>
      <c r="D133" t="s">
        <v>1550</v>
      </c>
      <c r="E133" t="s">
        <v>1390</v>
      </c>
      <c r="F133">
        <v>454</v>
      </c>
      <c r="G133" t="s">
        <v>1391</v>
      </c>
      <c r="I133" s="2" t="s">
        <v>1551</v>
      </c>
      <c r="J133" s="2">
        <v>752</v>
      </c>
      <c r="K133" s="3" t="s">
        <v>1552</v>
      </c>
    </row>
    <row r="134" spans="1:11" x14ac:dyDescent="0.3">
      <c r="A134" t="s">
        <v>1553</v>
      </c>
      <c r="B134" t="s">
        <v>1554</v>
      </c>
      <c r="C134" t="s">
        <v>1555</v>
      </c>
      <c r="D134" t="s">
        <v>1556</v>
      </c>
      <c r="E134" t="s">
        <v>1402</v>
      </c>
      <c r="F134">
        <v>458</v>
      </c>
      <c r="G134" t="s">
        <v>1403</v>
      </c>
      <c r="I134" s="2" t="s">
        <v>1557</v>
      </c>
      <c r="J134" s="2">
        <v>702</v>
      </c>
      <c r="K134" s="3" t="s">
        <v>1558</v>
      </c>
    </row>
    <row r="135" spans="1:11" x14ac:dyDescent="0.3">
      <c r="A135" t="s">
        <v>1559</v>
      </c>
      <c r="B135" t="s">
        <v>1560</v>
      </c>
      <c r="C135" t="s">
        <v>1561</v>
      </c>
      <c r="D135" t="s">
        <v>1562</v>
      </c>
      <c r="E135" t="s">
        <v>1384</v>
      </c>
      <c r="F135">
        <v>462</v>
      </c>
      <c r="G135" t="s">
        <v>1385</v>
      </c>
      <c r="I135" s="2" t="s">
        <v>1563</v>
      </c>
      <c r="J135" s="2">
        <v>654</v>
      </c>
      <c r="K135" s="3" t="s">
        <v>1564</v>
      </c>
    </row>
    <row r="136" spans="1:11" x14ac:dyDescent="0.3">
      <c r="A136" t="s">
        <v>1565</v>
      </c>
      <c r="B136" t="s">
        <v>1566</v>
      </c>
      <c r="C136" t="s">
        <v>1567</v>
      </c>
      <c r="D136" t="s">
        <v>1568</v>
      </c>
      <c r="E136" t="s">
        <v>760</v>
      </c>
      <c r="F136">
        <v>952</v>
      </c>
      <c r="G136" t="s">
        <v>761</v>
      </c>
      <c r="I136" s="2" t="s">
        <v>1569</v>
      </c>
      <c r="J136" s="2">
        <v>694</v>
      </c>
      <c r="K136" s="3" t="s">
        <v>1570</v>
      </c>
    </row>
    <row r="137" spans="1:11" x14ac:dyDescent="0.3">
      <c r="A137" t="s">
        <v>1571</v>
      </c>
      <c r="B137" t="s">
        <v>1572</v>
      </c>
      <c r="C137" t="s">
        <v>1573</v>
      </c>
      <c r="D137" t="s">
        <v>1574</v>
      </c>
      <c r="E137" t="s">
        <v>498</v>
      </c>
      <c r="F137">
        <v>978</v>
      </c>
      <c r="G137" t="s">
        <v>499</v>
      </c>
      <c r="I137" s="2" t="s">
        <v>1575</v>
      </c>
      <c r="J137" s="2">
        <v>706</v>
      </c>
      <c r="K137" s="3" t="s">
        <v>1576</v>
      </c>
    </row>
    <row r="138" spans="1:11" x14ac:dyDescent="0.3">
      <c r="A138" t="s">
        <v>1577</v>
      </c>
      <c r="B138" t="s">
        <v>1578</v>
      </c>
      <c r="C138" t="s">
        <v>1579</v>
      </c>
      <c r="D138" t="s">
        <v>1580</v>
      </c>
      <c r="E138" t="s">
        <v>57</v>
      </c>
      <c r="F138">
        <v>840</v>
      </c>
      <c r="G138" t="s">
        <v>55</v>
      </c>
      <c r="I138" s="2" t="s">
        <v>1581</v>
      </c>
      <c r="J138" s="2">
        <v>968</v>
      </c>
      <c r="K138" s="3" t="s">
        <v>1582</v>
      </c>
    </row>
    <row r="139" spans="1:11" x14ac:dyDescent="0.3">
      <c r="A139" t="s">
        <v>1583</v>
      </c>
      <c r="B139" t="s">
        <v>1584</v>
      </c>
      <c r="C139" t="s">
        <v>1585</v>
      </c>
      <c r="D139" t="s">
        <v>1586</v>
      </c>
      <c r="E139" t="s">
        <v>498</v>
      </c>
      <c r="F139">
        <v>978</v>
      </c>
      <c r="G139" t="s">
        <v>499</v>
      </c>
      <c r="I139" s="2" t="s">
        <v>1587</v>
      </c>
      <c r="J139" s="2">
        <v>728</v>
      </c>
      <c r="K139" s="3" t="s">
        <v>1588</v>
      </c>
    </row>
    <row r="140" spans="1:11" x14ac:dyDescent="0.3">
      <c r="A140" t="s">
        <v>1589</v>
      </c>
      <c r="B140" t="s">
        <v>1590</v>
      </c>
      <c r="C140" t="s">
        <v>1591</v>
      </c>
      <c r="D140" t="s">
        <v>1592</v>
      </c>
      <c r="E140" t="s">
        <v>1372</v>
      </c>
      <c r="F140">
        <v>478</v>
      </c>
      <c r="G140" t="s">
        <v>1373</v>
      </c>
      <c r="I140" s="2" t="s">
        <v>1593</v>
      </c>
      <c r="J140" s="2">
        <v>678</v>
      </c>
      <c r="K140" s="3" t="s">
        <v>1594</v>
      </c>
    </row>
    <row r="141" spans="1:11" x14ac:dyDescent="0.3">
      <c r="A141" t="s">
        <v>1595</v>
      </c>
      <c r="B141" t="s">
        <v>1596</v>
      </c>
      <c r="C141" t="s">
        <v>1597</v>
      </c>
      <c r="D141" t="s">
        <v>1598</v>
      </c>
      <c r="E141" t="s">
        <v>1378</v>
      </c>
      <c r="F141">
        <v>480</v>
      </c>
      <c r="G141" t="s">
        <v>1379</v>
      </c>
      <c r="I141" s="2" t="s">
        <v>1599</v>
      </c>
      <c r="J141" s="2">
        <v>760</v>
      </c>
      <c r="K141" s="3" t="s">
        <v>1600</v>
      </c>
    </row>
    <row r="142" spans="1:11" x14ac:dyDescent="0.3">
      <c r="A142" t="s">
        <v>1601</v>
      </c>
      <c r="B142" t="s">
        <v>1602</v>
      </c>
      <c r="C142" t="s">
        <v>1603</v>
      </c>
      <c r="D142" t="s">
        <v>1604</v>
      </c>
      <c r="E142" t="s">
        <v>498</v>
      </c>
      <c r="F142">
        <v>978</v>
      </c>
      <c r="G142" t="s">
        <v>499</v>
      </c>
      <c r="I142" s="2" t="s">
        <v>1156</v>
      </c>
      <c r="J142" s="2">
        <v>748</v>
      </c>
      <c r="K142" s="3" t="s">
        <v>1157</v>
      </c>
    </row>
    <row r="143" spans="1:11" x14ac:dyDescent="0.3">
      <c r="A143" t="s">
        <v>1605</v>
      </c>
      <c r="B143" t="s">
        <v>1606</v>
      </c>
      <c r="C143" t="s">
        <v>1607</v>
      </c>
      <c r="D143" t="s">
        <v>1608</v>
      </c>
      <c r="E143" t="s">
        <v>1396</v>
      </c>
      <c r="F143">
        <v>484</v>
      </c>
      <c r="G143" t="s">
        <v>1397</v>
      </c>
      <c r="I143" s="2" t="s">
        <v>1609</v>
      </c>
      <c r="J143" s="2">
        <v>764</v>
      </c>
      <c r="K143" s="3" t="s">
        <v>1610</v>
      </c>
    </row>
    <row r="144" spans="1:11" x14ac:dyDescent="0.3">
      <c r="A144" t="s">
        <v>1611</v>
      </c>
      <c r="B144" t="s">
        <v>1612</v>
      </c>
      <c r="C144" t="s">
        <v>1613</v>
      </c>
      <c r="D144" t="s">
        <v>1614</v>
      </c>
      <c r="E144" t="s">
        <v>57</v>
      </c>
      <c r="F144">
        <v>840</v>
      </c>
      <c r="G144" t="s">
        <v>55</v>
      </c>
      <c r="I144" s="2" t="s">
        <v>1615</v>
      </c>
      <c r="J144" s="2">
        <v>972</v>
      </c>
      <c r="K144" s="3" t="s">
        <v>1616</v>
      </c>
    </row>
    <row r="145" spans="1:11" x14ac:dyDescent="0.3">
      <c r="A145" t="s">
        <v>1617</v>
      </c>
      <c r="B145" t="s">
        <v>1618</v>
      </c>
      <c r="C145" t="s">
        <v>1619</v>
      </c>
      <c r="D145" t="s">
        <v>1620</v>
      </c>
      <c r="E145" t="s">
        <v>1336</v>
      </c>
      <c r="F145">
        <v>498</v>
      </c>
      <c r="G145" t="s">
        <v>1337</v>
      </c>
      <c r="I145" s="2" t="s">
        <v>1621</v>
      </c>
      <c r="J145" s="2">
        <v>934</v>
      </c>
      <c r="K145" s="3" t="s">
        <v>1622</v>
      </c>
    </row>
    <row r="146" spans="1:11" x14ac:dyDescent="0.3">
      <c r="A146" t="s">
        <v>1623</v>
      </c>
      <c r="B146" t="s">
        <v>1624</v>
      </c>
      <c r="C146" t="s">
        <v>1625</v>
      </c>
      <c r="D146" t="s">
        <v>1626</v>
      </c>
      <c r="E146" t="s">
        <v>498</v>
      </c>
      <c r="F146">
        <v>978</v>
      </c>
      <c r="G146" t="s">
        <v>499</v>
      </c>
      <c r="I146" s="2" t="s">
        <v>1627</v>
      </c>
      <c r="J146" s="2">
        <v>788</v>
      </c>
      <c r="K146" s="3" t="s">
        <v>1628</v>
      </c>
    </row>
    <row r="147" spans="1:11" x14ac:dyDescent="0.3">
      <c r="A147" t="s">
        <v>1629</v>
      </c>
      <c r="B147" t="s">
        <v>1630</v>
      </c>
      <c r="C147" t="s">
        <v>1631</v>
      </c>
      <c r="D147" t="s">
        <v>1632</v>
      </c>
      <c r="E147" t="s">
        <v>1360</v>
      </c>
      <c r="F147">
        <v>496</v>
      </c>
      <c r="G147" t="s">
        <v>1361</v>
      </c>
      <c r="I147" s="2" t="s">
        <v>1633</v>
      </c>
      <c r="J147" s="2">
        <v>776</v>
      </c>
      <c r="K147" s="3" t="s">
        <v>1634</v>
      </c>
    </row>
    <row r="148" spans="1:11" x14ac:dyDescent="0.3">
      <c r="A148" t="s">
        <v>1635</v>
      </c>
      <c r="B148" t="s">
        <v>1636</v>
      </c>
      <c r="C148" t="s">
        <v>1637</v>
      </c>
      <c r="D148" t="s">
        <v>1638</v>
      </c>
      <c r="E148" t="s">
        <v>498</v>
      </c>
      <c r="F148">
        <v>978</v>
      </c>
      <c r="G148" t="s">
        <v>499</v>
      </c>
      <c r="I148" s="2" t="s">
        <v>1639</v>
      </c>
      <c r="J148" s="2">
        <v>949</v>
      </c>
      <c r="K148" s="3" t="s">
        <v>1640</v>
      </c>
    </row>
    <row r="149" spans="1:11" x14ac:dyDescent="0.3">
      <c r="A149" t="s">
        <v>1641</v>
      </c>
      <c r="B149" t="s">
        <v>1642</v>
      </c>
      <c r="C149" t="s">
        <v>1643</v>
      </c>
      <c r="D149" t="s">
        <v>1644</v>
      </c>
      <c r="E149" t="s">
        <v>573</v>
      </c>
      <c r="F149">
        <v>951</v>
      </c>
      <c r="G149" t="s">
        <v>574</v>
      </c>
      <c r="I149" s="2" t="s">
        <v>1645</v>
      </c>
      <c r="J149" s="2">
        <v>780</v>
      </c>
      <c r="K149" s="3" t="s">
        <v>1646</v>
      </c>
    </row>
    <row r="150" spans="1:11" x14ac:dyDescent="0.3">
      <c r="A150" t="s">
        <v>1647</v>
      </c>
      <c r="B150" t="s">
        <v>1648</v>
      </c>
      <c r="C150" t="s">
        <v>1649</v>
      </c>
      <c r="D150" t="s">
        <v>1650</v>
      </c>
      <c r="E150" t="s">
        <v>1330</v>
      </c>
      <c r="F150">
        <v>504</v>
      </c>
      <c r="G150" t="s">
        <v>1331</v>
      </c>
      <c r="I150" s="2" t="s">
        <v>1651</v>
      </c>
      <c r="J150" s="2">
        <v>0</v>
      </c>
      <c r="K150" s="3" t="s">
        <v>1652</v>
      </c>
    </row>
    <row r="151" spans="1:11" x14ac:dyDescent="0.3">
      <c r="A151" t="s">
        <v>1653</v>
      </c>
      <c r="B151" t="s">
        <v>1654</v>
      </c>
      <c r="C151" t="s">
        <v>1655</v>
      </c>
      <c r="D151" t="s">
        <v>1656</v>
      </c>
      <c r="E151" t="s">
        <v>1408</v>
      </c>
      <c r="F151">
        <v>943</v>
      </c>
      <c r="G151" t="s">
        <v>1409</v>
      </c>
      <c r="I151" s="2" t="s">
        <v>1657</v>
      </c>
      <c r="J151" s="2">
        <v>901</v>
      </c>
      <c r="K151" s="3" t="s">
        <v>1658</v>
      </c>
    </row>
    <row r="152" spans="1:11" x14ac:dyDescent="0.3">
      <c r="A152" t="s">
        <v>1659</v>
      </c>
      <c r="B152" t="s">
        <v>1660</v>
      </c>
      <c r="C152" t="s">
        <v>1661</v>
      </c>
      <c r="D152" t="s">
        <v>1662</v>
      </c>
      <c r="E152" t="s">
        <v>1354</v>
      </c>
      <c r="F152">
        <v>104</v>
      </c>
      <c r="G152" t="s">
        <v>1355</v>
      </c>
      <c r="I152" s="2" t="s">
        <v>1663</v>
      </c>
      <c r="J152" s="2">
        <v>834</v>
      </c>
      <c r="K152" s="3" t="s">
        <v>1664</v>
      </c>
    </row>
    <row r="153" spans="1:11" x14ac:dyDescent="0.3">
      <c r="A153" t="s">
        <v>1665</v>
      </c>
      <c r="B153" t="s">
        <v>1666</v>
      </c>
      <c r="C153" t="s">
        <v>1667</v>
      </c>
      <c r="D153" t="s">
        <v>1668</v>
      </c>
      <c r="E153" t="s">
        <v>1414</v>
      </c>
      <c r="F153">
        <v>516</v>
      </c>
      <c r="G153" t="s">
        <v>1415</v>
      </c>
      <c r="I153" s="2" t="s">
        <v>1669</v>
      </c>
      <c r="J153" s="2">
        <v>980</v>
      </c>
      <c r="K153" s="3" t="s">
        <v>1670</v>
      </c>
    </row>
    <row r="154" spans="1:11" x14ac:dyDescent="0.3">
      <c r="A154" t="s">
        <v>1671</v>
      </c>
      <c r="B154" t="s">
        <v>1672</v>
      </c>
      <c r="C154" t="s">
        <v>1673</v>
      </c>
      <c r="D154" t="s">
        <v>1674</v>
      </c>
      <c r="I154" s="2" t="s">
        <v>1675</v>
      </c>
      <c r="J154" s="2">
        <v>800</v>
      </c>
      <c r="K154" s="3" t="s">
        <v>1676</v>
      </c>
    </row>
    <row r="155" spans="1:11" x14ac:dyDescent="0.3">
      <c r="A155" t="s">
        <v>1677</v>
      </c>
      <c r="B155" t="s">
        <v>1678</v>
      </c>
      <c r="C155" t="s">
        <v>1679</v>
      </c>
      <c r="D155" t="s">
        <v>1680</v>
      </c>
      <c r="E155" t="s">
        <v>1438</v>
      </c>
      <c r="F155">
        <v>524</v>
      </c>
      <c r="G155" t="s">
        <v>1439</v>
      </c>
      <c r="I155" s="2" t="s">
        <v>57</v>
      </c>
      <c r="J155" s="2">
        <v>840</v>
      </c>
      <c r="K155" s="3" t="s">
        <v>55</v>
      </c>
    </row>
    <row r="156" spans="1:11" x14ac:dyDescent="0.3">
      <c r="A156" t="s">
        <v>1681</v>
      </c>
      <c r="B156" t="s">
        <v>1682</v>
      </c>
      <c r="C156" t="s">
        <v>1683</v>
      </c>
      <c r="D156" t="s">
        <v>1684</v>
      </c>
      <c r="E156" t="s">
        <v>498</v>
      </c>
      <c r="F156">
        <v>978</v>
      </c>
      <c r="G156" t="s">
        <v>499</v>
      </c>
      <c r="I156" s="2" t="s">
        <v>57</v>
      </c>
      <c r="J156" s="2"/>
      <c r="K156" s="3"/>
    </row>
    <row r="157" spans="1:11" x14ac:dyDescent="0.3">
      <c r="A157" t="s">
        <v>1685</v>
      </c>
      <c r="B157" t="s">
        <v>1686</v>
      </c>
      <c r="C157" t="s">
        <v>1687</v>
      </c>
      <c r="D157" t="s">
        <v>1688</v>
      </c>
      <c r="E157" t="s">
        <v>624</v>
      </c>
      <c r="F157">
        <v>532</v>
      </c>
      <c r="G157" t="s">
        <v>625</v>
      </c>
      <c r="I157" s="2" t="s">
        <v>1689</v>
      </c>
      <c r="J157" s="2">
        <v>858</v>
      </c>
      <c r="K157" s="3" t="s">
        <v>1690</v>
      </c>
    </row>
    <row r="158" spans="1:11" x14ac:dyDescent="0.3">
      <c r="A158" t="s">
        <v>1691</v>
      </c>
      <c r="B158" t="s">
        <v>1692</v>
      </c>
      <c r="C158" t="s">
        <v>1693</v>
      </c>
      <c r="D158" t="s">
        <v>1694</v>
      </c>
      <c r="I158" s="2" t="s">
        <v>1695</v>
      </c>
      <c r="J158" s="2">
        <v>860</v>
      </c>
      <c r="K158" s="3" t="s">
        <v>1696</v>
      </c>
    </row>
    <row r="159" spans="1:11" x14ac:dyDescent="0.3">
      <c r="A159" t="s">
        <v>1697</v>
      </c>
      <c r="B159" t="s">
        <v>1698</v>
      </c>
      <c r="C159" t="s">
        <v>1699</v>
      </c>
      <c r="D159" t="s">
        <v>1700</v>
      </c>
      <c r="E159" t="s">
        <v>1444</v>
      </c>
      <c r="F159">
        <v>554</v>
      </c>
      <c r="G159" t="s">
        <v>1445</v>
      </c>
      <c r="I159" s="2" t="s">
        <v>1701</v>
      </c>
      <c r="J159" s="2">
        <v>937</v>
      </c>
      <c r="K159" s="3" t="s">
        <v>1702</v>
      </c>
    </row>
    <row r="160" spans="1:11" x14ac:dyDescent="0.3">
      <c r="A160" t="s">
        <v>1703</v>
      </c>
      <c r="B160" t="s">
        <v>1704</v>
      </c>
      <c r="C160" t="s">
        <v>1705</v>
      </c>
      <c r="D160" t="s">
        <v>1706</v>
      </c>
      <c r="E160" t="s">
        <v>1426</v>
      </c>
      <c r="F160">
        <v>558</v>
      </c>
      <c r="G160" t="s">
        <v>1427</v>
      </c>
      <c r="I160" s="2" t="s">
        <v>1707</v>
      </c>
      <c r="J160" s="2">
        <v>704</v>
      </c>
      <c r="K160" s="3" t="s">
        <v>1708</v>
      </c>
    </row>
    <row r="161" spans="1:11" x14ac:dyDescent="0.3">
      <c r="A161" t="s">
        <v>1709</v>
      </c>
      <c r="B161" t="s">
        <v>1710</v>
      </c>
      <c r="C161" t="s">
        <v>1711</v>
      </c>
      <c r="D161" t="s">
        <v>1712</v>
      </c>
      <c r="E161" t="s">
        <v>760</v>
      </c>
      <c r="F161">
        <v>952</v>
      </c>
      <c r="G161" t="s">
        <v>761</v>
      </c>
      <c r="I161" s="2" t="s">
        <v>1713</v>
      </c>
      <c r="J161" s="2">
        <v>548</v>
      </c>
      <c r="K161" s="3" t="s">
        <v>1714</v>
      </c>
    </row>
    <row r="162" spans="1:11" x14ac:dyDescent="0.3">
      <c r="A162" t="s">
        <v>1715</v>
      </c>
      <c r="B162" t="s">
        <v>1716</v>
      </c>
      <c r="C162" t="s">
        <v>1717</v>
      </c>
      <c r="D162" t="s">
        <v>1718</v>
      </c>
      <c r="E162" t="s">
        <v>1420</v>
      </c>
      <c r="F162">
        <v>566</v>
      </c>
      <c r="G162" t="s">
        <v>1421</v>
      </c>
      <c r="I162" s="2" t="s">
        <v>1719</v>
      </c>
      <c r="J162" s="2">
        <v>882</v>
      </c>
      <c r="K162" s="3" t="s">
        <v>1720</v>
      </c>
    </row>
    <row r="163" spans="1:11" x14ac:dyDescent="0.3">
      <c r="A163" t="s">
        <v>1721</v>
      </c>
      <c r="B163" t="s">
        <v>1722</v>
      </c>
      <c r="C163" t="s">
        <v>1723</v>
      </c>
      <c r="D163" t="s">
        <v>1724</v>
      </c>
      <c r="I163" s="2" t="s">
        <v>895</v>
      </c>
      <c r="J163" s="2">
        <v>950</v>
      </c>
      <c r="K163" s="3" t="s">
        <v>896</v>
      </c>
    </row>
    <row r="164" spans="1:11" x14ac:dyDescent="0.3">
      <c r="A164" t="s">
        <v>1725</v>
      </c>
      <c r="B164" t="s">
        <v>1726</v>
      </c>
      <c r="C164" t="s">
        <v>1727</v>
      </c>
      <c r="D164" t="s">
        <v>1728</v>
      </c>
      <c r="I164" s="2" t="s">
        <v>573</v>
      </c>
      <c r="J164" s="2">
        <v>951</v>
      </c>
      <c r="K164" s="3" t="s">
        <v>574</v>
      </c>
    </row>
    <row r="165" spans="1:11" x14ac:dyDescent="0.3">
      <c r="A165" t="s">
        <v>1729</v>
      </c>
      <c r="B165" t="s">
        <v>1730</v>
      </c>
      <c r="C165" t="s">
        <v>1731</v>
      </c>
      <c r="D165" t="s">
        <v>1732</v>
      </c>
      <c r="E165" t="s">
        <v>57</v>
      </c>
      <c r="F165">
        <v>840</v>
      </c>
      <c r="G165" t="s">
        <v>55</v>
      </c>
      <c r="I165" s="2" t="s">
        <v>760</v>
      </c>
      <c r="J165" s="2">
        <v>952</v>
      </c>
      <c r="K165" s="3" t="s">
        <v>761</v>
      </c>
    </row>
    <row r="166" spans="1:11" x14ac:dyDescent="0.3">
      <c r="A166" t="s">
        <v>1733</v>
      </c>
      <c r="B166" t="s">
        <v>1734</v>
      </c>
      <c r="C166" t="s">
        <v>1735</v>
      </c>
      <c r="D166" t="s">
        <v>1736</v>
      </c>
      <c r="E166" t="s">
        <v>1432</v>
      </c>
      <c r="F166">
        <v>578</v>
      </c>
      <c r="G166" t="s">
        <v>1433</v>
      </c>
      <c r="I166" s="2" t="s">
        <v>1737</v>
      </c>
      <c r="J166" s="2">
        <v>886</v>
      </c>
      <c r="K166" s="3" t="s">
        <v>1738</v>
      </c>
    </row>
    <row r="167" spans="1:11" x14ac:dyDescent="0.3">
      <c r="A167" t="s">
        <v>1739</v>
      </c>
      <c r="B167" t="s">
        <v>1740</v>
      </c>
      <c r="C167" t="s">
        <v>1741</v>
      </c>
      <c r="D167" t="s">
        <v>1742</v>
      </c>
      <c r="E167" t="s">
        <v>1450</v>
      </c>
      <c r="F167">
        <v>512</v>
      </c>
      <c r="G167" t="s">
        <v>1451</v>
      </c>
      <c r="I167" s="2" t="s">
        <v>1743</v>
      </c>
      <c r="J167" s="2">
        <v>710</v>
      </c>
      <c r="K167" s="3" t="s">
        <v>1744</v>
      </c>
    </row>
    <row r="168" spans="1:11" x14ac:dyDescent="0.3">
      <c r="A168" t="s">
        <v>1745</v>
      </c>
      <c r="B168" t="s">
        <v>1746</v>
      </c>
      <c r="C168" t="s">
        <v>1747</v>
      </c>
      <c r="D168" t="s">
        <v>1748</v>
      </c>
      <c r="E168" t="s">
        <v>1480</v>
      </c>
      <c r="F168">
        <v>586</v>
      </c>
      <c r="G168" t="s">
        <v>1481</v>
      </c>
      <c r="I168" s="2" t="s">
        <v>1749</v>
      </c>
      <c r="J168" s="2">
        <v>967</v>
      </c>
      <c r="K168" s="3" t="s">
        <v>1750</v>
      </c>
    </row>
    <row r="169" spans="1:11" x14ac:dyDescent="0.3">
      <c r="A169" t="s">
        <v>1751</v>
      </c>
      <c r="B169" t="s">
        <v>1752</v>
      </c>
      <c r="C169" t="s">
        <v>1753</v>
      </c>
      <c r="D169" t="s">
        <v>1754</v>
      </c>
      <c r="E169" t="s">
        <v>57</v>
      </c>
      <c r="F169">
        <v>840</v>
      </c>
      <c r="G169" t="s">
        <v>55</v>
      </c>
    </row>
    <row r="170" spans="1:11" x14ac:dyDescent="0.3">
      <c r="A170" t="s">
        <v>1755</v>
      </c>
      <c r="B170" t="s">
        <v>1756</v>
      </c>
      <c r="C170" t="s">
        <v>1757</v>
      </c>
      <c r="D170" t="s">
        <v>1758</v>
      </c>
    </row>
    <row r="171" spans="1:11" x14ac:dyDescent="0.3">
      <c r="A171" t="s">
        <v>1759</v>
      </c>
      <c r="B171" t="s">
        <v>1760</v>
      </c>
      <c r="C171" t="s">
        <v>1761</v>
      </c>
      <c r="D171" t="s">
        <v>1762</v>
      </c>
      <c r="E171" t="s">
        <v>1456</v>
      </c>
      <c r="F171">
        <v>590</v>
      </c>
      <c r="G171" t="s">
        <v>1457</v>
      </c>
    </row>
    <row r="172" spans="1:11" x14ac:dyDescent="0.3">
      <c r="A172" t="s">
        <v>1763</v>
      </c>
      <c r="B172" t="s">
        <v>1764</v>
      </c>
      <c r="C172" t="s">
        <v>1765</v>
      </c>
      <c r="D172" t="s">
        <v>1766</v>
      </c>
      <c r="E172" t="s">
        <v>1468</v>
      </c>
      <c r="F172">
        <v>598</v>
      </c>
      <c r="G172" t="s">
        <v>1469</v>
      </c>
    </row>
    <row r="173" spans="1:11" x14ac:dyDescent="0.3">
      <c r="A173" t="s">
        <v>1767</v>
      </c>
      <c r="B173" t="s">
        <v>1768</v>
      </c>
      <c r="C173" t="s">
        <v>1769</v>
      </c>
      <c r="D173" t="s">
        <v>1770</v>
      </c>
      <c r="E173" t="s">
        <v>1492</v>
      </c>
      <c r="F173">
        <v>600</v>
      </c>
      <c r="G173" t="s">
        <v>1493</v>
      </c>
    </row>
    <row r="174" spans="1:11" x14ac:dyDescent="0.3">
      <c r="A174" t="s">
        <v>1771</v>
      </c>
      <c r="B174" t="s">
        <v>1772</v>
      </c>
      <c r="C174" t="s">
        <v>1773</v>
      </c>
      <c r="D174" t="s">
        <v>1774</v>
      </c>
      <c r="E174" t="s">
        <v>1462</v>
      </c>
      <c r="F174">
        <v>604</v>
      </c>
      <c r="G174" t="s">
        <v>1463</v>
      </c>
    </row>
    <row r="175" spans="1:11" x14ac:dyDescent="0.3">
      <c r="A175" t="s">
        <v>1775</v>
      </c>
      <c r="B175" t="s">
        <v>1776</v>
      </c>
      <c r="C175" t="s">
        <v>1777</v>
      </c>
      <c r="D175" t="s">
        <v>1778</v>
      </c>
      <c r="E175" t="s">
        <v>1474</v>
      </c>
      <c r="F175">
        <v>608</v>
      </c>
      <c r="G175" t="s">
        <v>1475</v>
      </c>
    </row>
    <row r="176" spans="1:11" x14ac:dyDescent="0.3">
      <c r="A176" t="s">
        <v>1779</v>
      </c>
      <c r="B176" t="s">
        <v>1780</v>
      </c>
      <c r="C176" t="s">
        <v>1781</v>
      </c>
      <c r="D176" t="s">
        <v>1782</v>
      </c>
    </row>
    <row r="177" spans="1:7" x14ac:dyDescent="0.3">
      <c r="A177" t="s">
        <v>1783</v>
      </c>
      <c r="B177" t="s">
        <v>1784</v>
      </c>
      <c r="C177" t="s">
        <v>1785</v>
      </c>
      <c r="D177" t="s">
        <v>1786</v>
      </c>
      <c r="E177" t="s">
        <v>1486</v>
      </c>
      <c r="F177">
        <v>985</v>
      </c>
      <c r="G177" t="s">
        <v>1487</v>
      </c>
    </row>
    <row r="178" spans="1:7" x14ac:dyDescent="0.3">
      <c r="A178" t="s">
        <v>1787</v>
      </c>
      <c r="B178" t="s">
        <v>1788</v>
      </c>
      <c r="C178" t="s">
        <v>1789</v>
      </c>
      <c r="D178" t="s">
        <v>1790</v>
      </c>
      <c r="E178" t="s">
        <v>498</v>
      </c>
      <c r="F178">
        <v>978</v>
      </c>
      <c r="G178" t="s">
        <v>499</v>
      </c>
    </row>
    <row r="179" spans="1:7" x14ac:dyDescent="0.3">
      <c r="A179" t="s">
        <v>1791</v>
      </c>
      <c r="B179" t="s">
        <v>1792</v>
      </c>
      <c r="C179" t="s">
        <v>1793</v>
      </c>
      <c r="D179" t="s">
        <v>1794</v>
      </c>
      <c r="E179" t="s">
        <v>57</v>
      </c>
      <c r="F179">
        <v>840</v>
      </c>
      <c r="G179" t="s">
        <v>55</v>
      </c>
    </row>
    <row r="180" spans="1:7" x14ac:dyDescent="0.3">
      <c r="A180" t="s">
        <v>1795</v>
      </c>
      <c r="B180" t="s">
        <v>1796</v>
      </c>
      <c r="C180" t="s">
        <v>1797</v>
      </c>
      <c r="D180" t="s">
        <v>1798</v>
      </c>
      <c r="E180" t="s">
        <v>1498</v>
      </c>
      <c r="F180">
        <v>634</v>
      </c>
      <c r="G180" t="s">
        <v>1499</v>
      </c>
    </row>
    <row r="181" spans="1:7" x14ac:dyDescent="0.3">
      <c r="A181" t="s">
        <v>1799</v>
      </c>
      <c r="B181" t="s">
        <v>1800</v>
      </c>
      <c r="C181" t="s">
        <v>1801</v>
      </c>
      <c r="D181" t="s">
        <v>1802</v>
      </c>
      <c r="E181" t="s">
        <v>895</v>
      </c>
      <c r="F181">
        <v>950</v>
      </c>
      <c r="G181" t="s">
        <v>896</v>
      </c>
    </row>
    <row r="182" spans="1:7" x14ac:dyDescent="0.3">
      <c r="A182" t="s">
        <v>1803</v>
      </c>
      <c r="B182" t="s">
        <v>1804</v>
      </c>
      <c r="C182" t="s">
        <v>1805</v>
      </c>
      <c r="D182" t="s">
        <v>1806</v>
      </c>
      <c r="E182" t="s">
        <v>498</v>
      </c>
      <c r="F182">
        <v>978</v>
      </c>
      <c r="G182" t="s">
        <v>499</v>
      </c>
    </row>
    <row r="183" spans="1:7" x14ac:dyDescent="0.3">
      <c r="A183" t="s">
        <v>1807</v>
      </c>
      <c r="B183" t="s">
        <v>1808</v>
      </c>
      <c r="C183" t="s">
        <v>1809</v>
      </c>
      <c r="D183" t="s">
        <v>1810</v>
      </c>
      <c r="E183" t="s">
        <v>1504</v>
      </c>
      <c r="F183">
        <v>946</v>
      </c>
      <c r="G183" t="s">
        <v>1505</v>
      </c>
    </row>
    <row r="184" spans="1:7" x14ac:dyDescent="0.3">
      <c r="A184" t="s">
        <v>1811</v>
      </c>
      <c r="B184" t="s">
        <v>1812</v>
      </c>
      <c r="C184" t="s">
        <v>1813</v>
      </c>
      <c r="D184" t="s">
        <v>1814</v>
      </c>
      <c r="E184" t="s">
        <v>1516</v>
      </c>
      <c r="F184">
        <v>643</v>
      </c>
      <c r="G184" t="s">
        <v>1517</v>
      </c>
    </row>
    <row r="185" spans="1:7" x14ac:dyDescent="0.3">
      <c r="A185" t="s">
        <v>1815</v>
      </c>
      <c r="B185" t="s">
        <v>1816</v>
      </c>
      <c r="C185" t="s">
        <v>1817</v>
      </c>
      <c r="D185" t="s">
        <v>1818</v>
      </c>
      <c r="E185" t="s">
        <v>1522</v>
      </c>
      <c r="F185">
        <v>646</v>
      </c>
      <c r="G185" t="s">
        <v>1523</v>
      </c>
    </row>
    <row r="186" spans="1:7" x14ac:dyDescent="0.3">
      <c r="A186" t="s">
        <v>1819</v>
      </c>
      <c r="B186" t="s">
        <v>1820</v>
      </c>
      <c r="C186" t="s">
        <v>1821</v>
      </c>
      <c r="D186" t="s">
        <v>1822</v>
      </c>
      <c r="E186" t="s">
        <v>1563</v>
      </c>
      <c r="F186">
        <v>654</v>
      </c>
      <c r="G186" t="s">
        <v>1564</v>
      </c>
    </row>
    <row r="187" spans="1:7" x14ac:dyDescent="0.3">
      <c r="A187" t="s">
        <v>1823</v>
      </c>
      <c r="B187" t="s">
        <v>1824</v>
      </c>
      <c r="C187" t="s">
        <v>1825</v>
      </c>
      <c r="D187" t="s">
        <v>1826</v>
      </c>
      <c r="E187" t="s">
        <v>573</v>
      </c>
      <c r="F187">
        <v>951</v>
      </c>
      <c r="G187" t="s">
        <v>574</v>
      </c>
    </row>
    <row r="188" spans="1:7" x14ac:dyDescent="0.3">
      <c r="A188" t="s">
        <v>1827</v>
      </c>
      <c r="B188" t="s">
        <v>1828</v>
      </c>
      <c r="C188" t="s">
        <v>1829</v>
      </c>
      <c r="D188" t="s">
        <v>1830</v>
      </c>
      <c r="E188" t="s">
        <v>573</v>
      </c>
      <c r="F188">
        <v>951</v>
      </c>
      <c r="G188" t="s">
        <v>574</v>
      </c>
    </row>
    <row r="189" spans="1:7" x14ac:dyDescent="0.3">
      <c r="A189" t="s">
        <v>1831</v>
      </c>
      <c r="B189" t="s">
        <v>1832</v>
      </c>
      <c r="C189" t="s">
        <v>1833</v>
      </c>
      <c r="D189" t="s">
        <v>1834</v>
      </c>
      <c r="E189" t="s">
        <v>498</v>
      </c>
      <c r="F189">
        <v>978</v>
      </c>
      <c r="G189" t="s">
        <v>499</v>
      </c>
    </row>
    <row r="190" spans="1:7" x14ac:dyDescent="0.3">
      <c r="A190" t="s">
        <v>1835</v>
      </c>
      <c r="B190" t="s">
        <v>1836</v>
      </c>
      <c r="C190" t="s">
        <v>1837</v>
      </c>
      <c r="D190" t="s">
        <v>1838</v>
      </c>
      <c r="E190" t="s">
        <v>573</v>
      </c>
      <c r="F190">
        <v>951</v>
      </c>
      <c r="G190" t="s">
        <v>574</v>
      </c>
    </row>
    <row r="191" spans="1:7" x14ac:dyDescent="0.3">
      <c r="A191" t="s">
        <v>1839</v>
      </c>
      <c r="B191" t="s">
        <v>1840</v>
      </c>
      <c r="C191" t="s">
        <v>1841</v>
      </c>
      <c r="D191" t="s">
        <v>1842</v>
      </c>
      <c r="E191" t="s">
        <v>498</v>
      </c>
      <c r="F191">
        <v>978</v>
      </c>
      <c r="G191" t="s">
        <v>499</v>
      </c>
    </row>
    <row r="192" spans="1:7" x14ac:dyDescent="0.3">
      <c r="A192" t="s">
        <v>1843</v>
      </c>
      <c r="B192" t="s">
        <v>1844</v>
      </c>
      <c r="C192" t="s">
        <v>1845</v>
      </c>
      <c r="D192" t="s">
        <v>1846</v>
      </c>
      <c r="E192" t="s">
        <v>498</v>
      </c>
      <c r="F192">
        <v>978</v>
      </c>
      <c r="G192" t="s">
        <v>499</v>
      </c>
    </row>
    <row r="193" spans="1:7" x14ac:dyDescent="0.3">
      <c r="A193" t="s">
        <v>1847</v>
      </c>
      <c r="B193" t="s">
        <v>1848</v>
      </c>
      <c r="C193" t="s">
        <v>1849</v>
      </c>
      <c r="D193" t="s">
        <v>1850</v>
      </c>
      <c r="E193" t="s">
        <v>1719</v>
      </c>
      <c r="F193">
        <v>882</v>
      </c>
      <c r="G193" t="s">
        <v>1720</v>
      </c>
    </row>
    <row r="194" spans="1:7" x14ac:dyDescent="0.3">
      <c r="A194" t="s">
        <v>1851</v>
      </c>
      <c r="B194" t="s">
        <v>1852</v>
      </c>
      <c r="C194" t="s">
        <v>1853</v>
      </c>
      <c r="D194" t="s">
        <v>1854</v>
      </c>
      <c r="E194" t="s">
        <v>498</v>
      </c>
      <c r="F194">
        <v>978</v>
      </c>
      <c r="G194" t="s">
        <v>499</v>
      </c>
    </row>
    <row r="195" spans="1:7" x14ac:dyDescent="0.3">
      <c r="A195" t="s">
        <v>1855</v>
      </c>
      <c r="B195" t="s">
        <v>1856</v>
      </c>
      <c r="C195" t="s">
        <v>1857</v>
      </c>
      <c r="D195" t="s">
        <v>1858</v>
      </c>
      <c r="E195" t="s">
        <v>1593</v>
      </c>
      <c r="F195">
        <v>678</v>
      </c>
      <c r="G195" t="s">
        <v>1594</v>
      </c>
    </row>
    <row r="196" spans="1:7" x14ac:dyDescent="0.3">
      <c r="A196" t="s">
        <v>1859</v>
      </c>
      <c r="B196" t="s">
        <v>1860</v>
      </c>
      <c r="C196" t="s">
        <v>1861</v>
      </c>
      <c r="D196" t="s">
        <v>1862</v>
      </c>
      <c r="E196" t="s">
        <v>1528</v>
      </c>
      <c r="F196">
        <v>682</v>
      </c>
      <c r="G196" t="s">
        <v>1529</v>
      </c>
    </row>
    <row r="197" spans="1:7" x14ac:dyDescent="0.3">
      <c r="A197" t="s">
        <v>1863</v>
      </c>
      <c r="B197" t="s">
        <v>1864</v>
      </c>
      <c r="C197" t="s">
        <v>1865</v>
      </c>
      <c r="D197" t="s">
        <v>1866</v>
      </c>
      <c r="E197" t="s">
        <v>760</v>
      </c>
      <c r="F197">
        <v>952</v>
      </c>
      <c r="G197" t="s">
        <v>761</v>
      </c>
    </row>
    <row r="198" spans="1:7" x14ac:dyDescent="0.3">
      <c r="A198" t="s">
        <v>1867</v>
      </c>
      <c r="B198" t="s">
        <v>1868</v>
      </c>
      <c r="C198" t="s">
        <v>1869</v>
      </c>
      <c r="D198" t="s">
        <v>1870</v>
      </c>
      <c r="E198" t="s">
        <v>1510</v>
      </c>
      <c r="F198">
        <v>941</v>
      </c>
      <c r="G198" t="s">
        <v>1511</v>
      </c>
    </row>
    <row r="199" spans="1:7" x14ac:dyDescent="0.3">
      <c r="A199" t="s">
        <v>1871</v>
      </c>
      <c r="B199" t="s">
        <v>1872</v>
      </c>
      <c r="C199" t="s">
        <v>1873</v>
      </c>
      <c r="D199" t="s">
        <v>1874</v>
      </c>
      <c r="E199" t="s">
        <v>1539</v>
      </c>
      <c r="F199">
        <v>690</v>
      </c>
      <c r="G199" t="s">
        <v>1540</v>
      </c>
    </row>
    <row r="200" spans="1:7" x14ac:dyDescent="0.3">
      <c r="A200" t="s">
        <v>1875</v>
      </c>
      <c r="B200" t="s">
        <v>1876</v>
      </c>
      <c r="C200" t="s">
        <v>1877</v>
      </c>
      <c r="D200" t="s">
        <v>1878</v>
      </c>
      <c r="E200" t="s">
        <v>1569</v>
      </c>
      <c r="F200">
        <v>694</v>
      </c>
      <c r="G200" t="s">
        <v>1570</v>
      </c>
    </row>
    <row r="201" spans="1:7" x14ac:dyDescent="0.3">
      <c r="A201" t="s">
        <v>1879</v>
      </c>
      <c r="B201" t="s">
        <v>1880</v>
      </c>
      <c r="C201" t="s">
        <v>1881</v>
      </c>
      <c r="D201" t="s">
        <v>1882</v>
      </c>
      <c r="E201" t="s">
        <v>1557</v>
      </c>
      <c r="F201">
        <v>702</v>
      </c>
      <c r="G201" t="s">
        <v>1558</v>
      </c>
    </row>
    <row r="202" spans="1:7" x14ac:dyDescent="0.3">
      <c r="A202" t="s">
        <v>1883</v>
      </c>
      <c r="B202" t="s">
        <v>1884</v>
      </c>
      <c r="C202" t="s">
        <v>1885</v>
      </c>
      <c r="D202" t="s">
        <v>1886</v>
      </c>
      <c r="E202" t="s">
        <v>498</v>
      </c>
      <c r="F202">
        <v>978</v>
      </c>
      <c r="G202" t="s">
        <v>499</v>
      </c>
    </row>
    <row r="203" spans="1:7" x14ac:dyDescent="0.3">
      <c r="A203" t="s">
        <v>1887</v>
      </c>
      <c r="B203" t="s">
        <v>1888</v>
      </c>
      <c r="C203" t="s">
        <v>1889</v>
      </c>
      <c r="D203" t="s">
        <v>1890</v>
      </c>
      <c r="E203" t="s">
        <v>498</v>
      </c>
      <c r="F203">
        <v>978</v>
      </c>
      <c r="G203" t="s">
        <v>499</v>
      </c>
    </row>
    <row r="204" spans="1:7" x14ac:dyDescent="0.3">
      <c r="A204" t="s">
        <v>1891</v>
      </c>
      <c r="B204" t="s">
        <v>1892</v>
      </c>
      <c r="C204" t="s">
        <v>1893</v>
      </c>
      <c r="D204" t="s">
        <v>1894</v>
      </c>
      <c r="E204" t="s">
        <v>1534</v>
      </c>
      <c r="F204">
        <v>90</v>
      </c>
      <c r="G204" t="s">
        <v>1535</v>
      </c>
    </row>
    <row r="205" spans="1:7" x14ac:dyDescent="0.3">
      <c r="A205" t="s">
        <v>1895</v>
      </c>
      <c r="B205" t="s">
        <v>1896</v>
      </c>
      <c r="C205" t="s">
        <v>1897</v>
      </c>
      <c r="D205" t="s">
        <v>1898</v>
      </c>
      <c r="E205" t="s">
        <v>1575</v>
      </c>
      <c r="F205">
        <v>706</v>
      </c>
      <c r="G205" t="s">
        <v>1576</v>
      </c>
    </row>
    <row r="206" spans="1:7" x14ac:dyDescent="0.3">
      <c r="A206" t="s">
        <v>1899</v>
      </c>
      <c r="B206" t="s">
        <v>1900</v>
      </c>
      <c r="C206" t="s">
        <v>1901</v>
      </c>
      <c r="D206" t="s">
        <v>1902</v>
      </c>
      <c r="E206" t="s">
        <v>1743</v>
      </c>
      <c r="F206">
        <v>710</v>
      </c>
      <c r="G206" t="s">
        <v>1744</v>
      </c>
    </row>
    <row r="207" spans="1:7" x14ac:dyDescent="0.3">
      <c r="A207" t="s">
        <v>1903</v>
      </c>
      <c r="B207" t="s">
        <v>1904</v>
      </c>
      <c r="C207" t="s">
        <v>1905</v>
      </c>
      <c r="D207" t="s">
        <v>1906</v>
      </c>
    </row>
    <row r="208" spans="1:7" x14ac:dyDescent="0.3">
      <c r="A208" t="s">
        <v>1907</v>
      </c>
      <c r="B208" t="s">
        <v>1908</v>
      </c>
      <c r="C208" t="s">
        <v>1909</v>
      </c>
      <c r="D208" t="s">
        <v>1910</v>
      </c>
      <c r="E208" t="s">
        <v>1587</v>
      </c>
      <c r="F208">
        <v>728</v>
      </c>
      <c r="G208" t="s">
        <v>1588</v>
      </c>
    </row>
    <row r="209" spans="1:7" x14ac:dyDescent="0.3">
      <c r="A209" t="s">
        <v>1911</v>
      </c>
      <c r="B209" t="s">
        <v>1912</v>
      </c>
      <c r="C209" t="s">
        <v>1913</v>
      </c>
      <c r="D209" t="s">
        <v>1914</v>
      </c>
      <c r="E209" t="s">
        <v>498</v>
      </c>
      <c r="F209">
        <v>978</v>
      </c>
      <c r="G209" t="s">
        <v>499</v>
      </c>
    </row>
    <row r="210" spans="1:7" x14ac:dyDescent="0.3">
      <c r="A210" t="s">
        <v>1915</v>
      </c>
      <c r="B210" t="s">
        <v>1916</v>
      </c>
      <c r="C210" t="s">
        <v>1917</v>
      </c>
      <c r="D210" t="s">
        <v>1918</v>
      </c>
      <c r="E210" t="s">
        <v>1306</v>
      </c>
      <c r="F210">
        <v>144</v>
      </c>
      <c r="G210" t="s">
        <v>1307</v>
      </c>
    </row>
    <row r="211" spans="1:7" x14ac:dyDescent="0.3">
      <c r="A211" t="s">
        <v>1919</v>
      </c>
      <c r="B211" t="s">
        <v>1920</v>
      </c>
      <c r="C211" t="s">
        <v>1921</v>
      </c>
      <c r="D211" t="s">
        <v>1922</v>
      </c>
      <c r="E211" t="s">
        <v>1545</v>
      </c>
      <c r="F211">
        <v>938</v>
      </c>
      <c r="G211" t="s">
        <v>1546</v>
      </c>
    </row>
    <row r="212" spans="1:7" x14ac:dyDescent="0.3">
      <c r="A212" t="s">
        <v>1923</v>
      </c>
      <c r="B212" t="s">
        <v>1924</v>
      </c>
      <c r="C212" t="s">
        <v>1925</v>
      </c>
      <c r="D212" t="s">
        <v>1926</v>
      </c>
      <c r="E212" t="s">
        <v>1581</v>
      </c>
      <c r="F212">
        <v>968</v>
      </c>
      <c r="G212" t="s">
        <v>1582</v>
      </c>
    </row>
    <row r="213" spans="1:7" x14ac:dyDescent="0.3">
      <c r="A213" t="s">
        <v>1927</v>
      </c>
      <c r="B213" t="s">
        <v>1928</v>
      </c>
      <c r="C213" t="s">
        <v>1929</v>
      </c>
      <c r="D213" t="s">
        <v>1930</v>
      </c>
    </row>
    <row r="214" spans="1:7" x14ac:dyDescent="0.3">
      <c r="A214" t="s">
        <v>1931</v>
      </c>
      <c r="B214" t="s">
        <v>1932</v>
      </c>
      <c r="C214" t="s">
        <v>1933</v>
      </c>
      <c r="D214" t="s">
        <v>1934</v>
      </c>
      <c r="E214" t="s">
        <v>1551</v>
      </c>
      <c r="F214">
        <v>752</v>
      </c>
      <c r="G214" t="s">
        <v>1552</v>
      </c>
    </row>
    <row r="215" spans="1:7" x14ac:dyDescent="0.3">
      <c r="A215" t="s">
        <v>1935</v>
      </c>
      <c r="B215" t="s">
        <v>1936</v>
      </c>
      <c r="C215" t="s">
        <v>1937</v>
      </c>
      <c r="D215" t="s">
        <v>1938</v>
      </c>
      <c r="E215" t="s">
        <v>875</v>
      </c>
      <c r="F215">
        <v>756</v>
      </c>
      <c r="G215" t="s">
        <v>876</v>
      </c>
    </row>
    <row r="216" spans="1:7" x14ac:dyDescent="0.3">
      <c r="A216" t="s">
        <v>1939</v>
      </c>
      <c r="B216" t="s">
        <v>1940</v>
      </c>
      <c r="C216" t="s">
        <v>1941</v>
      </c>
      <c r="D216" t="s">
        <v>1942</v>
      </c>
      <c r="E216" t="s">
        <v>1599</v>
      </c>
      <c r="F216">
        <v>760</v>
      </c>
      <c r="G216" t="s">
        <v>1600</v>
      </c>
    </row>
    <row r="217" spans="1:7" x14ac:dyDescent="0.3">
      <c r="A217" t="s">
        <v>1943</v>
      </c>
      <c r="B217" t="s">
        <v>1944</v>
      </c>
      <c r="C217" t="s">
        <v>1945</v>
      </c>
      <c r="D217" t="s">
        <v>1946</v>
      </c>
      <c r="E217" t="s">
        <v>1657</v>
      </c>
      <c r="F217">
        <v>901</v>
      </c>
      <c r="G217" t="s">
        <v>1658</v>
      </c>
    </row>
    <row r="218" spans="1:7" x14ac:dyDescent="0.3">
      <c r="A218" t="s">
        <v>1947</v>
      </c>
      <c r="B218" t="s">
        <v>1948</v>
      </c>
      <c r="C218" t="s">
        <v>1949</v>
      </c>
      <c r="D218" t="s">
        <v>1950</v>
      </c>
      <c r="E218" t="s">
        <v>1615</v>
      </c>
      <c r="F218">
        <v>972</v>
      </c>
      <c r="G218" t="s">
        <v>1616</v>
      </c>
    </row>
    <row r="219" spans="1:7" x14ac:dyDescent="0.3">
      <c r="A219" t="s">
        <v>1951</v>
      </c>
      <c r="B219" t="s">
        <v>1952</v>
      </c>
      <c r="C219" t="s">
        <v>1953</v>
      </c>
      <c r="D219" t="s">
        <v>1954</v>
      </c>
      <c r="E219" t="s">
        <v>1663</v>
      </c>
      <c r="F219">
        <v>834</v>
      </c>
      <c r="G219" t="s">
        <v>1664</v>
      </c>
    </row>
    <row r="220" spans="1:7" x14ac:dyDescent="0.3">
      <c r="A220" t="s">
        <v>1955</v>
      </c>
      <c r="B220" t="s">
        <v>1956</v>
      </c>
      <c r="C220" t="s">
        <v>1957</v>
      </c>
      <c r="D220" t="s">
        <v>1958</v>
      </c>
      <c r="E220" t="s">
        <v>1609</v>
      </c>
      <c r="F220">
        <v>764</v>
      </c>
      <c r="G220" t="s">
        <v>1610</v>
      </c>
    </row>
    <row r="221" spans="1:7" x14ac:dyDescent="0.3">
      <c r="A221" t="s">
        <v>51</v>
      </c>
      <c r="B221" t="s">
        <v>1959</v>
      </c>
      <c r="C221" t="s">
        <v>53</v>
      </c>
      <c r="D221" t="s">
        <v>1960</v>
      </c>
      <c r="E221" t="s">
        <v>57</v>
      </c>
      <c r="F221">
        <v>840</v>
      </c>
      <c r="G221" t="s">
        <v>55</v>
      </c>
    </row>
    <row r="222" spans="1:7" x14ac:dyDescent="0.3">
      <c r="A222" t="s">
        <v>1961</v>
      </c>
      <c r="B222" t="s">
        <v>1962</v>
      </c>
      <c r="C222" t="s">
        <v>1963</v>
      </c>
      <c r="D222" t="s">
        <v>1964</v>
      </c>
      <c r="E222" t="s">
        <v>760</v>
      </c>
      <c r="F222">
        <v>952</v>
      </c>
      <c r="G222" t="s">
        <v>761</v>
      </c>
    </row>
    <row r="223" spans="1:7" x14ac:dyDescent="0.3">
      <c r="A223" t="s">
        <v>1965</v>
      </c>
      <c r="B223" t="s">
        <v>1966</v>
      </c>
      <c r="C223" t="s">
        <v>1967</v>
      </c>
      <c r="D223" t="s">
        <v>1968</v>
      </c>
    </row>
    <row r="224" spans="1:7" x14ac:dyDescent="0.3">
      <c r="A224" t="s">
        <v>1969</v>
      </c>
      <c r="B224" t="s">
        <v>1970</v>
      </c>
      <c r="C224" t="s">
        <v>1971</v>
      </c>
      <c r="D224" t="s">
        <v>1972</v>
      </c>
      <c r="E224" t="s">
        <v>1633</v>
      </c>
      <c r="F224">
        <v>776</v>
      </c>
      <c r="G224" t="s">
        <v>1634</v>
      </c>
    </row>
    <row r="225" spans="1:7" x14ac:dyDescent="0.3">
      <c r="A225" t="s">
        <v>1973</v>
      </c>
      <c r="B225" t="s">
        <v>1974</v>
      </c>
      <c r="C225" t="s">
        <v>1975</v>
      </c>
      <c r="D225" t="s">
        <v>1976</v>
      </c>
      <c r="E225" t="s">
        <v>1645</v>
      </c>
      <c r="F225">
        <v>780</v>
      </c>
      <c r="G225" t="s">
        <v>1646</v>
      </c>
    </row>
    <row r="226" spans="1:7" x14ac:dyDescent="0.3">
      <c r="A226" t="s">
        <v>1977</v>
      </c>
      <c r="B226" t="s">
        <v>1978</v>
      </c>
      <c r="C226" t="s">
        <v>1979</v>
      </c>
      <c r="D226" t="s">
        <v>1980</v>
      </c>
      <c r="E226" t="s">
        <v>1627</v>
      </c>
      <c r="F226">
        <v>788</v>
      </c>
      <c r="G226" t="s">
        <v>1628</v>
      </c>
    </row>
    <row r="227" spans="1:7" x14ac:dyDescent="0.3">
      <c r="A227" t="s">
        <v>1981</v>
      </c>
      <c r="B227" t="s">
        <v>1982</v>
      </c>
      <c r="C227" t="s">
        <v>1983</v>
      </c>
      <c r="D227" t="s">
        <v>1984</v>
      </c>
      <c r="E227" t="s">
        <v>1639</v>
      </c>
      <c r="F227">
        <v>949</v>
      </c>
      <c r="G227" t="s">
        <v>1640</v>
      </c>
    </row>
    <row r="228" spans="1:7" x14ac:dyDescent="0.3">
      <c r="A228" t="s">
        <v>1985</v>
      </c>
      <c r="B228" t="s">
        <v>1986</v>
      </c>
      <c r="C228" t="s">
        <v>1987</v>
      </c>
      <c r="D228" t="s">
        <v>1988</v>
      </c>
      <c r="E228" t="s">
        <v>1621</v>
      </c>
      <c r="F228">
        <v>934</v>
      </c>
      <c r="G228" t="s">
        <v>1622</v>
      </c>
    </row>
    <row r="229" spans="1:7" x14ac:dyDescent="0.3">
      <c r="A229" t="s">
        <v>1989</v>
      </c>
      <c r="B229" t="s">
        <v>1990</v>
      </c>
      <c r="C229" t="s">
        <v>1991</v>
      </c>
      <c r="D229" t="s">
        <v>1992</v>
      </c>
      <c r="E229" t="s">
        <v>57</v>
      </c>
      <c r="F229">
        <v>840</v>
      </c>
      <c r="G229" t="s">
        <v>55</v>
      </c>
    </row>
    <row r="230" spans="1:7" x14ac:dyDescent="0.3">
      <c r="A230" t="s">
        <v>1993</v>
      </c>
      <c r="B230" t="s">
        <v>1994</v>
      </c>
      <c r="C230" t="s">
        <v>1995</v>
      </c>
      <c r="D230" t="s">
        <v>1996</v>
      </c>
      <c r="E230" t="s">
        <v>1651</v>
      </c>
      <c r="F230">
        <v>0</v>
      </c>
      <c r="G230" t="s">
        <v>1652</v>
      </c>
    </row>
    <row r="231" spans="1:7" x14ac:dyDescent="0.3">
      <c r="A231" t="s">
        <v>1997</v>
      </c>
      <c r="B231" t="s">
        <v>1998</v>
      </c>
      <c r="C231" t="s">
        <v>1999</v>
      </c>
      <c r="D231" t="s">
        <v>2000</v>
      </c>
      <c r="E231" t="s">
        <v>1675</v>
      </c>
      <c r="F231">
        <v>800</v>
      </c>
      <c r="G231" t="s">
        <v>1676</v>
      </c>
    </row>
    <row r="232" spans="1:7" x14ac:dyDescent="0.3">
      <c r="A232" t="s">
        <v>2001</v>
      </c>
      <c r="B232" t="s">
        <v>2002</v>
      </c>
      <c r="C232" t="s">
        <v>2003</v>
      </c>
      <c r="D232" t="s">
        <v>2004</v>
      </c>
      <c r="E232" t="s">
        <v>1669</v>
      </c>
      <c r="F232">
        <v>980</v>
      </c>
      <c r="G232" t="s">
        <v>1670</v>
      </c>
    </row>
    <row r="233" spans="1:7" x14ac:dyDescent="0.3">
      <c r="A233" t="s">
        <v>2005</v>
      </c>
      <c r="B233" t="s">
        <v>2006</v>
      </c>
      <c r="C233" t="s">
        <v>2007</v>
      </c>
      <c r="D233" t="s">
        <v>2008</v>
      </c>
      <c r="E233" t="s">
        <v>575</v>
      </c>
      <c r="F233">
        <v>784</v>
      </c>
      <c r="G233" t="s">
        <v>576</v>
      </c>
    </row>
    <row r="234" spans="1:7" x14ac:dyDescent="0.3">
      <c r="A234" t="s">
        <v>2009</v>
      </c>
      <c r="B234" t="s">
        <v>2010</v>
      </c>
      <c r="C234" t="s">
        <v>2011</v>
      </c>
      <c r="D234" t="s">
        <v>2012</v>
      </c>
      <c r="E234" t="s">
        <v>1043</v>
      </c>
      <c r="F234">
        <v>826</v>
      </c>
      <c r="G234" t="s">
        <v>1044</v>
      </c>
    </row>
    <row r="235" spans="1:7" x14ac:dyDescent="0.3">
      <c r="A235" t="s">
        <v>2013</v>
      </c>
      <c r="B235" t="s">
        <v>2014</v>
      </c>
      <c r="C235" t="s">
        <v>2015</v>
      </c>
      <c r="D235" t="s">
        <v>2016</v>
      </c>
      <c r="E235" t="s">
        <v>1689</v>
      </c>
      <c r="F235">
        <v>858</v>
      </c>
      <c r="G235" t="s">
        <v>1690</v>
      </c>
    </row>
    <row r="236" spans="1:7" x14ac:dyDescent="0.3">
      <c r="A236" t="s">
        <v>2017</v>
      </c>
      <c r="B236" t="s">
        <v>2018</v>
      </c>
      <c r="C236" t="s">
        <v>2019</v>
      </c>
      <c r="D236" t="s">
        <v>2020</v>
      </c>
      <c r="E236" t="s">
        <v>1695</v>
      </c>
      <c r="F236">
        <v>860</v>
      </c>
      <c r="G236" t="s">
        <v>1696</v>
      </c>
    </row>
    <row r="237" spans="1:7" x14ac:dyDescent="0.3">
      <c r="A237" t="s">
        <v>2021</v>
      </c>
      <c r="B237" t="s">
        <v>2022</v>
      </c>
      <c r="C237" t="s">
        <v>2023</v>
      </c>
      <c r="D237" t="s">
        <v>2024</v>
      </c>
      <c r="E237" t="s">
        <v>1713</v>
      </c>
      <c r="F237">
        <v>548</v>
      </c>
      <c r="G237" t="s">
        <v>1714</v>
      </c>
    </row>
    <row r="238" spans="1:7" x14ac:dyDescent="0.3">
      <c r="A238" t="s">
        <v>2025</v>
      </c>
      <c r="B238" t="s">
        <v>2026</v>
      </c>
      <c r="C238" t="s">
        <v>2027</v>
      </c>
      <c r="D238" t="s">
        <v>2028</v>
      </c>
      <c r="E238" t="s">
        <v>498</v>
      </c>
      <c r="F238">
        <v>978</v>
      </c>
      <c r="G238" t="s">
        <v>499</v>
      </c>
    </row>
    <row r="239" spans="1:7" x14ac:dyDescent="0.3">
      <c r="A239" t="s">
        <v>2029</v>
      </c>
      <c r="B239" t="s">
        <v>2030</v>
      </c>
      <c r="C239" t="s">
        <v>2031</v>
      </c>
      <c r="D239" t="s">
        <v>2032</v>
      </c>
      <c r="E239" t="s">
        <v>1701</v>
      </c>
      <c r="F239">
        <v>937</v>
      </c>
      <c r="G239" t="s">
        <v>1702</v>
      </c>
    </row>
    <row r="240" spans="1:7" x14ac:dyDescent="0.3">
      <c r="A240" t="s">
        <v>2033</v>
      </c>
      <c r="B240" t="s">
        <v>2034</v>
      </c>
      <c r="C240" t="s">
        <v>2035</v>
      </c>
      <c r="D240" t="s">
        <v>2036</v>
      </c>
      <c r="E240" t="s">
        <v>1707</v>
      </c>
      <c r="F240">
        <v>704</v>
      </c>
      <c r="G240" t="s">
        <v>1708</v>
      </c>
    </row>
    <row r="241" spans="1:7" x14ac:dyDescent="0.3">
      <c r="A241" t="s">
        <v>2037</v>
      </c>
      <c r="B241" t="s">
        <v>2038</v>
      </c>
      <c r="C241" t="s">
        <v>2039</v>
      </c>
      <c r="D241" t="s">
        <v>2040</v>
      </c>
      <c r="E241" t="s">
        <v>57</v>
      </c>
      <c r="F241">
        <v>840</v>
      </c>
      <c r="G241" t="s">
        <v>55</v>
      </c>
    </row>
    <row r="242" spans="1:7" x14ac:dyDescent="0.3">
      <c r="A242" t="s">
        <v>2041</v>
      </c>
      <c r="B242" t="s">
        <v>2042</v>
      </c>
      <c r="C242" t="s">
        <v>2043</v>
      </c>
      <c r="D242" t="s">
        <v>2044</v>
      </c>
    </row>
    <row r="243" spans="1:7" x14ac:dyDescent="0.3">
      <c r="A243" t="s">
        <v>2045</v>
      </c>
      <c r="B243" t="s">
        <v>2046</v>
      </c>
      <c r="C243" t="s">
        <v>2047</v>
      </c>
      <c r="D243" t="s">
        <v>2048</v>
      </c>
    </row>
    <row r="244" spans="1:7" x14ac:dyDescent="0.3">
      <c r="A244" t="s">
        <v>2049</v>
      </c>
      <c r="B244" t="s">
        <v>2050</v>
      </c>
      <c r="C244" t="s">
        <v>2051</v>
      </c>
      <c r="D244" t="s">
        <v>2052</v>
      </c>
      <c r="E244" t="s">
        <v>1737</v>
      </c>
      <c r="F244">
        <v>886</v>
      </c>
      <c r="G244" t="s">
        <v>1738</v>
      </c>
    </row>
    <row r="245" spans="1:7" x14ac:dyDescent="0.3">
      <c r="A245" t="s">
        <v>2053</v>
      </c>
      <c r="B245" t="s">
        <v>2054</v>
      </c>
      <c r="C245" t="s">
        <v>2055</v>
      </c>
      <c r="D245" t="s">
        <v>2056</v>
      </c>
      <c r="E245" t="s">
        <v>1749</v>
      </c>
      <c r="F245">
        <v>967</v>
      </c>
      <c r="G245" t="s">
        <v>1750</v>
      </c>
    </row>
    <row r="246" spans="1:7" x14ac:dyDescent="0.3">
      <c r="A246" t="s">
        <v>2057</v>
      </c>
      <c r="B246" t="s">
        <v>2058</v>
      </c>
      <c r="C246" t="s">
        <v>2059</v>
      </c>
      <c r="D246" t="s">
        <v>2060</v>
      </c>
      <c r="E246" t="s">
        <v>57</v>
      </c>
      <c r="F246">
        <v>840</v>
      </c>
      <c r="G246" t="s">
        <v>55</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3.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A0767E-BB6F-4BC9-A179-41B1A0570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B73A9A-A04F-41FF-96F9-A7BAA5B16ED1}">
  <ds:schemaRefs>
    <ds:schemaRef ds:uri="http://purl.org/dc/elements/1.1/"/>
    <ds:schemaRef ds:uri="http://purl.org/dc/dcmitype/"/>
    <ds:schemaRef ds:uri="3e685e76-a637-4211-9426-4b2ca953d8a9"/>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76e01640-8071-4057-9d67-1a5bc2b85140"/>
    <ds:schemaRef ds:uri="http://www.w3.org/XML/1998/namespace"/>
    <ds:schemaRef ds:uri="0c958bcd-fe3d-4310-8463-0016d19558cc"/>
    <ds:schemaRef ds:uri="36538d5f-f7e1-46e7-b8e6-8d0f62ce9765"/>
  </ds:schemaRefs>
</ds:datastoreItem>
</file>

<file path=customXml/itemProps3.xml><?xml version="1.0" encoding="utf-8"?>
<ds:datastoreItem xmlns:ds="http://schemas.openxmlformats.org/officeDocument/2006/customXml" ds:itemID="{7BDA85FB-57D5-4A9F-A904-DAE491709832}">
  <ds:schemaRefs>
    <ds:schemaRef ds:uri="http://schemas.microsoft.com/DataMashup"/>
  </ds:schemaRefs>
</ds:datastoreItem>
</file>

<file path=customXml/itemProps4.xml><?xml version="1.0" encoding="utf-8"?>
<ds:datastoreItem xmlns:ds="http://schemas.openxmlformats.org/officeDocument/2006/customXml" ds:itemID="{D54F90D9-6E1E-43EA-AB01-9921EA13EC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Skye Zheng</cp:lastModifiedBy>
  <cp:revision/>
  <cp:lastPrinted>2025-01-10T13:16:13Z</cp:lastPrinted>
  <dcterms:created xsi:type="dcterms:W3CDTF">2018-04-20T09:16:43Z</dcterms:created>
  <dcterms:modified xsi:type="dcterms:W3CDTF">2025-03-24T08:38:36Z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