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kr98\EITI\Data - Summary data\Suriname\"/>
    </mc:Choice>
  </mc:AlternateContent>
  <xr:revisionPtr revIDLastSave="102" documentId="13_ncr:1_{B9ED7326-E58F-4BC6-B58D-FCA3274AFEEE}" xr6:coauthVersionLast="45" xr6:coauthVersionMax="45" xr10:uidLastSave="{AF7FB162-FB6F-4599-A831-A55D714863F6}"/>
  <bookViews>
    <workbookView xWindow="-108" yWindow="-108" windowWidth="23256" windowHeight="12576" tabRatio="681"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_xlnm.Print_Area" localSheetId="2">'Part 2 - Disclosure checklist'!$B$1:$H$192</definedName>
    <definedName name="_xlnm.Print_Area" localSheetId="4">'Part 4 - Government revenues'!$F$8:$N$79</definedName>
    <definedName name="_xlnm.Print_Titles" localSheetId="2">'Part 2 - Disclosure checklist'!$11:$16</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3" i="8" l="1"/>
  <c r="B89" i="8"/>
  <c r="B87" i="8"/>
  <c r="B85" i="8"/>
  <c r="B83" i="8"/>
  <c r="B77" i="8"/>
  <c r="B75" i="8"/>
  <c r="B73" i="8"/>
  <c r="B71" i="8"/>
  <c r="H39" i="11"/>
  <c r="I38" i="4"/>
  <c r="J38" i="4"/>
  <c r="J36" i="4"/>
  <c r="B33" i="11" l="1"/>
  <c r="B34" i="11"/>
  <c r="E15" i="12" l="1"/>
  <c r="B30" i="11" l="1"/>
  <c r="B31" i="11"/>
  <c r="B32" i="11"/>
  <c r="J39" i="11" l="1"/>
  <c r="J37" i="11"/>
  <c r="D94" i="8" s="1"/>
  <c r="B26" i="4"/>
  <c r="C26" i="4"/>
  <c r="D26" i="4"/>
  <c r="E26" i="4"/>
  <c r="B23" i="4"/>
  <c r="C23" i="4"/>
  <c r="D23" i="4"/>
  <c r="E23" i="4"/>
  <c r="I32" i="12" l="1"/>
  <c r="I33" i="12"/>
  <c r="E16" i="12" l="1"/>
  <c r="E17" i="12"/>
  <c r="E18" i="12"/>
  <c r="D116" i="8" l="1"/>
  <c r="D75" i="8"/>
  <c r="E16" i="9"/>
  <c r="E15" i="9" l="1"/>
  <c r="E17" i="9"/>
  <c r="D123" i="8" l="1"/>
  <c r="F53" i="8"/>
  <c r="F154" i="8"/>
  <c r="I37" i="12"/>
  <c r="E31" i="9"/>
  <c r="F159" i="8"/>
  <c r="F148" i="8"/>
  <c r="F131" i="8"/>
  <c r="F129" i="8"/>
  <c r="F47" i="8"/>
  <c r="F43" i="8"/>
  <c r="F42" i="8"/>
  <c r="F39" i="8"/>
  <c r="F31" i="8"/>
  <c r="F30" i="8"/>
  <c r="F29" i="8"/>
  <c r="B18" i="11"/>
  <c r="I29" i="12"/>
  <c r="I28" i="12"/>
  <c r="I30" i="12"/>
  <c r="I31" i="12"/>
  <c r="I27" i="12"/>
  <c r="E19" i="12"/>
  <c r="E20" i="12"/>
  <c r="B15" i="11"/>
  <c r="B16" i="11"/>
  <c r="B17" i="11"/>
  <c r="B19" i="11"/>
  <c r="B20" i="11"/>
  <c r="B21" i="11"/>
  <c r="B22" i="11"/>
  <c r="B23" i="11"/>
  <c r="B24" i="11"/>
  <c r="B25" i="11"/>
  <c r="B26" i="11"/>
  <c r="B27" i="11"/>
  <c r="B28" i="11"/>
  <c r="B29" i="11"/>
  <c r="B35" i="11"/>
  <c r="E30" i="9"/>
  <c r="N4" i="4"/>
  <c r="B119" i="8"/>
  <c r="E34" i="4"/>
  <c r="D34" i="4"/>
  <c r="C34" i="4"/>
  <c r="B34" i="4"/>
  <c r="F135" i="8"/>
  <c r="D24" i="4"/>
  <c r="E25" i="4"/>
  <c r="D25" i="4"/>
  <c r="C25" i="4"/>
  <c r="B25" i="4"/>
  <c r="E24" i="4"/>
  <c r="C24" i="4"/>
  <c r="B24" i="4"/>
  <c r="E22" i="4"/>
  <c r="D22" i="4"/>
  <c r="C22" i="4"/>
  <c r="B22" i="4"/>
  <c r="C27" i="4"/>
  <c r="C28" i="4"/>
  <c r="C29" i="4"/>
  <c r="C30" i="4"/>
  <c r="C31" i="4"/>
  <c r="C32" i="4"/>
  <c r="C33" i="4"/>
  <c r="D27" i="4"/>
  <c r="D28" i="4"/>
  <c r="D29" i="4"/>
  <c r="D30" i="4"/>
  <c r="D31" i="4"/>
  <c r="D32" i="4"/>
  <c r="D33" i="4"/>
  <c r="E27" i="4"/>
  <c r="E28" i="4"/>
  <c r="E29" i="4"/>
  <c r="E30" i="4"/>
  <c r="E31" i="4"/>
  <c r="E32" i="4"/>
  <c r="E33" i="4"/>
  <c r="B27" i="4"/>
  <c r="B28" i="4"/>
  <c r="B29" i="4"/>
  <c r="B30" i="4"/>
  <c r="B31" i="4"/>
  <c r="B32" i="4"/>
  <c r="B33" i="4"/>
  <c r="E53" i="9" l="1"/>
  <c r="E56" i="9"/>
  <c r="E54" i="9"/>
  <c r="E55" i="9"/>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<sst xmlns="http://schemas.openxmlformats.org/spreadsheetml/2006/main" count="3179" uniqueCount="2108">
  <si>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</si>
  <si>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</si>
  <si>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</si>
  <si>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</si>
  <si>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</si>
  <si>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</si>
  <si>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</si>
  <si>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</si>
  <si>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</si>
  <si>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</si>
  <si>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</si>
  <si>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</si>
  <si>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</si>
  <si>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</si>
  <si>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</si>
  <si>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</si>
  <si>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</si>
  <si>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</si>
  <si>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</si>
  <si>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</si>
  <si>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</si>
  <si>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</si>
  <si>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</si>
  <si>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</si>
  <si>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</si>
  <si>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</si>
  <si>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</si>
  <si>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</si>
  <si>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</si>
  <si>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</si>
  <si>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</si>
  <si>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</si>
  <si>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</si>
  <si>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</si>
  <si>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</si>
  <si>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</si>
  <si>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</si>
  <si>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</si>
  <si>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</si>
  <si>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</si>
  <si>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</si>
  <si>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</si>
  <si>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</si>
  <si>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</si>
  <si>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</si>
  <si>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</si>
  <si>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</si>
  <si>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</si>
  <si>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</si>
  <si>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</si>
  <si>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</si>
  <si>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</si>
  <si>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</si>
  <si>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</si>
  <si>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</si>
  <si>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</si>
  <si>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</si>
  <si>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</si>
  <si>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</si>
  <si>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</si>
  <si>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</si>
  <si>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</si>
  <si>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</si>
  <si>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</si>
  <si>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</si>
  <si>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</si>
  <si>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</si>
  <si>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</si>
  <si>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</si>
  <si>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</si>
  <si>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</si>
  <si>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</si>
  <si>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</si>
  <si>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</si>
  <si>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</si>
  <si>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</si>
  <si>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</si>
  <si>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</si>
  <si>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</si>
  <si>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</si>
  <si>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</si>
  <si>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</si>
  <si>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</si>
  <si>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</si>
  <si>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</si>
  <si>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</si>
  <si>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</si>
  <si>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</si>
  <si>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</si>
  <si>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</si>
  <si>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</si>
  <si>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</si>
  <si>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</si>
  <si>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</si>
  <si>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</si>
  <si>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</si>
  <si>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</si>
  <si>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</si>
  <si>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</si>
  <si>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</si>
  <si>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</si>
  <si>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</si>
  <si>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</si>
  <si>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</si>
  <si>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</si>
  <si>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</si>
  <si>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</si>
  <si>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</si>
  <si>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</si>
  <si>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</si>
  <si>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</si>
  <si>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</si>
  <si>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</si>
  <si>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</si>
  <si>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</si>
  <si>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</si>
  <si>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</si>
  <si>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</si>
  <si>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</si>
  <si>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</si>
  <si>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</si>
  <si>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</si>
  <si>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</si>
  <si>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</si>
  <si>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</si>
  <si>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</si>
  <si>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</si>
  <si>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</si>
  <si>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</si>
  <si>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</si>
  <si>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</si>
  <si>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</si>
  <si>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</si>
  <si>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</si>
  <si>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</si>
  <si>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</si>
  <si>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</si>
  <si>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</si>
  <si>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</si>
  <si>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</si>
  <si>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</si>
  <si>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</si>
  <si>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</si>
  <si>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</si>
  <si>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</si>
  <si>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</si>
  <si>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</si>
  <si>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</si>
  <si>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</si>
  <si>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</si>
  <si>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</si>
  <si>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</si>
  <si>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</si>
  <si>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</si>
  <si>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</si>
  <si>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</si>
  <si>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</si>
  <si>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</si>
  <si>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</si>
  <si>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</si>
  <si>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</si>
  <si>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</si>
  <si>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</si>
  <si>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</si>
  <si>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</si>
  <si>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</si>
  <si>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</si>
  <si>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</si>
  <si>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</si>
  <si>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</si>
  <si>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</si>
  <si>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</si>
  <si>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</si>
  <si>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</si>
  <si>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</si>
  <si>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</si>
  <si>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</si>
  <si>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</si>
  <si>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</si>
  <si>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</si>
  <si>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</si>
  <si>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</si>
  <si>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</si>
  <si>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</si>
  <si>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</si>
  <si>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</si>
  <si>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</si>
  <si>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</si>
  <si>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</si>
  <si>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</si>
  <si>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</si>
  <si>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</si>
  <si>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</si>
  <si>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</si>
  <si>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</si>
  <si>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</si>
  <si>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</si>
  <si>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</si>
  <si>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</si>
  <si>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</si>
  <si>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</si>
  <si>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</si>
  <si>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</si>
  <si>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</si>
  <si>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</si>
  <si>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</si>
  <si>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</si>
  <si>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</si>
  <si>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</si>
  <si>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</si>
  <si>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</si>
  <si>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</si>
  <si>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</si>
  <si>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</si>
  <si>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</si>
  <si>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</si>
  <si>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</si>
  <si>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</si>
  <si>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</si>
  <si>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</si>
  <si>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</si>
  <si>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</si>
  <si>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</si>
  <si>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</si>
  <si>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</si>
  <si>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</si>
  <si>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</si>
  <si>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</si>
  <si>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</si>
  <si>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</si>
  <si>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</si>
  <si>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</si>
  <si>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</si>
  <si>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</si>
  <si>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</si>
  <si>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</si>
  <si>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</si>
  <si>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</si>
  <si>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</si>
  <si>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</si>
  <si>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</si>
  <si>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</si>
  <si>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</si>
  <si>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</si>
  <si>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</si>
  <si>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</si>
  <si>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</si>
  <si>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</si>
  <si>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</si>
  <si>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</si>
  <si>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</si>
  <si>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</si>
  <si>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</si>
  <si>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</si>
  <si>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</si>
  <si>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</si>
  <si>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</si>
  <si>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</si>
  <si>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</si>
  <si>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</si>
  <si>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</si>
  <si>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</si>
  <si>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</si>
  <si>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</si>
  <si>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</si>
  <si>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</si>
  <si>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</si>
  <si>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</si>
  <si>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</si>
  <si>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</si>
  <si>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</si>
  <si>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</si>
  <si>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</si>
  <si>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</si>
  <si>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</si>
  <si>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</si>
  <si>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</si>
  <si>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</si>
  <si>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</si>
  <si>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</si>
  <si>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</si>
  <si>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</si>
  <si>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</si>
  <si>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</si>
  <si>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</si>
  <si>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</si>
  <si>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</si>
  <si>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</si>
  <si>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</si>
  <si>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</si>
  <si>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</si>
  <si>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</si>
  <si>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</si>
  <si>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</si>
  <si>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</si>
  <si>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</si>
  <si>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</si>
  <si>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</si>
  <si>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</si>
  <si>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</si>
  <si>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</si>
  <si>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</si>
  <si>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</si>
  <si>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</si>
  <si>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</si>
  <si>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</si>
  <si>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</si>
  <si>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</si>
  <si>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</si>
  <si>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</si>
  <si>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</si>
  <si>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</si>
  <si>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</si>
  <si>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</si>
  <si>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</si>
  <si>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</si>
  <si>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</si>
  <si>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</si>
  <si>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</si>
  <si>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</si>
  <si>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</si>
  <si>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</si>
  <si>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</si>
  <si>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</si>
  <si>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</si>
  <si>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</si>
  <si>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</si>
  <si>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</si>
  <si>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</si>
  <si>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</si>
  <si>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</si>
  <si>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</si>
  <si>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</si>
  <si>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</si>
  <si>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</si>
  <si>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</si>
  <si>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</si>
  <si>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</si>
  <si>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</si>
  <si>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</si>
  <si>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</si>
  <si>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</si>
  <si>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</si>
  <si>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</si>
  <si>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</si>
  <si>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</si>
  <si>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</si>
  <si>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</si>
  <si>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</si>
  <si>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</si>
  <si>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</si>
  <si>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</si>
  <si>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</si>
  <si>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</si>
  <si>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</si>
  <si>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</si>
  <si>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</si>
  <si>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</si>
  <si>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</si>
  <si>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</si>
  <si>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</si>
  <si>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</si>
  <si>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</si>
  <si>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</si>
  <si>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</si>
  <si>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</si>
  <si>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</si>
  <si>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</si>
  <si>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</si>
  <si>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</si>
  <si>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</si>
  <si>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</si>
  <si>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</si>
  <si>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</si>
  <si>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</si>
  <si>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</si>
  <si>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</si>
  <si>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</si>
  <si>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</si>
  <si>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</si>
  <si>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</si>
  <si>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</si>
  <si>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</si>
  <si>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</si>
  <si>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</si>
  <si>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</si>
  <si>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</si>
  <si>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</si>
  <si>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</si>
  <si>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</si>
  <si>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</si>
  <si>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</si>
  <si>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</si>
  <si>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</si>
  <si>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</si>
  <si>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</si>
  <si>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</si>
  <si>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</si>
  <si>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</si>
  <si>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</si>
  <si>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</si>
  <si>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</si>
  <si>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</si>
  <si>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</si>
  <si>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</si>
  <si>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</si>
  <si>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</si>
  <si>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</si>
  <si>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</si>
  <si>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</si>
  <si>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</si>
  <si>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</si>
  <si>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</si>
  <si>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</si>
  <si>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</si>
  <si>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</si>
  <si>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</si>
  <si>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</si>
  <si>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</si>
  <si>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</si>
  <si>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</si>
  <si>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</si>
  <si>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</si>
  <si>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</si>
  <si>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</si>
  <si>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</si>
  <si>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</si>
  <si>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</si>
  <si>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</si>
  <si>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</si>
  <si>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</si>
  <si>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</si>
  <si>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</si>
  <si>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</si>
  <si>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</si>
  <si>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</si>
  <si>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</si>
  <si>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</si>
  <si>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</si>
  <si>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</si>
  <si>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</si>
  <si>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</si>
  <si>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</si>
  <si>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</si>
  <si>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</si>
  <si>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</si>
  <si>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</si>
  <si>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</si>
  <si>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</si>
  <si>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</si>
  <si>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</si>
  <si>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</si>
  <si>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</si>
  <si>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</si>
  <si>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</si>
  <si>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</si>
  <si>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</si>
  <si>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</si>
  <si>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</si>
  <si>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</si>
  <si>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</si>
  <si>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</si>
  <si>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</si>
  <si>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</si>
  <si>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</si>
  <si>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</si>
  <si>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</si>
  <si>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</si>
  <si>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</si>
  <si>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</si>
  <si>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</si>
  <si>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</si>
  <si>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</si>
  <si>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</si>
  <si>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</si>
  <si>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</si>
  <si>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</si>
  <si>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</si>
  <si>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</si>
  <si>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</si>
  <si>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</si>
  <si>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</si>
  <si>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</si>
  <si>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</si>
  <si>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</si>
  <si>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</si>
  <si>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</si>
  <si>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</si>
  <si>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</si>
  <si>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</si>
  <si>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</si>
  <si>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</si>
  <si>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</si>
  <si>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</si>
  <si>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</si>
  <si>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</si>
  <si>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</si>
  <si>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</si>
  <si>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</si>
  <si>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</si>
  <si>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</si>
  <si>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</si>
  <si>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</si>
  <si>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</si>
  <si>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</si>
  <si>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</si>
  <si>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</si>
  <si>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</si>
  <si>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</si>
  <si>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</si>
  <si>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</si>
  <si>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</si>
  <si>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</si>
  <si>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</si>
  <si>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</si>
  <si>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</si>
  <si>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</si>
  <si>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</si>
  <si>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</si>
  <si>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</si>
  <si>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</si>
  <si>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</si>
  <si>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</si>
  <si>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</si>
  <si>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</si>
  <si>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</si>
  <si>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</si>
  <si>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</si>
  <si>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</si>
  <si>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</si>
  <si>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</si>
  <si>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</si>
  <si>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</si>
  <si>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</si>
  <si>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</si>
  <si>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</si>
  <si>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</si>
  <si>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</si>
  <si>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</si>
  <si>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</si>
  <si>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</si>
  <si>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</si>
  <si>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</si>
  <si>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</si>
  <si>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</si>
  <si>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</si>
  <si>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</si>
  <si>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</si>
  <si>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</si>
  <si>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</si>
  <si>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</si>
  <si>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</si>
  <si>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</si>
  <si>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</si>
  <si>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</si>
  <si>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</si>
  <si>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</si>
  <si>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</si>
  <si>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</si>
  <si>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</si>
  <si>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</si>
  <si>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</si>
  <si>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</si>
  <si>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</si>
  <si>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</si>
  <si>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</si>
  <si>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</si>
  <si>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</si>
  <si>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</si>
  <si>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</si>
  <si>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</si>
  <si>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</si>
  <si>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</si>
  <si>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</si>
  <si>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</si>
  <si>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</si>
  <si>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</si>
  <si>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</si>
  <si>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</si>
  <si>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</si>
  <si>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</si>
  <si>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</si>
  <si>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</si>
  <si>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</si>
  <si>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</si>
  <si>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</si>
  <si>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</si>
  <si>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</si>
  <si>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</si>
  <si>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</si>
  <si>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</si>
  <si>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</si>
  <si>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</si>
  <si>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</si>
  <si>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</si>
  <si>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</si>
  <si>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</si>
  <si>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</si>
  <si>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</si>
  <si>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</si>
  <si>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</si>
  <si>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</si>
  <si>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</si>
  <si>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</si>
  <si>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</si>
  <si>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</si>
  <si>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</si>
  <si>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</si>
  <si>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</si>
  <si>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</si>
  <si>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</si>
  <si>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</si>
  <si>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</si>
  <si>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</si>
  <si>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</si>
  <si>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</si>
  <si>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</si>
  <si>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</si>
  <si>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</si>
  <si>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</si>
  <si>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</si>
  <si>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</si>
  <si>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</si>
  <si>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</si>
  <si>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</si>
  <si>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</si>
  <si>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</si>
  <si>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</si>
  <si>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</si>
  <si>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</si>
  <si>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</si>
  <si>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</si>
  <si>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</si>
  <si>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</si>
  <si>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</si>
  <si>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</si>
  <si>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</si>
  <si>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</si>
  <si>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</si>
  <si>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</si>
  <si>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</si>
  <si>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</si>
  <si>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</si>
  <si>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</si>
  <si>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</si>
  <si>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</si>
  <si>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</si>
  <si>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</si>
  <si>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</si>
  <si>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</si>
  <si>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</si>
  <si>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</si>
  <si>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</si>
  <si>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</si>
  <si>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</si>
  <si>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</si>
  <si>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</si>
  <si>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</si>
  <si>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</si>
  <si>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</si>
  <si>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</si>
  <si>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</si>
  <si>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</si>
  <si>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</si>
  <si>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</si>
  <si>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</si>
  <si>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</si>
  <si>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</si>
  <si>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</si>
  <si>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</si>
  <si>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</si>
  <si>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</si>
  <si>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</si>
  <si>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</si>
  <si>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</si>
  <si>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</si>
  <si>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</si>
  <si>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</si>
  <si>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</si>
  <si>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</si>
  <si>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</si>
  <si>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</si>
  <si>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</si>
  <si>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</si>
  <si>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</si>
  <si>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</si>
  <si>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</si>
  <si>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</si>
  <si>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</si>
  <si>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</si>
  <si>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</si>
  <si>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</si>
  <si>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</si>
  <si>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</si>
  <si>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</si>
  <si>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</si>
  <si>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</si>
  <si>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</si>
  <si>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</si>
  <si>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</si>
  <si>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</si>
  <si>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</si>
  <si>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</si>
  <si>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</si>
  <si>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</si>
  <si>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</si>
  <si>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</si>
  <si>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</si>
  <si>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</si>
  <si>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</si>
  <si>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</si>
  <si>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</si>
  <si>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</si>
  <si>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</si>
  <si>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</si>
  <si>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</si>
  <si>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</si>
  <si>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</si>
  <si>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</si>
  <si>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</si>
  <si>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</si>
  <si>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</si>
  <si>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</si>
  <si>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</si>
  <si>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</si>
  <si>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</si>
  <si>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</si>
  <si>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</si>
  <si>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</si>
  <si>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</si>
  <si>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</si>
  <si>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</si>
  <si>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</si>
  <si>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</si>
  <si>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</si>
  <si>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</si>
  <si>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</si>
  <si>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</si>
  <si>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</si>
  <si>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</si>
  <si>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</si>
  <si>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</si>
  <si>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</si>
  <si>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</si>
  <si>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</si>
  <si>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</si>
  <si>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</si>
  <si>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</si>
  <si>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</si>
  <si>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</si>
  <si>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</si>
  <si>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</si>
  <si>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</si>
  <si>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</si>
  <si>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</si>
  <si>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</si>
  <si>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</si>
  <si>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</si>
  <si>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</si>
  <si>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</si>
  <si>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</si>
  <si>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</si>
  <si>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</si>
  <si>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</si>
  <si>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</si>
  <si>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</si>
  <si>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</si>
  <si>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</si>
  <si>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</si>
  <si>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</si>
  <si>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</si>
  <si>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</si>
  <si>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</si>
  <si>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</si>
  <si>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</si>
  <si>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</si>
  <si>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</si>
  <si>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</si>
  <si>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</si>
  <si>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</si>
  <si>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</si>
  <si>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</si>
  <si>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</si>
  <si>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</si>
  <si>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</si>
  <si>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</si>
  <si>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</si>
  <si>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</si>
  <si>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</si>
  <si>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</si>
  <si>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</si>
  <si>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</si>
  <si>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</si>
  <si>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</si>
  <si>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</si>
  <si>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</si>
  <si>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</si>
  <si>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</si>
  <si>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</si>
  <si>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</si>
  <si>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</si>
  <si>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</si>
  <si>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</si>
  <si>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</si>
  <si>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</si>
  <si>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</si>
  <si>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</si>
  <si>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</si>
  <si>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</si>
  <si>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</si>
  <si>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</si>
  <si>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</si>
  <si>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</si>
  <si>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</si>
  <si>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</si>
  <si>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</si>
  <si>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</si>
  <si>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</si>
  <si>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</si>
  <si>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</si>
  <si>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</si>
  <si>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</si>
  <si>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</si>
  <si>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</si>
  <si>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</si>
  <si>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</si>
  <si>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</si>
  <si>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</si>
  <si>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</si>
  <si>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</si>
  <si>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</si>
  <si>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</si>
  <si>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</si>
  <si>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</si>
  <si>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</si>
  <si>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</si>
  <si>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</si>
  <si>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</si>
  <si>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</si>
  <si>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</si>
  <si>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</si>
  <si>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</si>
  <si>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</si>
  <si>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</si>
  <si>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</si>
  <si>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</si>
  <si>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</si>
  <si>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</si>
  <si>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</si>
  <si>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</si>
  <si>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</si>
  <si>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</si>
  <si>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</si>
  <si>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</si>
  <si>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</si>
  <si>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</si>
  <si>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</si>
  <si>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</si>
  <si>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</si>
  <si>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</si>
  <si>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</si>
  <si>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</si>
  <si>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</si>
  <si>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</si>
  <si>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</si>
  <si>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</si>
  <si>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</si>
  <si>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</si>
  <si>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</si>
  <si>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</si>
  <si>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</si>
  <si>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</si>
  <si>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</si>
  <si>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</si>
  <si>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</si>
  <si>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</si>
  <si>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</si>
  <si>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</si>
  <si>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</si>
  <si>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</si>
  <si>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</si>
  <si>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</si>
  <si>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</si>
  <si>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</si>
  <si>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</si>
  <si>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</si>
  <si>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</si>
  <si>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</si>
  <si>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</si>
  <si>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</si>
  <si>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</si>
  <si>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</si>
  <si>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</si>
  <si>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</si>
  <si>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</si>
  <si>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</si>
  <si>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</si>
  <si>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</si>
  <si>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</si>
  <si>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</si>
  <si>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</si>
  <si>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</si>
  <si>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</si>
  <si>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</si>
  <si>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</si>
  <si>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</si>
  <si>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</si>
  <si>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</si>
  <si>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</si>
  <si>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</si>
  <si>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</si>
  <si>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</si>
  <si>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</si>
  <si>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</si>
  <si>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</si>
  <si>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</si>
  <si>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</si>
  <si>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</si>
  <si>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</si>
  <si>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</si>
  <si>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</si>
  <si>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</si>
  <si>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</si>
  <si>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</si>
  <si>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</si>
  <si>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</si>
  <si>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</si>
  <si>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</si>
  <si>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</si>
  <si>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</si>
  <si>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</si>
  <si>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</si>
  <si>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</si>
  <si>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</si>
  <si>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</si>
  <si>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</si>
  <si>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</si>
  <si>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</si>
  <si>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</si>
  <si>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</si>
  <si>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</si>
  <si>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</si>
  <si>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</si>
  <si>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</si>
  <si>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</si>
  <si>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</si>
  <si>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</si>
  <si>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</si>
  <si>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</si>
  <si>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</si>
  <si>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</si>
  <si>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</si>
  <si>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</si>
  <si>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</si>
  <si>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</si>
  <si>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</si>
  <si>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</si>
  <si>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</si>
  <si>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</si>
  <si>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</si>
  <si>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</si>
  <si>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</si>
  <si>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</si>
  <si>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</si>
  <si>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</si>
  <si>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</si>
  <si>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</si>
  <si>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</si>
  <si>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</si>
  <si>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</si>
  <si>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</si>
  <si>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</si>
  <si>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</si>
  <si>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</si>
  <si>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</si>
  <si>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</si>
  <si>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</si>
  <si>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</si>
  <si>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</si>
  <si>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</si>
  <si>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</si>
  <si>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</si>
  <si>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</si>
  <si>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</si>
  <si>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</si>
  <si>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</si>
  <si>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</si>
  <si>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</si>
  <si>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</si>
  <si>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</si>
  <si>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</si>
  <si>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</si>
  <si>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</si>
  <si>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</si>
  <si>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</si>
  <si>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</si>
  <si>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</si>
  <si>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</si>
  <si>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</si>
  <si>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</si>
  <si>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</si>
  <si>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</si>
  <si>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</si>
  <si>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</si>
  <si>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</si>
  <si>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</si>
  <si>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</si>
  <si>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</si>
  <si>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</si>
  <si>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</si>
  <si>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</si>
  <si>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</si>
  <si>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</si>
  <si>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</si>
  <si>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</si>
  <si>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</si>
  <si>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</si>
  <si>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</si>
  <si>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</si>
  <si>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</si>
  <si>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</si>
  <si>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</si>
  <si>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</si>
  <si>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</si>
  <si>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</si>
  <si>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</si>
  <si>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</si>
  <si>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</si>
  <si>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</si>
  <si>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</si>
  <si>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</si>
  <si>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</si>
  <si>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</si>
  <si>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</si>
  <si>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</si>
  <si>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</si>
  <si>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</si>
  <si>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</si>
  <si>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</si>
  <si>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</si>
  <si>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</si>
  <si>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</si>
  <si>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</si>
  <si>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</si>
  <si>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</si>
  <si>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</si>
  <si>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</si>
  <si>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</si>
  <si>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</si>
  <si>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</si>
  <si>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</si>
  <si>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</si>
  <si>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</si>
  <si>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</si>
  <si>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</si>
  <si>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</si>
  <si>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</si>
  <si>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</si>
  <si>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</si>
  <si>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</si>
  <si>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</si>
  <si>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</si>
  <si>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</si>
  <si>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</si>
  <si>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</si>
  <si>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</si>
  <si>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</si>
  <si>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</si>
  <si>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</si>
  <si>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</si>
  <si>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</si>
  <si>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</si>
  <si>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</si>
  <si>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</si>
  <si>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</si>
  <si>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</si>
  <si>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</si>
  <si>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</si>
  <si>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</si>
  <si>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</si>
  <si>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</si>
  <si>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</si>
  <si>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</si>
  <si>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</si>
  <si>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</si>
  <si>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</si>
  <si>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</si>
  <si>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</si>
  <si>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</si>
  <si>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</si>
  <si>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</si>
  <si>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</si>
  <si>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</si>
  <si>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</si>
  <si>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</si>
  <si>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</si>
  <si>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</si>
  <si>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</si>
  <si>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</si>
  <si>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</si>
  <si>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</si>
  <si>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</si>
  <si>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</si>
  <si>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</si>
  <si>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</si>
  <si>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</si>
  <si>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</si>
  <si>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</si>
  <si>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</si>
  <si>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</si>
  <si>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</si>
  <si>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</si>
  <si>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</si>
  <si>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</si>
  <si>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</si>
  <si>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</si>
  <si>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</si>
  <si>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</si>
  <si>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</si>
  <si>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</si>
  <si>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</si>
  <si>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</si>
  <si>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</si>
  <si>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</si>
  <si>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</si>
  <si>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</si>
  <si>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</si>
  <si>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</si>
  <si>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</si>
  <si>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</si>
  <si>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</si>
  <si>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</si>
  <si>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</si>
  <si>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</si>
  <si>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</si>
  <si>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</si>
  <si>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</si>
  <si>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</si>
  <si>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</si>
  <si>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</si>
  <si>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</si>
  <si>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</si>
  <si>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</si>
  <si>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</si>
  <si>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</si>
  <si>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</si>
  <si>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</si>
  <si>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</si>
  <si>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</si>
  <si>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</si>
  <si>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</si>
  <si>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</si>
  <si>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</si>
  <si>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</si>
  <si>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</si>
  <si>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</si>
  <si>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</si>
  <si>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</si>
  <si>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</si>
  <si>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</si>
  <si>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</si>
  <si>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</si>
  <si>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</si>
  <si>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</si>
  <si>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</si>
  <si>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</si>
  <si>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</si>
  <si>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</si>
  <si>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</si>
  <si>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</si>
  <si>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</si>
  <si>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</si>
  <si>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</si>
  <si>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</si>
  <si>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</si>
  <si>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</si>
  <si>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</si>
  <si>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</si>
  <si>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</si>
  <si>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</si>
  <si>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</si>
  <si>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</si>
  <si>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</si>
  <si>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</si>
  <si>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</si>
  <si>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</si>
  <si>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</si>
  <si>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</si>
  <si>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</si>
  <si>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</si>
  <si>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</si>
  <si>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</si>
  <si>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</si>
  <si>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</si>
  <si>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</si>
  <si>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</si>
  <si>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</si>
  <si>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</si>
  <si>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</si>
  <si>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</si>
  <si>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</si>
  <si>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</si>
  <si>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</si>
  <si>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</si>
  <si>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</si>
  <si>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</si>
  <si>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</si>
  <si>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</si>
  <si>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</si>
  <si>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</si>
  <si>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</si>
  <si>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</si>
  <si>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</si>
  <si>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</si>
  <si>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</si>
  <si>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</si>
  <si>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</si>
  <si>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</si>
  <si>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</si>
  <si>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</si>
  <si>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</si>
  <si>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</si>
  <si>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</si>
  <si>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</si>
  <si>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</si>
  <si>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</si>
  <si>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</si>
  <si>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</si>
  <si>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</si>
  <si>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</si>
  <si>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</si>
  <si>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</si>
  <si>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</si>
  <si>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</si>
  <si>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</si>
  <si>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</si>
  <si>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</si>
  <si>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</si>
  <si>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</si>
  <si>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</si>
  <si>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</si>
  <si>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</si>
  <si>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</si>
  <si>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</si>
  <si>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</si>
  <si>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</si>
  <si>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</si>
  <si>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</si>
  <si>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</si>
  <si>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</si>
  <si>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</si>
  <si>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</si>
  <si>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</si>
  <si>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</si>
  <si>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</si>
  <si>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</si>
  <si>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</si>
  <si>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</si>
  <si>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</si>
  <si>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</si>
  <si>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</si>
  <si>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</si>
  <si>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</si>
  <si>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</si>
  <si>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</si>
  <si>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</si>
  <si>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</si>
  <si>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</si>
  <si>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</si>
  <si>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</si>
  <si>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</si>
  <si>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</si>
  <si>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</si>
  <si>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</si>
  <si>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</si>
  <si>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</si>
  <si>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</si>
  <si>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</si>
  <si>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</si>
  <si>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</si>
  <si>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</si>
  <si>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</si>
  <si>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</si>
  <si>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</si>
  <si>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</si>
  <si>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</si>
  <si>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</si>
  <si>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</si>
  <si>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</si>
  <si>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</si>
  <si>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</si>
  <si>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</si>
  <si>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</si>
  <si>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</si>
  <si>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</si>
  <si>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</si>
  <si>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</si>
  <si>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</si>
  <si>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</si>
  <si>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</si>
  <si>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</si>
  <si>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</si>
  <si>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</si>
  <si>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</si>
  <si>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</si>
  <si>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</si>
  <si>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</si>
  <si>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</si>
  <si>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</si>
  <si>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</si>
  <si>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</si>
  <si>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</si>
  <si>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</si>
  <si>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</si>
  <si>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</si>
  <si>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</si>
  <si>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</si>
  <si>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</si>
  <si>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</si>
  <si>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</si>
  <si>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</si>
  <si>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</si>
  <si>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</si>
  <si>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</si>
  <si>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</si>
  <si>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</si>
  <si>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</si>
  <si>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</si>
  <si>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</si>
  <si>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</si>
  <si>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</si>
  <si>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</si>
  <si>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</si>
  <si>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</si>
  <si>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</si>
  <si>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</si>
  <si>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</si>
  <si>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</si>
  <si>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</si>
  <si>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</si>
  <si>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</si>
  <si>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</si>
  <si>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</si>
  <si>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</si>
  <si>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</si>
  <si>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</si>
  <si>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</si>
  <si>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</si>
  <si>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</si>
  <si>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</si>
  <si>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</si>
  <si>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</si>
  <si>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</si>
  <si>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</si>
  <si>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</si>
  <si>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</si>
  <si>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</si>
  <si>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</si>
  <si>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</si>
  <si>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</si>
  <si>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</si>
  <si>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</si>
  <si>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</si>
  <si>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</si>
  <si>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</si>
  <si>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</si>
  <si>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</si>
  <si>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</si>
  <si>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</si>
  <si>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</si>
  <si>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</si>
  <si>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</si>
  <si>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</si>
  <si>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</si>
  <si>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</si>
  <si>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</si>
  <si>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</si>
  <si>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</si>
  <si>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</si>
  <si>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</si>
  <si>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</si>
  <si>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</si>
  <si>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</si>
  <si>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</si>
  <si>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</si>
  <si>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</si>
  <si>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</si>
  <si>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</si>
  <si>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</si>
  <si>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</si>
  <si>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</si>
  <si>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</si>
  <si>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</si>
  <si>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</si>
  <si>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</si>
  <si>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</si>
  <si>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</si>
  <si>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</si>
  <si>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</si>
  <si>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</si>
  <si>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</si>
  <si>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</si>
  <si>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</si>
  <si>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</si>
  <si>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</si>
  <si>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</si>
  <si>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</si>
  <si>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</si>
  <si>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</si>
  <si>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</si>
  <si>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</si>
  <si>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</si>
  <si>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</si>
  <si>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</si>
  <si>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</si>
  <si>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</si>
  <si>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</si>
  <si>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</si>
  <si>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</si>
  <si>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</si>
  <si>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</si>
  <si>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</si>
  <si>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</si>
  <si>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</si>
  <si>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</si>
  <si>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</si>
  <si>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</si>
  <si>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Tonnes</t>
  </si>
  <si>
    <t>oz</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</si>
  <si>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</si>
  <si>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</si>
  <si>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</si>
  <si>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</si>
  <si>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</si>
  <si>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</si>
  <si>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</si>
  <si>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</si>
  <si>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</si>
  <si>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</si>
  <si>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</si>
  <si>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</si>
  <si>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</si>
  <si>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</si>
  <si>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</si>
  <si>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</si>
  <si>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</si>
  <si>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</si>
  <si>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</si>
  <si>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</si>
  <si>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</si>
  <si>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</si>
  <si>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</si>
  <si>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</si>
  <si>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</si>
  <si>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</si>
  <si>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</si>
  <si>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</si>
  <si>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</si>
  <si>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</si>
  <si>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</si>
  <si>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</si>
  <si>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</si>
  <si>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</si>
  <si>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</si>
  <si>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</si>
  <si>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</si>
  <si>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</si>
  <si>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</si>
  <si>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</si>
  <si>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</si>
  <si>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</si>
  <si>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</si>
  <si>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</si>
  <si>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</si>
  <si>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</si>
  <si>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</si>
  <si>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</si>
  <si>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</si>
  <si>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</si>
  <si>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</si>
  <si>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</si>
  <si>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</si>
  <si>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</si>
  <si>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</si>
  <si>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</si>
  <si>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</si>
  <si>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</si>
  <si>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</si>
  <si>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</si>
  <si>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</si>
  <si>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</si>
  <si>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</si>
  <si>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</si>
  <si>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</si>
  <si>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</si>
  <si>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</si>
  <si>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</si>
  <si>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</si>
  <si>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</si>
  <si>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</si>
  <si>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</si>
  <si>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Mining royalties</t>
  </si>
  <si>
    <t>Production</t>
  </si>
  <si>
    <t>Concession fees</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</si>
  <si>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</si>
  <si>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</si>
  <si>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</si>
  <si>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</si>
  <si>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</si>
  <si>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</si>
  <si>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</si>
  <si>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</si>
  <si>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</si>
  <si>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</si>
  <si>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</si>
  <si>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</si>
  <si>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</si>
  <si>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</si>
  <si>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</si>
  <si>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</si>
  <si>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</si>
  <si>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</si>
  <si>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</si>
  <si>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</si>
  <si>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</si>
  <si>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</si>
  <si>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</si>
  <si>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</si>
  <si>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</si>
  <si>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</si>
  <si>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</si>
  <si>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</si>
  <si>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</si>
  <si>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</si>
  <si>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</si>
  <si>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</si>
  <si>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</si>
  <si>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</si>
  <si>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</si>
  <si>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</si>
  <si>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</si>
  <si>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</si>
  <si>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</si>
  <si>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</si>
  <si>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</si>
  <si>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</si>
  <si>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</si>
  <si>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</si>
  <si>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</si>
  <si>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</si>
  <si>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</si>
  <si>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</si>
  <si>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</si>
  <si>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</si>
  <si>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5</t>
  </si>
  <si>
    <t>GFS Framework for EITI Reporting</t>
  </si>
  <si>
    <t>&lt; number &gt;</t>
  </si>
  <si>
    <t>What is GFS?</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</si>
  <si>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</si>
  <si>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</si>
  <si>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</si>
  <si>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</si>
  <si>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</si>
  <si>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</si>
  <si>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</si>
  <si>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</si>
  <si>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</si>
  <si>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</si>
  <si>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</si>
  <si>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</si>
  <si>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</si>
  <si>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</si>
  <si>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</si>
  <si>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</si>
  <si>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</si>
  <si>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</si>
  <si>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</si>
  <si>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</si>
  <si>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</si>
  <si>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</si>
  <si>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</si>
  <si>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</si>
  <si>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</si>
  <si>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</si>
  <si>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</si>
  <si>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</si>
  <si>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</si>
  <si>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</si>
  <si>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</si>
  <si>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</si>
  <si>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</si>
  <si>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</si>
  <si>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</si>
  <si>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</si>
  <si>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</si>
  <si>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</si>
  <si>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</si>
  <si>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</si>
  <si>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</si>
  <si>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</si>
  <si>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</si>
  <si>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</si>
  <si>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</si>
  <si>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</si>
  <si>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</si>
  <si>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</si>
  <si>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</si>
  <si>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</si>
  <si>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</si>
  <si>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</si>
  <si>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</si>
  <si>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</si>
  <si>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</si>
  <si>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</si>
  <si>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</si>
  <si>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</si>
  <si>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</si>
  <si>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</si>
  <si>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</si>
  <si>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</si>
  <si>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</si>
  <si>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</si>
  <si>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</si>
  <si>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</si>
  <si>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</si>
  <si>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</si>
  <si>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</si>
  <si>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</si>
  <si>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</si>
  <si>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</si>
  <si>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</si>
  <si>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</si>
  <si>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</si>
  <si>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</si>
  <si>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</si>
  <si>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</si>
  <si>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</si>
  <si>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</si>
  <si>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</si>
  <si>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</si>
  <si>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</si>
  <si>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</si>
  <si>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</si>
  <si>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</si>
  <si>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</si>
  <si>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</si>
  <si>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</si>
  <si>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</si>
  <si>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</si>
  <si>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</si>
  <si>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</si>
  <si>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</si>
  <si>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</si>
  <si>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</si>
  <si>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</si>
  <si>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</si>
  <si>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</si>
  <si>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</si>
  <si>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</si>
  <si>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</si>
  <si>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</si>
  <si>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</si>
  <si>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</si>
  <si>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</si>
  <si>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</si>
  <si>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</si>
  <si>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</si>
  <si>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</si>
  <si>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</si>
  <si>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</si>
  <si>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</si>
  <si>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</si>
  <si>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</si>
  <si>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</si>
  <si>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</si>
  <si>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</si>
  <si>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&lt;Use Legal Entity Identifier if available&gt;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</si>
  <si>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</si>
  <si>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</si>
  <si>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</si>
  <si>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</si>
  <si>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</si>
  <si>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</si>
  <si>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</si>
  <si>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</si>
  <si>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</si>
  <si>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</si>
  <si>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</si>
  <si>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</si>
  <si>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</si>
  <si>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</si>
  <si>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</si>
  <si>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</si>
  <si>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</si>
  <si>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</si>
  <si>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</si>
  <si>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</si>
  <si>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</si>
  <si>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</si>
  <si>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</si>
  <si>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</si>
  <si>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</si>
  <si>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</si>
  <si>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</si>
  <si>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</si>
  <si>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</si>
  <si>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</si>
  <si>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</si>
  <si>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</si>
  <si>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</si>
  <si>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</si>
  <si>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</si>
  <si>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</si>
  <si>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</si>
  <si>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</si>
  <si>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</si>
  <si>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</si>
  <si>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</si>
  <si>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</si>
  <si>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</si>
  <si>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</si>
  <si>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</si>
  <si>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</si>
  <si>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</si>
  <si>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</si>
  <si>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</si>
  <si>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</si>
  <si>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</si>
  <si>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</si>
  <si>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</si>
  <si>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</si>
  <si>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</si>
  <si>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</si>
  <si>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</si>
  <si>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</si>
  <si>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</si>
  <si>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</si>
  <si>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</si>
  <si>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</si>
  <si>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</si>
  <si>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</si>
  <si>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</si>
  <si>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</si>
  <si>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</si>
  <si>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</si>
  <si>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</si>
  <si>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</si>
  <si>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</si>
  <si>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</si>
  <si>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</si>
  <si>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</si>
  <si>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</si>
  <si>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</si>
  <si>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</si>
  <si>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</si>
  <si>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</si>
  <si>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</si>
  <si>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</si>
  <si>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</si>
  <si>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</si>
  <si>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</si>
  <si>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</si>
  <si>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</si>
  <si>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</si>
  <si>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</si>
  <si>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</si>
  <si>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</si>
  <si>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</si>
  <si>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</si>
  <si>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</si>
  <si>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</si>
  <si>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</si>
  <si>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</si>
  <si>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</si>
  <si>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</si>
  <si>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</si>
  <si>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</si>
  <si>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</si>
  <si>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</si>
  <si>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</si>
  <si>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</si>
  <si>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</si>
  <si>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</si>
  <si>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</si>
  <si>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</si>
  <si>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</si>
  <si>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</si>
  <si>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</si>
  <si>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</si>
  <si>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</si>
  <si>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</si>
  <si>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</si>
  <si>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</si>
  <si>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</si>
  <si>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</si>
  <si>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</si>
  <si>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</si>
  <si>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</si>
  <si>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</si>
  <si>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</si>
  <si>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</si>
  <si>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</si>
  <si>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</si>
  <si>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</si>
  <si>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</si>
  <si>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</si>
  <si>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</si>
  <si>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</si>
  <si>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</si>
  <si>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</si>
  <si>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</si>
  <si>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</si>
  <si>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</si>
  <si>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</si>
  <si>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</si>
  <si>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</si>
  <si>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</si>
  <si>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</si>
  <si>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</si>
  <si>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</si>
  <si>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</si>
  <si>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</si>
  <si>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</si>
  <si>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</si>
  <si>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</si>
  <si>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</si>
  <si>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</si>
  <si>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</si>
  <si>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</si>
  <si>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</si>
  <si>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</si>
  <si>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</si>
  <si>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</si>
  <si>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</si>
  <si>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</si>
  <si>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</si>
  <si>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</si>
  <si>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</si>
  <si>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</si>
  <si>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</si>
  <si>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</si>
  <si>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</si>
  <si>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</si>
  <si>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</si>
  <si>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</si>
  <si>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</si>
  <si>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</si>
  <si>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</si>
  <si>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</si>
  <si>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</si>
  <si>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</si>
  <si>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</si>
  <si>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</si>
  <si>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</si>
  <si>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</si>
  <si>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</si>
  <si>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</si>
  <si>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</si>
  <si>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</si>
  <si>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</si>
  <si>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</si>
  <si>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</si>
  <si>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</si>
  <si>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</si>
  <si>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</si>
  <si>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</si>
  <si>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</si>
  <si>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</si>
  <si>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</si>
  <si>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</si>
  <si>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</si>
  <si>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</si>
  <si>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</si>
  <si>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</si>
  <si>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</si>
  <si>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</si>
  <si>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</si>
  <si>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</si>
  <si>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</si>
  <si>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</si>
  <si>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</si>
  <si>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</si>
  <si>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</si>
  <si>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</si>
  <si>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</si>
  <si>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</si>
  <si>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</si>
  <si>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</si>
  <si>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</si>
  <si>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</si>
  <si>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</si>
  <si>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</si>
  <si>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</si>
  <si>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</si>
  <si>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</si>
  <si>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</si>
  <si>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</si>
  <si>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</si>
  <si>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</si>
  <si>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</si>
  <si>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</si>
  <si>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</si>
  <si>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</si>
  <si>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</si>
  <si>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</si>
  <si>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</si>
  <si>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</si>
  <si>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</si>
  <si>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</si>
  <si>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</si>
  <si>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</si>
  <si>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</si>
  <si>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</si>
  <si>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</si>
  <si>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</si>
  <si>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</si>
  <si>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</si>
  <si>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</si>
  <si>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</si>
  <si>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</si>
  <si>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</si>
  <si>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</si>
  <si>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</si>
  <si>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</si>
  <si>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</si>
  <si>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</si>
  <si>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&lt; Other sector &gt;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</si>
  <si>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</si>
  <si>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</si>
  <si>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</si>
  <si>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</si>
  <si>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</si>
  <si>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</si>
  <si>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</si>
  <si>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</si>
  <si>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</si>
  <si>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</si>
  <si>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</si>
  <si>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</si>
  <si>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</si>
  <si>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</si>
  <si>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</si>
  <si>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</si>
  <si>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</si>
  <si>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</si>
  <si>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</si>
  <si>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</si>
  <si>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</si>
  <si>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</si>
  <si>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</si>
  <si>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BDO Assurance NV</t>
  </si>
  <si>
    <t>the 1st EITI report  followed up by the 2nd report is published on the SR-EITI website</t>
  </si>
  <si>
    <t>https://eitisuriname.org/en</t>
  </si>
  <si>
    <t>staatsolie (upstream  incl downstream)</t>
  </si>
  <si>
    <t>year average 2017</t>
  </si>
  <si>
    <t>https://www.cbvs.sr/images/content/publicaties/Wisselkoersen/2018/Gemiddelde_mndkrsn_1994-2018.pdf</t>
  </si>
  <si>
    <t>Robin Ferrier</t>
  </si>
  <si>
    <t>robin.ferrier@bdo.sr</t>
  </si>
  <si>
    <t>http://finance.gov.sr/</t>
  </si>
  <si>
    <t>Also through https://eitisuriname.org/en</t>
  </si>
  <si>
    <t>Fiscal regime for all companies are the basically the same. In the case of special tax arrangements with companies or extractive industries, these are laid down in the law / legislation-based agreements.</t>
  </si>
  <si>
    <t>Staatsolie acts as an agent of the Republic of Suriname keeps its own tracks of the licenses/areas granted to Staatsolie by the State to fulfull its operation onshore/nearshore and offshore. See figures 3.3 in section 3.2 and section 3.3  and figure 3.10.</t>
  </si>
  <si>
    <t>Benificial Ownership registry is  not required by the Law.</t>
  </si>
  <si>
    <t xml:space="preserve"> No other beneficial data than solely the prime and/or second shareholder regarding mining and oil reporting entities</t>
  </si>
  <si>
    <t>For 2017: Technical and financial for mining are not set forth or laid down for review of the application</t>
  </si>
  <si>
    <t xml:space="preserve">Contracts granted exporters of gold other than large company  by the Foerign Exchange Comite are not  publicy available </t>
  </si>
  <si>
    <t>NV1: no data</t>
  </si>
  <si>
    <t>Staatsolie : https://www.staatsolie.com/</t>
  </si>
  <si>
    <t>Grassalco: https://grassalco.com/about-us#company</t>
  </si>
  <si>
    <t>Mining Exploration data is known and provided. Must be asked specifically for 2018 and further</t>
  </si>
  <si>
    <t>Only RGM (large company)</t>
  </si>
  <si>
    <t>data provided by Staatsolie regarding crude oil</t>
  </si>
  <si>
    <t>See section 3.5 of SR -EITI 2017</t>
  </si>
  <si>
    <t>See section 5.3.3.1</t>
  </si>
  <si>
    <t>proceeds of sales of payment in-kind of 6200 oz gold. See section 5.2.1</t>
  </si>
  <si>
    <t>SOE's are subject to credible indepent audits</t>
  </si>
  <si>
    <t>see section 3.5.2</t>
  </si>
  <si>
    <t>Ministry of Finance</t>
  </si>
  <si>
    <t>Kosmos Energy Suriname</t>
  </si>
  <si>
    <t>Petronas Suriname E &amp; P B.V.</t>
  </si>
  <si>
    <t>Tullow Suriname B.V.</t>
  </si>
  <si>
    <t>Rosebel Gold Mines N.V.</t>
  </si>
  <si>
    <t>Newmont Suriname LLC</t>
  </si>
  <si>
    <t>www.Staatsolie.com/annualreport 2017)</t>
  </si>
  <si>
    <t>service tax</t>
  </si>
  <si>
    <t>Wage tax /Social Security premium</t>
  </si>
  <si>
    <t>Mining royalties/exporters</t>
  </si>
  <si>
    <t>custom duties</t>
  </si>
  <si>
    <t>Statistics rights</t>
  </si>
  <si>
    <t>Dividend</t>
  </si>
  <si>
    <t>proceeds from sales of gold (Payment in-kind)</t>
  </si>
  <si>
    <t>payment based on power agreement (special arrangement)</t>
  </si>
  <si>
    <t>Staatsolie Maatschappij Suriname NV</t>
  </si>
  <si>
    <t>corporate income tax</t>
  </si>
  <si>
    <t>03881</t>
  </si>
  <si>
    <t xml:space="preserve">NV Grassalco </t>
  </si>
  <si>
    <t>info: Central Bank of Suriname/see section 3.4.3 SR EITI 2017</t>
  </si>
  <si>
    <t>Data presented is as received from staatsolie. Please note that  export data provided by Staatsolie, Central Bank of Suriname and ABS are not alligned depending on criteria set to collect by each of the sources.</t>
  </si>
  <si>
    <t>(https://statistics-suriname.org/nl/</t>
  </si>
  <si>
    <t>See section 5.2.3.4 and section 5.3.3.4</t>
  </si>
  <si>
    <t>ROSEBEL GOLD MINES PAYS BASED ON THE MINERAL AGREEMENT 2%  SPECIAL ROYALTY TO GRASSALCO. THE GOVERNMENT HAS A 80% SHARE IN THIS IN-KIND PAYMENT WHICH IS HELD AND MONITORED BY GRASSALCO AT THEIR ACCOUNT AT ROYAL CANADIAN MINT. GOVERNMENT ONLY RECORDS THE PROCEEDS OF THE SALES OF THESE PAYMENTS IN-KIND, WHICH IS 80% OF THE  TOTAL PROCEEDS RECEIVED. SEE SECTION  5.2.1 PAGE 59 OF sr-eiti 2017 REPORT.    THE SHARE OF THE GOVERNENT IN THE BALANCE OF THE UNSOLD GOLD AS PER DECEMBER 2017 IS REPORTED BY GRASSALCO IN VALUE AS WELL IN QUANTITY</t>
  </si>
  <si>
    <t>mining see section 5.2.3.3 and oil 5.3.3.3 and section 3.5.1  SR-EITI 2017</t>
  </si>
  <si>
    <t>See section 3.5 table 3.18 of  SR-EITI 2017 report</t>
  </si>
  <si>
    <t>See section 3.5 table 3.18. As well section 5.2.3.3 and 5.3.3.3 of  SR-EITI 2017 report: no benificial data than solely the prime and/or second shareholder regarding mining and oil reporting entities</t>
  </si>
  <si>
    <t>See section 5.2.3.6 and 5.3.3.6 as well as 5.4 of  SR-EITI 2017 report</t>
  </si>
  <si>
    <t>see section 5.2 and 5.3 of  SR-EITI 2017 report</t>
  </si>
  <si>
    <t>see section 3 of  SR-EITI 2017 report</t>
  </si>
  <si>
    <t>see section 3.1.1 oil sector of  SR-EITI 2017 report</t>
  </si>
  <si>
    <t>Section 3.2  of  SR-EITI 2017 report and with reference to SR-EITI 2016/https://eitisuriname.org/en as well the website of the legislature, the Parliament :http://www.dna.sr/wetgeving/</t>
  </si>
  <si>
    <t>Mining: production data but no exploration data : See section 3.4.1.1 and 3.4.1.2 and Section 5.2.3.2 of  SR-EITI 2017 report</t>
  </si>
  <si>
    <t>OIL : See section 3.4.2.1 and 3.4.2.2 and Section 5.2.3.2 of  SR-EITI 2017 report</t>
  </si>
  <si>
    <t>See section 3.3 and 5.1 of  SR_EITI 2017 report</t>
  </si>
  <si>
    <t>see atachement 2 of SR-EITI 2017 report</t>
  </si>
  <si>
    <t>See section 4.1 and 5.2.1 of SR- EITI 2017</t>
  </si>
  <si>
    <t>see section 5.4 of SR-EITI 2017 report</t>
  </si>
  <si>
    <t>http://finance.gov.sr/ and section 3.2 /4.1 and 5.1 of SR-EITI 2017</t>
  </si>
  <si>
    <t>For 2017: Mining licenses per mining right are standard and are drawn up in 6 fold for the benefit of various bodies, but there is no public record in which these can be traced other than the mining cadastre in which the license number and location coordinations can be read.</t>
  </si>
  <si>
    <t xml:space="preserve">There is a mining cadastre but not a mining license register yet. A mining license register could be derived from a database but the accuracy of the database and of the  extracted overview might not be reliable. </t>
  </si>
  <si>
    <t>see section 5.2.2 of SR-EITI 2017 report</t>
  </si>
  <si>
    <t>see section 5.3.2 of SR-EITI 2017 report</t>
  </si>
  <si>
    <t>There are no Government rules that regulate the transparency of these contracts and other contracts in general nor in the context of SR-EITI-reporting yet.  If Staatsolie  has a contract register this is not oublicly availabe nor made available for SR-EITI reporting. Staatsolie is considering to discose PSCs in the the near future</t>
  </si>
  <si>
    <t>OIL Exploration data is known and provided. From 2018 onwards this must be  request specifically for Staatsolie and the IOCS. For Staatsolie the information is derived from their annual statement 2017: www.Staatsolie.com/annual report 2017.</t>
  </si>
  <si>
    <t>The Central Bank of Suriname is an accurate source of requesting exportadata on a yeraly base, moreover since the Bank records these figures for the Trade balance.</t>
  </si>
  <si>
    <t>See section 3.4 1.3/3.4.3/ 5.2/5.3 of SR-EITI 2017 report</t>
  </si>
  <si>
    <t>This amount regards a loan of USD 261 Million to Staatsolie and USD 9,5 Million cash calls regarding the government partipation of approx  5% in Surinam Gold project CV, managed by Newmont Suriname</t>
  </si>
  <si>
    <t>Onwards since SR-Eiti 2016 on published May 2019</t>
  </si>
  <si>
    <t>Not required to report this to the government</t>
  </si>
  <si>
    <r>
      <t>Mandatory Social expenditures result from the law, for example Mineral agreement RGM 1994/2004 and are issued to a SOE/Grassalco and to SEMiF/</t>
    </r>
    <r>
      <rPr>
        <sz val="11"/>
        <color rgb="FF000000"/>
        <rFont val="Franklin Gothic Book"/>
        <family val="2"/>
      </rPr>
      <t xml:space="preserve"> Suriname Environmental and Mining Foundation</t>
    </r>
    <r>
      <rPr>
        <sz val="11"/>
        <color theme="1"/>
        <rFont val="Franklin Gothic Book"/>
        <family val="2"/>
      </rPr>
      <t>.The mandatory CSR expenditures by IOCs stem from their Product Sharing Contract. These CSRs are approved and monitored by Staatsolie. The voluntary social expenditures are made directly to the society or community in which the companies operate.</t>
    </r>
  </si>
  <si>
    <t>Statitscal papers 2018 of the General Bureau of Statistics/ (https://statistics-suriname.org/nl/)</t>
  </si>
  <si>
    <t>This information is not disclosed for 2017, but for 2018 onwards it must be  requested to the SOE and/or the 2 mining multinational  explicitiy to report on this topic.</t>
  </si>
  <si>
    <t xml:space="preserve">Report replaced on Jan 17, 2020 upon release of the new website for EITI Suriname. Some minor typing errors were removed from the initial published version. </t>
  </si>
  <si>
    <t>No transporttion revenues are applicable for Suriname</t>
  </si>
  <si>
    <t>There are no subnational payments applicable</t>
  </si>
  <si>
    <t xml:space="preserve">Government should be audited by SAI but there is an arrear/ therefore DATA MOF is subject to adjustment. See recommendation in section 6.2 of the EITI report.  </t>
  </si>
  <si>
    <t>gold</t>
  </si>
  <si>
    <t xml:space="preserve">The ratio of total payments of 2017 companies to the CIS and the reported receipts by the government is approximately 67%. It should be noted that the reported revenues by the COS include SRD 464M re settlement/ non-cash revenue of income tax and dividend, which are admittedly recognized as by Staatsolie, as a settlement. However, Staatsolie has processed these settlements in 2018, as the arrangement originates as post balance event.   Focusing on the cash streams,  the payments made by Companies of SRD 1,167 169 relative to  the SRD 1,240, 151, the reported cash revenues by GOS, is calculted for 96.2%. </t>
  </si>
  <si>
    <t>Government participation in the extractive industry is disclosed (see pg. 19 EITI report)</t>
  </si>
  <si>
    <t>The "Financiele Nota" is published on yearly basis and highlights the draft budget. It also reports on past macroeconomic developments.</t>
  </si>
  <si>
    <t>The dutch popular version will be  published in febr 2020 the SR-EITI website but  with reference to the Dutch/NLS link .</t>
  </si>
  <si>
    <t xml:space="preserve">Extractive industry data is accessible but the level of detail is not for all subsectors included. </t>
  </si>
  <si>
    <t xml:space="preserve">According to Min of Finance some revenues such as dividend Staatsolie, royalties and service tax are recorded in the national budget. Other revenues of the extractive industry are consolidated. </t>
  </si>
  <si>
    <t xml:space="preserve">Please note that the link to the website of Staatsolie and Grassalco with regard to state participation is not mentioned in SR-EITI 2017 </t>
  </si>
  <si>
    <t>https://sites.google.com/view/nimos-eia-repository/home</t>
  </si>
  <si>
    <t>http://nimos.org/smartcms/default.asp</t>
  </si>
  <si>
    <t>http://finance.gov.sr/publicaties/</t>
  </si>
  <si>
    <t>http://www.dna.sr/media/268644/SB_2019___98___Comptabiliteitswet_.pdf, http://finance.gov.sr/publicaties/</t>
  </si>
  <si>
    <t xml:space="preserve">According to Ministery of Finance a description of the country's budget and audit processes are contain in the Public Financial Act 2019, which is on the website of Parliament. There is no popular version. Each year budget and the ministerial budget are explained in the "Financiele Nota". </t>
  </si>
  <si>
    <t>Important note: the website is temporarily offline due to an update, but will be available by March 20 (information provided by NIMOS on March 5th)</t>
  </si>
  <si>
    <t>See session 3.5.4. page 45 SR-EITI 2017 report</t>
  </si>
  <si>
    <t xml:space="preserve">NOT applicable for suriname. </t>
  </si>
  <si>
    <t>Generally,production data are not reported to GMD/MONR. Data as reported is as reported by companies</t>
  </si>
  <si>
    <t>SR EITI 2017 section 3.4.1.2./3.4.2. page 34--41 and section 5.2.3.2/5.3.3.2 page 64-72</t>
  </si>
  <si>
    <t>https://eitisuriname.org/wp-content/uploads/2019/12/EITI_SR_Report_2017.pdf</t>
  </si>
  <si>
    <t>There is no contract register for mining sector available yet.
The software of the online application registering started in Nov 2019  could be modulated for this purpose in the near future.
Contracts granted to exporters of gold other than large company  by the Foreign Exchange Committee are not  publicly available.</t>
  </si>
  <si>
    <t>OIL: 2PCS signed in 2017
Mining : 19 awarded/32 extended and 2 transferred</t>
  </si>
  <si>
    <t>Total in USD</t>
  </si>
  <si>
    <t>Unilateral disclosure for non-material companies</t>
  </si>
  <si>
    <t>In addition, out of the 40 companies associated with SHMR collective, 15 companies have committed to enter the SR-EITI Report 2017 -same as in 2016. These 15 companies are together holder of 8 rights to exploitation and 9 rights to exploration, where 2 companies hold both rights with different licenses.</t>
  </si>
  <si>
    <t>1.</t>
  </si>
  <si>
    <t>Augusta Mining</t>
  </si>
  <si>
    <t>2.</t>
  </si>
  <si>
    <t>Brothers Goldmining NV</t>
  </si>
  <si>
    <t>3.</t>
  </si>
  <si>
    <t>Cansur Goldmines NV</t>
  </si>
  <si>
    <t>4.</t>
  </si>
  <si>
    <t>Caribbean Minerals Company NV (Cariminco NV)</t>
  </si>
  <si>
    <t>5.</t>
  </si>
  <si>
    <t>China Mega Suriname Mining Investment Company NV</t>
  </si>
  <si>
    <t>6.</t>
  </si>
  <si>
    <t>Eagle Resources NV</t>
  </si>
  <si>
    <t>7.</t>
  </si>
  <si>
    <t>Gonini Mining Company NV</t>
  </si>
  <si>
    <t>8.</t>
  </si>
  <si>
    <t>Nana Resources NV</t>
  </si>
  <si>
    <t>9.</t>
  </si>
  <si>
    <t>Nature Beauty N.V.</t>
  </si>
  <si>
    <t>10.</t>
  </si>
  <si>
    <t>NV Suriname Diamant Company</t>
  </si>
  <si>
    <t>11.</t>
  </si>
  <si>
    <t>Roraima Stone Industries Ltd</t>
  </si>
  <si>
    <t>12.</t>
  </si>
  <si>
    <t>Sarafina NV</t>
  </si>
  <si>
    <t>13.</t>
  </si>
  <si>
    <t>Sarakreek Resource Corporation NV</t>
  </si>
  <si>
    <t>14.</t>
  </si>
  <si>
    <t>U&amp;T Group NV</t>
  </si>
  <si>
    <t>15.</t>
  </si>
  <si>
    <t>Volcanic Resources NV</t>
  </si>
  <si>
    <t xml:space="preserve">Total payments for thoses 15 companies: </t>
  </si>
  <si>
    <t>For more details, please consult the Table 5.8 "Collective reporting for 15 companies from SHMR"</t>
  </si>
  <si>
    <t>1) The mining royalties/exporters were paid by small or medium scale companies not part of the reconciliation exercise.</t>
  </si>
  <si>
    <t>2) Please find below the list of 15 companies member of SHMR that reported together for 2017 (small or medium scale):</t>
  </si>
  <si>
    <t>80% government share</t>
  </si>
  <si>
    <t>3) The unilateral disclosure for material and non-material companies includes the payments from all the companies in the extractive sector, based on the contribution of the sector to the treasury located p.55 of the 2017 EITI Report</t>
  </si>
  <si>
    <t>4) The settlement payment between Staatsolie and Suriname is comprised of SRD 152 879 000 in corporate income tax and SRD 311 432 000 in Dividend, for a total of SRD 464 311 000</t>
  </si>
  <si>
    <t>Tax number</t>
  </si>
  <si>
    <t>CC&amp;I</t>
  </si>
  <si>
    <t>Company type</t>
  </si>
  <si>
    <t>&lt; Company type &gt;</t>
  </si>
  <si>
    <t>6200 oz</t>
  </si>
  <si>
    <t>5952678 Barrels</t>
  </si>
  <si>
    <t>2448000 Barrels</t>
  </si>
  <si>
    <t>Sm3</t>
  </si>
  <si>
    <t>only large companies : RGM and NS. 
volume * price of gold at time of product registration</t>
  </si>
  <si>
    <t>830795 oz</t>
  </si>
  <si>
    <t>10670 oz</t>
  </si>
  <si>
    <t>only large companies : RGM and NS.
volume * price of gold at time of product registration</t>
  </si>
  <si>
    <t>786588 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</si>
</sst>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_ * #,##0_ ;_ * \-#,##0_ ;_ * &quot;-&quot;??_ ;_ @_ "/>
    <numFmt numFmtId="169" formatCode="_(* #,##0_);_(* \(#,##0\);_(* &quot;-&quot;??_);_(@_)"/>
    <numFmt numFmtId="170" formatCode="yyyy\-mm\-dd;@"/>
    <numFmt numFmtId="171" formatCode="0.000000"/>
    <numFmt numFmtId="175" formatCode="_ * #,##0.000000_ ;_ * \-#,##0.000000_ ;_ * &quot;-&quot;??_ ;_ @_ "/>
  </numFmts>
  <fonts count="88"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9"/>
      <color theme="1"/>
      <name val="Trebuchet MS"/>
      <family val="2"/>
    </font>
    <font>
      <sz val="9"/>
      <color theme="1"/>
      <name val="Trebuchet MS"/>
      <family val="2"/>
    </font>
    <font>
      <sz val="10"/>
      <color theme="1"/>
      <name val="Franklin Gothic Book"/>
      <family val="2"/>
    </font>
    <font>
      <i/>
      <sz val="11"/>
      <color rgb="FFFF0000"/>
      <name val="Franklin Gothic Book"/>
      <family val="2"/>
    </font>
    <font>
      <b/>
      <i/>
      <sz val="11"/>
      <color rgb="FFFF0000"/>
      <name val="Franklin Gothic Book"/>
      <family val="2"/>
    </font>
    <font>
      <sz val="11"/>
      <color theme="8" tint="-0.249977111117893"/>
      <name val="Franklin Gothic Book"/>
      <family val="2"/>
    </font>
    <font>
      <u/>
      <sz val="10.5"/>
      <color theme="8" tint="-0.249977111117893"/>
      <name val="Calibri"/>
      <family val="2"/>
    </font>
    <font>
      <sz val="12"/>
      <color rgb="FFFF0000"/>
      <name val="Franklin Gothic Book"/>
      <family val="2"/>
    </font>
    <font>
      <sz val="18"/>
      <color rgb="FFFF0000"/>
      <name val="Franklin Gothic Book"/>
      <family val="2"/>
    </font>
    <font>
      <i/>
      <u/>
      <sz val="14"/>
      <color rgb="FFFF0000"/>
      <name val="Franklin Gothic Book"/>
      <family val="2"/>
    </font>
    <font>
      <sz val="10.5"/>
      <color theme="10"/>
      <name val="Calibri"/>
      <family val="2"/>
    </font>
    <font>
      <b/>
      <i/>
      <sz val="10"/>
      <color rgb="FFFF0000"/>
      <name val="Franklin Gothic Book"/>
      <family val="2"/>
    </font>
    <font>
      <sz val="12"/>
      <name val="Franklin Gothic Book"/>
      <family val="2"/>
    </font>
    <font>
      <u/>
      <sz val="10.5"/>
      <name val="Calibri"/>
      <family val="2"/>
    </font>
    <font>
      <sz val="10"/>
      <name val="Franklin Gothic Book"/>
      <family val="2"/>
    </font>
    <font>
      <b/>
      <sz val="12"/>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indexed="64"/>
      </left>
      <right style="thin">
        <color indexed="64"/>
      </right>
      <top/>
      <bottom style="medium">
        <color indexed="64"/>
      </bottom>
      <diagonal/>
    </border>
    <border>
      <left/>
      <right/>
      <top style="medium">
        <color indexed="64"/>
      </top>
      <bottom/>
      <diagonal/>
    </border>
  </borders>
  <cellStyleXfs count="7">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cellStyleXfs>
  <cellXfs count="431">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5" borderId="0" xfId="3" applyFont="1" applyFill="1" applyAlignment="1">
      <alignment horizontal="left" vertical="center"/>
    </xf>
    <xf numFmtId="0" fontId="33" fillId="5" borderId="0" xfId="3" applyFont="1" applyFill="1" applyBorder="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5"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39" xfId="3" applyFont="1" applyFill="1" applyBorder="1" applyAlignment="1">
      <alignment horizontal="left" vertical="center"/>
    </xf>
    <xf numFmtId="0" fontId="43" fillId="0" borderId="39" xfId="3" applyFont="1" applyFill="1" applyBorder="1" applyAlignment="1">
      <alignment horizontal="left" vertical="center"/>
    </xf>
    <xf numFmtId="0" fontId="34" fillId="0" borderId="39"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24" fillId="6" borderId="0" xfId="3" applyFont="1" applyFill="1" applyBorder="1" applyAlignment="1">
      <alignment horizontal="left" vertical="center"/>
    </xf>
    <xf numFmtId="0" fontId="33" fillId="6" borderId="0" xfId="3" applyFont="1" applyFill="1" applyBorder="1" applyAlignment="1">
      <alignment horizontal="left" vertical="center"/>
    </xf>
    <xf numFmtId="0" fontId="33" fillId="6" borderId="0" xfId="3" applyFont="1" applyFill="1" applyBorder="1" applyAlignment="1">
      <alignmen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34" fillId="6" borderId="0" xfId="3" applyFont="1" applyFill="1" applyBorder="1" applyAlignment="1">
      <alignment horizontal="left" vertical="center" wrapText="1" indent="2"/>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Border="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3" fillId="2" borderId="16" xfId="3" applyFont="1" applyFill="1" applyBorder="1" applyAlignment="1">
      <alignment horizontal="left" vertical="center"/>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8"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7" fontId="34" fillId="7" borderId="5" xfId="3" applyNumberFormat="1" applyFont="1" applyFill="1" applyBorder="1" applyAlignment="1">
      <alignment vertical="center"/>
    </xf>
    <xf numFmtId="0" fontId="34" fillId="7" borderId="0" xfId="3" applyFont="1" applyFill="1" applyBorder="1" applyAlignment="1">
      <alignment vertical="center"/>
    </xf>
    <xf numFmtId="167" fontId="34" fillId="7" borderId="0" xfId="3" applyNumberFormat="1" applyFont="1" applyFill="1" applyBorder="1" applyAlignment="1">
      <alignment vertical="center"/>
    </xf>
    <xf numFmtId="0" fontId="39" fillId="7" borderId="2" xfId="4" applyFont="1" applyFill="1" applyBorder="1" applyAlignment="1">
      <alignment vertical="center"/>
    </xf>
    <xf numFmtId="0" fontId="34" fillId="7" borderId="1" xfId="3" applyFont="1" applyFill="1" applyBorder="1" applyAlignment="1">
      <alignment vertical="center"/>
    </xf>
    <xf numFmtId="166" fontId="34" fillId="7" borderId="0" xfId="1" applyNumberFormat="1" applyFont="1" applyFill="1" applyBorder="1" applyAlignment="1">
      <alignment vertical="center"/>
    </xf>
    <xf numFmtId="0" fontId="16" fillId="6"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3" fillId="4" borderId="24" xfId="3" applyFont="1" applyFill="1" applyBorder="1" applyAlignment="1">
      <alignment horizontal="left" vertical="center"/>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3" fillId="4" borderId="25" xfId="3" applyFont="1" applyFill="1" applyBorder="1" applyAlignment="1">
      <alignment horizontal="left" vertical="center"/>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4" borderId="26" xfId="3" applyFont="1" applyFill="1" applyBorder="1" applyAlignment="1">
      <alignment horizontal="left" vertical="center"/>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7" xfId="3" applyFont="1" applyFill="1" applyBorder="1" applyAlignment="1">
      <alignment horizontal="left" vertical="center"/>
    </xf>
    <xf numFmtId="0" fontId="33" fillId="0" borderId="37"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Fill="1" applyBorder="1" applyAlignment="1">
      <alignment vertical="center" wrapText="1"/>
    </xf>
    <xf numFmtId="0" fontId="24" fillId="0" borderId="2" xfId="3" applyFont="1" applyFill="1" applyBorder="1" applyAlignment="1">
      <alignment vertical="center"/>
    </xf>
    <xf numFmtId="0" fontId="34" fillId="0" borderId="2" xfId="3" applyFont="1" applyFill="1" applyBorder="1" applyAlignment="1">
      <alignment vertical="center" wrapText="1"/>
    </xf>
    <xf numFmtId="0" fontId="24" fillId="0" borderId="0" xfId="3" applyFont="1" applyFill="1" applyBorder="1" applyAlignment="1">
      <alignment vertical="center"/>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5"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43" fillId="8" borderId="29" xfId="3" applyNumberFormat="1" applyFont="1" applyFill="1" applyBorder="1" applyAlignment="1">
      <alignment vertical="center"/>
    </xf>
    <xf numFmtId="0" fontId="43" fillId="6" borderId="21" xfId="3" applyFont="1" applyFill="1" applyBorder="1" applyAlignment="1">
      <alignment vertical="center"/>
    </xf>
    <xf numFmtId="0" fontId="43" fillId="8" borderId="30" xfId="3" applyNumberFormat="1" applyFont="1" applyFill="1" applyBorder="1" applyAlignment="1">
      <alignment vertical="center"/>
    </xf>
    <xf numFmtId="0" fontId="26" fillId="6"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0" fontId="59" fillId="0" borderId="0" xfId="5" applyFont="1"/>
    <xf numFmtId="0" fontId="55" fillId="3" borderId="2" xfId="0" applyFont="1" applyFill="1" applyBorder="1" applyAlignment="1">
      <alignment vertical="center"/>
    </xf>
    <xf numFmtId="0" fontId="33" fillId="0" borderId="0" xfId="3" applyFont="1" applyFill="1" applyBorder="1" applyAlignment="1">
      <alignment vertical="center"/>
    </xf>
    <xf numFmtId="0" fontId="43" fillId="6" borderId="0" xfId="3" applyFont="1" applyFill="1" applyBorder="1" applyAlignment="1">
      <alignment horizontal="left" vertical="center" indent="1"/>
    </xf>
    <xf numFmtId="0" fontId="43" fillId="6" borderId="0" xfId="3" applyFont="1" applyFill="1" applyBorder="1" applyAlignment="1">
      <alignment horizontal="left" vertical="center"/>
    </xf>
    <xf numFmtId="165" fontId="43" fillId="6" borderId="0" xfId="1" applyFont="1" applyFill="1" applyBorder="1" applyAlignment="1">
      <alignment horizontal="left" vertical="center"/>
    </xf>
    <xf numFmtId="0" fontId="55" fillId="6" borderId="1" xfId="3" applyFont="1" applyFill="1" applyBorder="1" applyAlignment="1">
      <alignment horizontal="left" vertical="center"/>
    </xf>
    <xf numFmtId="165" fontId="55" fillId="6" borderId="1" xfId="1" applyFont="1" applyFill="1" applyBorder="1" applyAlignment="1">
      <alignment horizontal="left" vertical="center"/>
    </xf>
    <xf numFmtId="0" fontId="43" fillId="6" borderId="20" xfId="3" applyFont="1" applyFill="1" applyBorder="1" applyAlignment="1">
      <alignment horizontal="left" vertical="center"/>
    </xf>
    <xf numFmtId="0" fontId="44"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28" fillId="0" borderId="36"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165" fontId="33" fillId="0" borderId="0" xfId="1" applyFont="1" applyFill="1" applyAlignment="1">
      <alignment horizontal="left" vertical="center"/>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1" xfId="3" applyFont="1" applyFill="1" applyBorder="1" applyAlignment="1">
      <alignment vertical="center"/>
    </xf>
    <xf numFmtId="2" fontId="34" fillId="0" borderId="26" xfId="3" applyNumberFormat="1" applyFont="1" applyFill="1" applyBorder="1" applyAlignment="1">
      <alignment vertical="center"/>
    </xf>
    <xf numFmtId="0" fontId="33" fillId="0" borderId="0" xfId="3" applyFont="1" applyFill="1" applyAlignment="1">
      <alignment horizontal="left" vertical="center"/>
    </xf>
    <xf numFmtId="0" fontId="1" fillId="0" borderId="0" xfId="0" applyFont="1"/>
    <xf numFmtId="0" fontId="1" fillId="0" borderId="0" xfId="0" applyNumberFormat="1" applyFont="1" applyBorder="1"/>
    <xf numFmtId="0" fontId="1" fillId="0" borderId="0" xfId="0" applyFont="1" applyBorder="1"/>
    <xf numFmtId="165" fontId="1" fillId="0" borderId="0" xfId="1" applyFont="1" applyBorder="1"/>
    <xf numFmtId="0" fontId="35" fillId="0" borderId="0" xfId="3" applyFont="1" applyFill="1" applyBorder="1" applyAlignment="1">
      <alignment horizontal="left" vertical="center" wrapText="1"/>
    </xf>
    <xf numFmtId="0" fontId="35" fillId="0" borderId="0" xfId="3" applyFont="1" applyFill="1" applyBorder="1" applyAlignment="1">
      <alignment horizontal="left" vertical="center"/>
    </xf>
    <xf numFmtId="0" fontId="28" fillId="6" borderId="22" xfId="2" applyFont="1" applyFill="1" applyBorder="1" applyAlignment="1">
      <alignment horizontal="center" vertical="center"/>
    </xf>
    <xf numFmtId="0" fontId="28" fillId="6" borderId="0" xfId="2" applyFont="1" applyFill="1" applyBorder="1" applyAlignment="1">
      <alignment horizontal="center" vertical="center"/>
    </xf>
    <xf numFmtId="0" fontId="33" fillId="0" borderId="0" xfId="3" applyFont="1" applyFill="1" applyAlignment="1">
      <alignment horizontal="left" vertical="center"/>
    </xf>
    <xf numFmtId="0" fontId="24" fillId="0" borderId="41" xfId="3" applyFont="1" applyFill="1" applyBorder="1" applyAlignment="1">
      <alignment vertical="center"/>
    </xf>
    <xf numFmtId="0" fontId="24" fillId="0" borderId="0" xfId="3" applyFont="1" applyFill="1" applyBorder="1" applyAlignment="1">
      <alignment vertical="center"/>
    </xf>
    <xf numFmtId="0" fontId="43" fillId="4" borderId="1" xfId="3" applyFont="1" applyFill="1" applyBorder="1" applyAlignment="1">
      <alignment horizontal="left" vertical="center" wrapText="1"/>
    </xf>
    <xf numFmtId="0" fontId="7" fillId="0" borderId="0" xfId="2"/>
    <xf numFmtId="0" fontId="7" fillId="7" borderId="21" xfId="2" applyFill="1" applyBorder="1"/>
    <xf numFmtId="0" fontId="43" fillId="4" borderId="13" xfId="3" applyFont="1" applyFill="1" applyBorder="1" applyAlignment="1">
      <alignment horizontal="left" vertical="center" wrapText="1"/>
    </xf>
    <xf numFmtId="0" fontId="47" fillId="0" borderId="16" xfId="3" applyFont="1" applyFill="1" applyBorder="1" applyAlignment="1">
      <alignment vertical="center"/>
    </xf>
    <xf numFmtId="0" fontId="7" fillId="7" borderId="2" xfId="2" applyFill="1" applyBorder="1" applyAlignment="1">
      <alignment wrapText="1"/>
    </xf>
    <xf numFmtId="0" fontId="7" fillId="7" borderId="5" xfId="2" applyFill="1" applyBorder="1" applyAlignment="1">
      <alignment vertical="center"/>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0" fontId="24" fillId="4" borderId="25" xfId="0" applyFont="1" applyFill="1" applyBorder="1" applyAlignment="1">
      <alignment horizontal="justify" vertical="center"/>
    </xf>
    <xf numFmtId="0" fontId="33" fillId="0" borderId="31" xfId="3" applyFont="1" applyFill="1" applyBorder="1" applyAlignment="1">
      <alignment horizontal="left" vertical="center"/>
    </xf>
    <xf numFmtId="0" fontId="1" fillId="4" borderId="25" xfId="0" applyFont="1" applyFill="1" applyBorder="1" applyAlignment="1">
      <alignment wrapText="1"/>
    </xf>
    <xf numFmtId="0" fontId="34" fillId="0" borderId="0" xfId="3" applyFont="1" applyFill="1" applyBorder="1" applyAlignment="1">
      <alignment horizontal="left" vertical="center" indent="3"/>
    </xf>
    <xf numFmtId="3" fontId="34" fillId="7" borderId="25" xfId="3" applyNumberFormat="1" applyFont="1" applyFill="1" applyBorder="1" applyAlignment="1">
      <alignment vertical="center" wrapText="1"/>
    </xf>
    <xf numFmtId="168" fontId="34" fillId="7" borderId="25" xfId="1" applyNumberFormat="1" applyFont="1" applyFill="1" applyBorder="1" applyAlignment="1">
      <alignment vertical="center" wrapText="1"/>
    </xf>
    <xf numFmtId="0" fontId="1" fillId="4" borderId="25" xfId="3" quotePrefix="1" applyFont="1" applyFill="1" applyBorder="1" applyAlignment="1">
      <alignment horizontal="left" vertical="center"/>
    </xf>
    <xf numFmtId="168" fontId="34" fillId="7" borderId="26" xfId="1" applyNumberFormat="1" applyFont="1" applyFill="1" applyBorder="1" applyAlignment="1">
      <alignment vertical="center" wrapText="1"/>
    </xf>
    <xf numFmtId="165" fontId="1" fillId="4" borderId="26" xfId="1" applyFont="1" applyFill="1" applyBorder="1" applyAlignment="1">
      <alignment horizontal="left" vertical="center" wrapText="1"/>
    </xf>
    <xf numFmtId="0" fontId="71" fillId="0" borderId="0" xfId="3" applyFont="1" applyFill="1" applyBorder="1" applyAlignment="1">
      <alignment horizontal="left" vertical="center"/>
    </xf>
    <xf numFmtId="165" fontId="71" fillId="0" borderId="0" xfId="1" applyFont="1" applyFill="1" applyAlignment="1">
      <alignment horizontal="left" vertical="center"/>
    </xf>
    <xf numFmtId="0" fontId="73" fillId="0" borderId="0" xfId="0" applyFont="1"/>
    <xf numFmtId="168" fontId="33" fillId="0" borderId="0" xfId="1" applyNumberFormat="1" applyFont="1" applyAlignment="1">
      <alignment horizontal="right"/>
    </xf>
    <xf numFmtId="0" fontId="74" fillId="0" borderId="0" xfId="0" applyFont="1"/>
    <xf numFmtId="0" fontId="75" fillId="0" borderId="0" xfId="0" applyFont="1"/>
    <xf numFmtId="168" fontId="76" fillId="0" borderId="0" xfId="0" applyNumberFormat="1" applyFont="1"/>
    <xf numFmtId="0" fontId="72" fillId="0" borderId="0" xfId="0" applyFont="1" applyBorder="1" applyAlignment="1">
      <alignment vertical="center" wrapText="1"/>
    </xf>
    <xf numFmtId="168" fontId="71" fillId="0" borderId="0" xfId="0" applyNumberFormat="1" applyFont="1" applyAlignment="1"/>
    <xf numFmtId="169" fontId="71" fillId="0" borderId="0" xfId="0" applyNumberFormat="1" applyFont="1" applyAlignment="1"/>
    <xf numFmtId="0" fontId="1" fillId="0" borderId="0" xfId="3" quotePrefix="1" applyFont="1" applyFill="1" applyBorder="1" applyAlignment="1">
      <alignment horizontal="left" vertical="center"/>
    </xf>
    <xf numFmtId="169" fontId="33" fillId="0" borderId="0" xfId="0" applyNumberFormat="1" applyFont="1"/>
    <xf numFmtId="0" fontId="55" fillId="0" borderId="0" xfId="0" applyFont="1" applyBorder="1"/>
    <xf numFmtId="168" fontId="75" fillId="0" borderId="0" xfId="0" applyNumberFormat="1" applyFont="1" applyAlignment="1"/>
    <xf numFmtId="0" fontId="75" fillId="0" borderId="0" xfId="0" applyFont="1" applyAlignment="1">
      <alignment horizontal="right"/>
    </xf>
    <xf numFmtId="0" fontId="33" fillId="0" borderId="0" xfId="0" applyFont="1" applyAlignment="1">
      <alignment horizontal="center" wrapText="1"/>
    </xf>
    <xf numFmtId="0" fontId="33" fillId="0" borderId="0" xfId="3" applyFont="1" applyFill="1" applyAlignment="1">
      <alignment horizontal="left" vertical="center"/>
    </xf>
    <xf numFmtId="165" fontId="43" fillId="0" borderId="0" xfId="3" applyNumberFormat="1" applyFont="1" applyFill="1" applyAlignment="1">
      <alignment horizontal="left" vertical="center"/>
    </xf>
    <xf numFmtId="164" fontId="43" fillId="0" borderId="0" xfId="3" applyNumberFormat="1" applyFont="1" applyFill="1" applyAlignment="1">
      <alignment horizontal="left" vertical="center"/>
    </xf>
    <xf numFmtId="165" fontId="37" fillId="0" borderId="0" xfId="1" applyFont="1" applyFill="1" applyAlignment="1">
      <alignment horizontal="left" vertical="center"/>
    </xf>
    <xf numFmtId="168" fontId="33" fillId="0" borderId="0" xfId="0" applyNumberFormat="1" applyFont="1" applyAlignment="1"/>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34" fillId="7" borderId="25" xfId="3" applyFont="1" applyFill="1" applyBorder="1" applyAlignment="1">
      <alignment vertical="center" wrapText="1"/>
    </xf>
    <xf numFmtId="0" fontId="55" fillId="0" borderId="33" xfId="0" applyFont="1" applyBorder="1"/>
    <xf numFmtId="0" fontId="55" fillId="0" borderId="16" xfId="0" applyFont="1" applyBorder="1"/>
    <xf numFmtId="168" fontId="55" fillId="0" borderId="34" xfId="1" applyNumberFormat="1" applyFont="1" applyBorder="1"/>
    <xf numFmtId="9" fontId="33" fillId="0" borderId="0" xfId="6" applyFont="1" applyFill="1" applyAlignment="1">
      <alignment horizontal="left" vertical="center"/>
    </xf>
    <xf numFmtId="0" fontId="3" fillId="0" borderId="0" xfId="0" applyFont="1" applyAlignment="1">
      <alignment vertical="center" wrapText="1"/>
    </xf>
    <xf numFmtId="0" fontId="77" fillId="4" borderId="24" xfId="3" applyFont="1" applyFill="1" applyBorder="1" applyAlignment="1">
      <alignment horizontal="left" vertical="center"/>
    </xf>
    <xf numFmtId="0" fontId="78" fillId="4" borderId="25" xfId="2" applyFont="1" applyFill="1" applyBorder="1"/>
    <xf numFmtId="0" fontId="77" fillId="4" borderId="25" xfId="3" applyFont="1" applyFill="1" applyBorder="1" applyAlignment="1">
      <alignment horizontal="left" vertical="center"/>
    </xf>
    <xf numFmtId="0" fontId="79" fillId="0" borderId="0" xfId="3" applyFont="1" applyFill="1" applyBorder="1" applyAlignment="1">
      <alignment horizontal="left" vertical="center"/>
    </xf>
    <xf numFmtId="0" fontId="80" fillId="0" borderId="0" xfId="3" applyFont="1" applyFill="1" applyBorder="1" applyAlignment="1">
      <alignment horizontal="left" vertical="center"/>
    </xf>
    <xf numFmtId="0" fontId="81" fillId="0" borderId="0" xfId="3" applyFont="1" applyFill="1" applyBorder="1" applyAlignment="1">
      <alignment horizontal="left" vertical="center"/>
    </xf>
    <xf numFmtId="0" fontId="71" fillId="0" borderId="0" xfId="3" applyFont="1" applyFill="1" applyAlignment="1">
      <alignment horizontal="left" vertical="center"/>
    </xf>
    <xf numFmtId="0" fontId="79" fillId="0" borderId="0" xfId="3" applyFont="1" applyFill="1" applyAlignment="1">
      <alignment horizontal="left" vertical="center"/>
    </xf>
    <xf numFmtId="0" fontId="1" fillId="4" borderId="24" xfId="3" applyFont="1" applyFill="1" applyBorder="1" applyAlignment="1">
      <alignment horizontal="left" vertical="center" wrapText="1"/>
    </xf>
    <xf numFmtId="0" fontId="1" fillId="4" borderId="25" xfId="0" applyFont="1" applyFill="1" applyBorder="1" applyAlignment="1">
      <alignment vertical="center" wrapText="1"/>
    </xf>
    <xf numFmtId="0" fontId="1" fillId="7" borderId="24" xfId="3" applyFont="1" applyFill="1" applyBorder="1" applyAlignment="1">
      <alignment horizontal="left" vertical="center"/>
    </xf>
    <xf numFmtId="0" fontId="1" fillId="7" borderId="25" xfId="3" applyFont="1" applyFill="1" applyBorder="1" applyAlignment="1">
      <alignment horizontal="left" vertical="center"/>
    </xf>
    <xf numFmtId="0" fontId="78" fillId="7" borderId="25" xfId="2" applyFont="1" applyFill="1" applyBorder="1"/>
    <xf numFmtId="0" fontId="1" fillId="7" borderId="25" xfId="3" applyFont="1" applyFill="1" applyBorder="1" applyAlignment="1">
      <alignment horizontal="left" vertical="center" wrapText="1"/>
    </xf>
    <xf numFmtId="0" fontId="34" fillId="7" borderId="25" xfId="3" applyFont="1" applyFill="1" applyBorder="1" applyAlignment="1">
      <alignment horizontal="left" vertical="center" wrapText="1"/>
    </xf>
    <xf numFmtId="0" fontId="1" fillId="4" borderId="26" xfId="0" applyFont="1" applyFill="1" applyBorder="1" applyAlignment="1">
      <alignment vertical="top" wrapText="1"/>
    </xf>
    <xf numFmtId="0" fontId="43" fillId="4" borderId="6" xfId="3" applyFont="1" applyFill="1" applyBorder="1" applyAlignment="1">
      <alignment horizontal="left" vertical="center" wrapText="1"/>
    </xf>
    <xf numFmtId="0" fontId="82" fillId="4" borderId="0" xfId="2" applyFont="1" applyFill="1" applyAlignment="1">
      <alignment wrapText="1"/>
    </xf>
    <xf numFmtId="0" fontId="34" fillId="5" borderId="4" xfId="3" applyFont="1" applyFill="1" applyBorder="1" applyAlignment="1" applyProtection="1">
      <alignment horizontal="left" vertical="center" indent="2"/>
      <protection locked="0"/>
    </xf>
    <xf numFmtId="0" fontId="43" fillId="5" borderId="0" xfId="3" applyFont="1" applyFill="1" applyBorder="1" applyAlignment="1">
      <alignment horizontal="left" vertical="center"/>
    </xf>
    <xf numFmtId="10" fontId="34" fillId="7" borderId="5" xfId="3" applyNumberFormat="1" applyFont="1" applyFill="1" applyBorder="1" applyAlignment="1">
      <alignment horizontal="left" vertical="center"/>
    </xf>
    <xf numFmtId="0" fontId="33" fillId="0" borderId="0" xfId="3" applyFont="1" applyFill="1" applyAlignment="1">
      <alignment horizontal="left" vertical="center"/>
    </xf>
    <xf numFmtId="0" fontId="43" fillId="0" borderId="0" xfId="3" applyFont="1" applyFill="1" applyBorder="1" applyAlignment="1">
      <alignment horizontal="left" vertical="center"/>
    </xf>
    <xf numFmtId="0" fontId="28" fillId="6" borderId="40" xfId="2" applyFont="1" applyFill="1" applyBorder="1" applyAlignment="1">
      <alignment horizontal="left" vertical="center"/>
    </xf>
    <xf numFmtId="0" fontId="28" fillId="6" borderId="42" xfId="2" applyFont="1" applyFill="1" applyBorder="1" applyAlignment="1">
      <alignment horizontal="left" vertical="center"/>
    </xf>
    <xf numFmtId="0" fontId="33" fillId="0" borderId="0" xfId="3" applyFont="1" applyFill="1" applyAlignment="1">
      <alignment horizontal="left" vertical="center" wrapText="1"/>
    </xf>
    <xf numFmtId="168" fontId="37" fillId="0" borderId="0" xfId="1" applyNumberFormat="1" applyFont="1"/>
    <xf numFmtId="0" fontId="84" fillId="0" borderId="0" xfId="3" applyFont="1" applyFill="1" applyAlignment="1">
      <alignment horizontal="left" vertical="center"/>
    </xf>
    <xf numFmtId="0" fontId="66" fillId="7" borderId="25" xfId="3" applyFont="1" applyFill="1" applyBorder="1" applyAlignment="1">
      <alignment vertical="center" wrapText="1"/>
    </xf>
    <xf numFmtId="0" fontId="37" fillId="0" borderId="0" xfId="3" applyFont="1" applyFill="1" applyBorder="1" applyAlignment="1">
      <alignment horizontal="left" vertical="center"/>
    </xf>
    <xf numFmtId="0" fontId="71" fillId="4" borderId="24" xfId="3" applyFont="1" applyFill="1" applyBorder="1" applyAlignment="1">
      <alignment horizontal="left" vertical="center" wrapText="1"/>
    </xf>
    <xf numFmtId="0" fontId="71" fillId="0" borderId="0" xfId="3" applyFont="1" applyFill="1" applyAlignment="1">
      <alignment horizontal="left" vertical="center" wrapText="1"/>
    </xf>
    <xf numFmtId="0" fontId="33" fillId="0" borderId="31" xfId="3" applyFont="1" applyFill="1" applyBorder="1" applyAlignment="1">
      <alignment horizontal="left" vertical="center" wrapText="1"/>
    </xf>
    <xf numFmtId="0" fontId="33" fillId="0" borderId="0" xfId="3" applyFont="1" applyFill="1" applyAlignment="1">
      <alignment horizontal="left" vertical="center"/>
    </xf>
    <xf numFmtId="0" fontId="43" fillId="4" borderId="0" xfId="3" applyFont="1" applyFill="1" applyBorder="1" applyAlignment="1">
      <alignment horizontal="left" vertical="center" wrapText="1"/>
    </xf>
    <xf numFmtId="0" fontId="39" fillId="7" borderId="0" xfId="4" applyFont="1" applyFill="1" applyBorder="1" applyAlignment="1">
      <alignment vertical="center"/>
    </xf>
    <xf numFmtId="0" fontId="7" fillId="7" borderId="2" xfId="2" applyFont="1" applyFill="1" applyBorder="1"/>
    <xf numFmtId="0" fontId="1" fillId="0" borderId="2" xfId="3" applyFont="1" applyFill="1" applyBorder="1" applyAlignment="1">
      <alignment horizontal="left" vertical="center"/>
    </xf>
    <xf numFmtId="0" fontId="82" fillId="4" borderId="2" xfId="2" applyFont="1" applyFill="1" applyBorder="1" applyAlignment="1">
      <alignment wrapText="1"/>
    </xf>
    <xf numFmtId="0" fontId="34" fillId="0" borderId="16" xfId="3" applyFont="1" applyFill="1" applyBorder="1" applyAlignment="1">
      <alignment vertical="center"/>
    </xf>
    <xf numFmtId="0" fontId="34" fillId="7" borderId="2" xfId="3" applyFont="1" applyFill="1" applyBorder="1" applyAlignment="1">
      <alignment vertical="center"/>
    </xf>
    <xf numFmtId="0" fontId="43" fillId="4" borderId="2" xfId="3" applyFont="1" applyFill="1" applyBorder="1" applyAlignment="1">
      <alignment horizontal="left" vertical="center" wrapText="1"/>
    </xf>
    <xf numFmtId="0" fontId="36" fillId="7" borderId="25" xfId="3" applyFont="1" applyFill="1" applyBorder="1" applyAlignment="1">
      <alignment vertical="center" wrapText="1"/>
    </xf>
    <xf numFmtId="0" fontId="85" fillId="7" borderId="0" xfId="2" applyFont="1" applyFill="1"/>
    <xf numFmtId="0" fontId="37" fillId="4" borderId="25" xfId="3" applyFont="1" applyFill="1" applyBorder="1" applyAlignment="1">
      <alignment horizontal="left" vertical="center" wrapText="1"/>
    </xf>
    <xf numFmtId="0" fontId="37" fillId="4" borderId="25" xfId="3" applyFont="1" applyFill="1" applyBorder="1" applyAlignment="1">
      <alignment horizontal="left" vertical="center"/>
    </xf>
    <xf numFmtId="0" fontId="36" fillId="7" borderId="26" xfId="3" applyFont="1" applyFill="1" applyBorder="1" applyAlignment="1">
      <alignment vertical="center" wrapText="1"/>
    </xf>
    <xf numFmtId="0" fontId="37" fillId="4" borderId="26" xfId="3" applyFont="1" applyFill="1" applyBorder="1" applyAlignment="1">
      <alignment horizontal="left" vertical="center"/>
    </xf>
    <xf numFmtId="0" fontId="7" fillId="7" borderId="25" xfId="2" applyFill="1" applyBorder="1" applyAlignment="1">
      <alignment horizontal="left" vertical="center" wrapText="1"/>
    </xf>
    <xf numFmtId="0" fontId="34" fillId="7" borderId="24" xfId="3" applyFont="1" applyFill="1" applyBorder="1" applyAlignment="1">
      <alignment vertical="center" wrapText="1"/>
    </xf>
    <xf numFmtId="0" fontId="7" fillId="7" borderId="26" xfId="2" applyFill="1" applyBorder="1" applyAlignment="1">
      <alignment horizontal="left" vertical="center"/>
    </xf>
    <xf numFmtId="0" fontId="37" fillId="4" borderId="24" xfId="3" applyFont="1" applyFill="1" applyBorder="1" applyAlignment="1">
      <alignment horizontal="left" vertical="center" wrapText="1"/>
    </xf>
    <xf numFmtId="0" fontId="37" fillId="4" borderId="35" xfId="3" applyFont="1" applyFill="1" applyBorder="1" applyAlignment="1">
      <alignment horizontal="left" vertical="center"/>
    </xf>
    <xf numFmtId="0" fontId="37" fillId="4" borderId="24" xfId="3" applyFont="1" applyFill="1" applyBorder="1" applyAlignment="1">
      <alignment horizontal="left" vertical="center"/>
    </xf>
    <xf numFmtId="0" fontId="37" fillId="4" borderId="45" xfId="3" applyFont="1" applyFill="1" applyBorder="1" applyAlignment="1">
      <alignment horizontal="left" vertical="center" wrapText="1"/>
    </xf>
    <xf numFmtId="0" fontId="7" fillId="7" borderId="25" xfId="2" applyFill="1" applyBorder="1"/>
    <xf numFmtId="0" fontId="33" fillId="4" borderId="25" xfId="3" applyFont="1" applyFill="1" applyBorder="1" applyAlignment="1">
      <alignment horizontal="left" vertical="center" wrapText="1"/>
    </xf>
    <xf numFmtId="0" fontId="86" fillId="4" borderId="25" xfId="3" applyFont="1" applyFill="1" applyBorder="1" applyAlignment="1">
      <alignment horizontal="left" vertical="center" wrapText="1"/>
    </xf>
    <xf numFmtId="0" fontId="43" fillId="6" borderId="0" xfId="3" applyFont="1" applyFill="1" applyBorder="1" applyAlignment="1">
      <alignment horizontal="left" vertical="center" indent="1"/>
    </xf>
    <xf numFmtId="0" fontId="22" fillId="0" borderId="0" xfId="0" applyFont="1"/>
    <xf numFmtId="0" fontId="87" fillId="0" borderId="33" xfId="0" applyFont="1" applyBorder="1"/>
    <xf numFmtId="165" fontId="55" fillId="0" borderId="34" xfId="1" applyFont="1" applyBorder="1"/>
    <xf numFmtId="165" fontId="1" fillId="0" borderId="0" xfId="0" applyNumberFormat="1" applyFont="1"/>
    <xf numFmtId="0" fontId="75" fillId="0" borderId="46" xfId="0" applyFont="1" applyBorder="1" applyAlignment="1">
      <alignment horizontal="right"/>
    </xf>
    <xf numFmtId="0" fontId="75" fillId="0" borderId="0" xfId="0" applyFont="1" applyBorder="1" applyAlignment="1">
      <alignment horizontal="right"/>
    </xf>
    <xf numFmtId="169" fontId="75" fillId="0" borderId="0" xfId="0" applyNumberFormat="1" applyFont="1" applyBorder="1" applyAlignment="1"/>
    <xf numFmtId="0" fontId="33" fillId="0" borderId="0" xfId="0" applyFont="1" applyBorder="1" applyAlignment="1"/>
    <xf numFmtId="169" fontId="83" fillId="0" borderId="0" xfId="0" applyNumberFormat="1" applyFont="1" applyBorder="1" applyAlignment="1">
      <alignment horizontal="center"/>
    </xf>
    <xf numFmtId="10" fontId="34" fillId="7" borderId="25" xfId="6" applyNumberFormat="1" applyFont="1" applyFill="1" applyBorder="1" applyAlignment="1">
      <alignment vertical="center" wrapText="1"/>
    </xf>
    <xf numFmtId="0" fontId="24" fillId="0" borderId="37" xfId="3" applyFont="1" applyFill="1" applyBorder="1" applyAlignment="1">
      <alignment horizontal="left" vertical="center"/>
    </xf>
    <xf numFmtId="0" fontId="34" fillId="7" borderId="31" xfId="3" applyFont="1" applyFill="1" applyBorder="1" applyAlignment="1">
      <alignment vertical="center" wrapText="1"/>
    </xf>
    <xf numFmtId="0" fontId="43" fillId="6" borderId="0" xfId="3" applyFont="1" applyFill="1" applyBorder="1" applyAlignment="1">
      <alignment vertical="center"/>
    </xf>
    <xf numFmtId="43" fontId="43" fillId="6" borderId="0" xfId="3" applyNumberFormat="1" applyFont="1" applyFill="1" applyBorder="1" applyAlignment="1">
      <alignment vertical="center"/>
    </xf>
    <xf numFmtId="0" fontId="43" fillId="4" borderId="21" xfId="3" applyFont="1" applyFill="1" applyBorder="1" applyAlignment="1">
      <alignment horizontal="left" vertical="center" wrapText="1"/>
    </xf>
    <xf numFmtId="0" fontId="41" fillId="6" borderId="1" xfId="3" applyFont="1" applyFill="1" applyBorder="1" applyAlignment="1">
      <alignment horizontal="left" vertical="center"/>
    </xf>
    <xf numFmtId="0" fontId="41" fillId="6" borderId="0" xfId="3" applyFont="1" applyFill="1" applyBorder="1" applyAlignment="1">
      <alignment horizontal="left" vertical="center"/>
    </xf>
    <xf numFmtId="0" fontId="41" fillId="6" borderId="37" xfId="3" applyFont="1" applyFill="1" applyBorder="1" applyAlignment="1">
      <alignment horizontal="left" vertical="center"/>
    </xf>
    <xf numFmtId="0" fontId="43" fillId="6" borderId="37" xfId="3" applyFont="1" applyFill="1" applyBorder="1" applyAlignment="1">
      <alignment horizontal="left" vertical="center"/>
    </xf>
    <xf numFmtId="165" fontId="43" fillId="6" borderId="37" xfId="1" applyFont="1" applyFill="1" applyBorder="1" applyAlignment="1">
      <alignment horizontal="left" vertical="center"/>
    </xf>
    <xf numFmtId="0" fontId="43" fillId="6" borderId="37" xfId="0" applyFont="1" applyFill="1" applyBorder="1"/>
    <xf numFmtId="0" fontId="41" fillId="6" borderId="20" xfId="3" applyFont="1" applyFill="1" applyBorder="1" applyAlignment="1">
      <alignment horizontal="left" vertical="center"/>
    </xf>
    <xf numFmtId="165" fontId="41" fillId="6" borderId="20" xfId="1" applyFont="1" applyFill="1" applyBorder="1" applyAlignment="1">
      <alignment horizontal="left" vertical="center"/>
    </xf>
    <xf numFmtId="168" fontId="43" fillId="6" borderId="0" xfId="1" applyNumberFormat="1" applyFont="1" applyFill="1" applyBorder="1" applyAlignment="1">
      <alignment vertical="center"/>
    </xf>
    <xf numFmtId="170" fontId="33" fillId="7" borderId="0" xfId="3" applyNumberFormat="1" applyFont="1" applyFill="1" applyBorder="1" applyAlignment="1">
      <alignment horizontal="right" vertical="center"/>
    </xf>
    <xf numFmtId="0" fontId="55" fillId="0" borderId="0" xfId="3" applyFont="1" applyAlignment="1">
      <alignment horizontal="left" vertical="center"/>
    </xf>
    <xf numFmtId="0" fontId="1" fillId="0" borderId="0" xfId="3" applyFont="1" applyAlignment="1">
      <alignment horizontal="left" vertical="center"/>
    </xf>
    <xf numFmtId="1" fontId="34" fillId="7" borderId="25" xfId="3" applyNumberFormat="1" applyFont="1" applyFill="1" applyBorder="1" applyAlignment="1">
      <alignment vertical="center" wrapText="1"/>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0"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3" xfId="3" applyFont="1" applyFill="1" applyBorder="1" applyAlignment="1">
      <alignment vertical="center"/>
    </xf>
    <xf numFmtId="0" fontId="24" fillId="0" borderId="44" xfId="3" applyFont="1" applyFill="1" applyBorder="1" applyAlignment="1">
      <alignment vertical="center"/>
    </xf>
    <xf numFmtId="0" fontId="35" fillId="0" borderId="39" xfId="3" applyFont="1" applyFill="1" applyBorder="1" applyAlignment="1">
      <alignment horizontal="left" vertical="center"/>
    </xf>
    <xf numFmtId="0" fontId="39" fillId="6" borderId="0" xfId="2" applyFont="1" applyFill="1"/>
    <xf numFmtId="0" fontId="43" fillId="6" borderId="0" xfId="3" applyFont="1" applyFill="1" applyBorder="1" applyAlignment="1">
      <alignment vertical="center" wrapText="1"/>
    </xf>
    <xf numFmtId="0" fontId="28" fillId="6" borderId="42"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0"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xf numFmtId="0" fontId="33"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43" fillId="6" borderId="0" xfId="3" applyFont="1" applyFill="1" applyBorder="1" applyAlignment="1">
      <alignment horizontal="left" vertical="center" wrapText="1"/>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43" fillId="6" borderId="0" xfId="0" applyFont="1" applyFill="1" applyAlignment="1">
      <alignment horizontal="left" vertical="center" wrapText="1"/>
    </xf>
    <xf numFmtId="0" fontId="24" fillId="0" borderId="0" xfId="3" applyFont="1" applyFill="1" applyBorder="1" applyAlignment="1">
      <alignment vertical="center"/>
    </xf>
    <xf numFmtId="0" fontId="24" fillId="0" borderId="41" xfId="3" applyFont="1" applyFill="1" applyBorder="1" applyAlignment="1">
      <alignment vertical="center"/>
    </xf>
    <xf numFmtId="0" fontId="24" fillId="0" borderId="2" xfId="3" applyFont="1" applyFill="1" applyBorder="1" applyAlignment="1">
      <alignment vertical="center"/>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43" fillId="6" borderId="0" xfId="3" applyFont="1" applyFill="1" applyBorder="1" applyAlignment="1">
      <alignment horizontal="left" vertical="center" indent="1"/>
    </xf>
    <xf numFmtId="0" fontId="22" fillId="0" borderId="0" xfId="0" applyFont="1"/>
    <xf numFmtId="0" fontId="27" fillId="6" borderId="0" xfId="0" applyFont="1" applyFill="1" applyBorder="1" applyAlignment="1">
      <alignment vertical="center"/>
    </xf>
    <xf numFmtId="0" fontId="43" fillId="6" borderId="0" xfId="3" applyFont="1" applyFill="1" applyBorder="1" applyAlignment="1">
      <alignment horizontal="left" vertical="center" wrapText="1" indent="1"/>
    </xf>
    <xf numFmtId="171" fontId="34" fillId="7" borderId="25" xfId="3" applyNumberFormat="1" applyFont="1" applyFill="1" applyBorder="1" applyAlignment="1">
      <alignment vertical="center" wrapText="1"/>
    </xf>
    <xf numFmtId="175" fontId="34" fillId="7" borderId="25" xfId="1" applyNumberFormat="1" applyFont="1" applyFill="1" applyBorder="1" applyAlignment="1">
      <alignment vertical="center" wrapText="1"/>
    </xf>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7813" y="1031875"/>
          <a:ext cx="12938125" cy="40256"/>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3173" y="0"/>
          <a:ext cx="1747471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157132</xdr:colOff>
      <xdr:row>31</xdr:row>
      <xdr:rowOff>12311</xdr:rowOff>
    </xdr:from>
    <xdr:to>
      <xdr:col>13</xdr:col>
      <xdr:colOff>4865460</xdr:colOff>
      <xdr:row>73</xdr:row>
      <xdr:rowOff>87492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5965" y="5356894"/>
          <a:ext cx="6189995" cy="847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kr65/Documents/SD/2.0/up%20to%20date%20templates/en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Companies" displayName="Companies" ref="B26:I37" totalsRowShown="0" headerRowDxfId="100" dataDxfId="99" tableBorderDxfId="98" headerRowCellStyle="Normal 2">
  <autoFilter ref="B26:I37" xr:uid="{00000000-0009-0000-0100-000009000000}"/>
  <tableColumns count="8">
    <tableColumn id="1" xr3:uid="{00000000-0010-0000-0900-000001000000}" name="Full company name" dataDxfId="97"/>
    <tableColumn id="7" xr3:uid="{8893817A-A9D3-4A50-9885-6A0ADE9434E4}" name="Company type" dataDxfId="96" dataCellStyle="Normal 2"/>
    <tableColumn id="2" xr3:uid="{00000000-0010-0000-0900-000002000000}" name="Company ID number" dataDxfId="95"/>
    <tableColumn id="5" xr3:uid="{00000000-0010-0000-0900-000005000000}" name="Sector" dataDxfId="94" dataCellStyle="Normal 2"/>
    <tableColumn id="3" xr3:uid="{00000000-0010-0000-0900-000003000000}" name="Commodities (comma-seperated)" dataDxfId="93" dataCellStyle="Normal 2"/>
    <tableColumn id="4" xr3:uid="{00000000-0010-0000-0900-000004000000}" name="Stock exchange listing or company website " dataDxfId="92" dataCellStyle="Comma"/>
    <tableColumn id="8" xr3:uid="{00000000-0010-0000-0900-000008000000}" name="Audited financial statement (or balance sheet, cash flows, profit/loss statement if unavailable)" dataDxfId="91" dataCellStyle="Comma"/>
    <tableColumn id="6" xr3:uid="{00000000-0010-0000-09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400-000001000000}" name="HS ProductCode" dataDxfId="20"/>
    <tableColumn id="2" xr3:uid="{00000000-0010-0000-0400-000002000000}" name="HS Product Description" dataDxfId="19"/>
    <tableColumn id="3" xr3:uid="{00000000-0010-0000-04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6_GFS_codes_classification" displayName="Table6_GFS_codes_classification" ref="S2:Y30" totalsRowShown="0" headerRowDxfId="17" dataDxfId="16">
  <autoFilter ref="S2:Y30" xr:uid="{00000000-0009-0000-0100-000007000000}"/>
  <tableColumns count="7">
    <tableColumn id="4" xr3:uid="{00000000-0010-0000-0500-000004000000}" name="Combined" dataDxfId="15"/>
    <tableColumn id="1" xr3:uid="{00000000-0010-0000-0500-000001000000}" name="GFS description" dataDxfId="14"/>
    <tableColumn id="2" xr3:uid="{00000000-0010-0000-0500-000002000000}" name="GFS Code" dataDxfId="13"/>
    <tableColumn id="5" xr3:uid="{00000000-0010-0000-0500-000005000000}" name="GFS Level 1" dataDxfId="12"/>
    <tableColumn id="6" xr3:uid="{00000000-0010-0000-0500-000006000000}" name="GFS Level 2" dataDxfId="11"/>
    <tableColumn id="7" xr3:uid="{00000000-0010-0000-0500-000007000000}" name="GFS Level 3" dataDxfId="10"/>
    <tableColumn id="8" xr3:uid="{00000000-0010-0000-05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7_sectors" displayName="Table7_sectors" ref="AA2:AA9" totalsRowShown="0" headerRowDxfId="8" dataDxfId="7">
  <autoFilter ref="AA2:AA9" xr:uid="{00000000-0009-0000-0100-000008000000}"/>
  <tableColumns count="1">
    <tableColumn id="1" xr3:uid="{00000000-0010-0000-06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le12" displayName="Table12" ref="AC2:AC8" totalsRowShown="0" headerRowDxfId="5" dataDxfId="4">
  <autoFilter ref="AC2:AC8" xr:uid="{00000000-0009-0000-0100-00000C000000}"/>
  <tableColumns count="1">
    <tableColumn id="1" xr3:uid="{00000000-0010-0000-07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Government_entity_type" displayName="Government_entity_type" ref="AE2:AE7" totalsRowShown="0" headerRowDxfId="2" dataDxfId="1">
  <autoFilter ref="AE2:AE7" xr:uid="{00000000-0009-0000-0100-00000D000000}"/>
  <tableColumns count="1">
    <tableColumn id="1" xr3:uid="{00000000-0010-0000-08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Government_agencies" displayName="Government_agencies" ref="B14:E20" totalsRowShown="0" headerRowDxfId="89" dataDxfId="88" tableBorderDxfId="87" headerRowCellStyle="Normal 2">
  <autoFilter ref="B14:E20" xr:uid="{00000000-0009-0000-0100-00000B000000}"/>
  <tableColumns count="4">
    <tableColumn id="1" xr3:uid="{00000000-0010-0000-0A00-000001000000}" name="Full name of agency" dataDxfId="86"/>
    <tableColumn id="4" xr3:uid="{00000000-0010-0000-0A00-000004000000}" name="Agency type" dataDxfId="85" dataCellStyle="Normal 2"/>
    <tableColumn id="2" xr3:uid="{00000000-0010-0000-0A00-000002000000}" name="ID number (if applicable)" dataDxfId="84"/>
    <tableColumn id="3" xr3:uid="{00000000-0010-0000-0A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ompanies15" displayName="Companies15" ref="B40:J44" totalsRowShown="0" headerRowDxfId="82" dataDxfId="81" tableBorderDxfId="80" headerRowCellStyle="Normal 2">
  <autoFilter ref="B40:J44" xr:uid="{00000000-0009-0000-0100-00000E000000}"/>
  <tableColumns count="9">
    <tableColumn id="1" xr3:uid="{00000000-0010-0000-0B00-000001000000}" name="Full project name" dataDxfId="79"/>
    <tableColumn id="2" xr3:uid="{00000000-0010-0000-0B00-000002000000}" name="Legal agreement reference number(s): contract, licence, lease, concession, …" dataDxfId="78"/>
    <tableColumn id="3" xr3:uid="{00000000-0010-0000-0B00-000003000000}" name="Affiliated companies, start with Operator" dataDxfId="77"/>
    <tableColumn id="5" xr3:uid="{00000000-0010-0000-0B00-000005000000}" name="Commodities (one commodity/row)" dataDxfId="76" dataCellStyle="Normal 2"/>
    <tableColumn id="6" xr3:uid="{00000000-0010-0000-0B00-000006000000}" name="Status" dataDxfId="75"/>
    <tableColumn id="7" xr3:uid="{00000000-0010-0000-0B00-000007000000}" name="Production (volume)" dataDxfId="74"/>
    <tableColumn id="8" xr3:uid="{00000000-0010-0000-0B00-000008000000}" name="Unit" dataDxfId="73"/>
    <tableColumn id="9" xr3:uid="{00000000-0010-0000-0B00-000009000000}" name="Production (value)" dataDxfId="72" dataCellStyle="Normal 2"/>
    <tableColumn id="10" xr3:uid="{00000000-0010-0000-0B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Government_revenues_table" displayName="Government_revenues_table" ref="B21:K34" totalsRowShown="0" headerRowDxfId="70" dataDxfId="69">
  <autoFilter ref="B21:K34" xr:uid="{00000000-0009-0000-0100-000006000000}"/>
  <tableColumns count="10">
    <tableColumn id="8" xr3:uid="{00000000-0010-0000-0C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C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C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C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C00-000001000000}" name="GFS Classification" dataDxfId="64"/>
    <tableColumn id="11" xr3:uid="{00000000-0010-0000-0C00-00000B000000}" name="Sector" dataDxfId="63"/>
    <tableColumn id="3" xr3:uid="{00000000-0010-0000-0C00-000003000000}" name="Revenue stream name" dataDxfId="62"/>
    <tableColumn id="4" xr3:uid="{00000000-0010-0000-0C00-000004000000}" name="Government entity" dataDxfId="61"/>
    <tableColumn id="5" xr3:uid="{00000000-0010-0000-0C00-000005000000}" name="Revenue value" dataDxfId="60" dataCellStyle="Comma"/>
    <tableColumn id="2" xr3:uid="{00000000-0010-0000-0C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D000000}" name="Table10" displayName="Table10" ref="B14:N35" totalsRowShown="0" headerRowDxfId="58" dataDxfId="57">
  <autoFilter ref="B14:N35" xr:uid="{00000000-0009-0000-0100-00000A000000}"/>
  <tableColumns count="13">
    <tableColumn id="7" xr3:uid="{00000000-0010-0000-0D00-000007000000}" name="Sector" dataDxfId="56">
      <calculatedColumnFormula>VLOOKUP(C15,Companies[],3,FALSE)</calculatedColumnFormula>
    </tableColumn>
    <tableColumn id="1" xr3:uid="{00000000-0010-0000-0D00-000001000000}" name="Company" dataDxfId="55"/>
    <tableColumn id="3" xr3:uid="{00000000-0010-0000-0D00-000003000000}" name="Government entity" dataDxfId="54"/>
    <tableColumn id="4" xr3:uid="{00000000-0010-0000-0D00-000004000000}" name="Revenue stream name" dataDxfId="53"/>
    <tableColumn id="5" xr3:uid="{00000000-0010-0000-0D00-000005000000}" name="Levied on project (Y/N)" dataDxfId="52"/>
    <tableColumn id="6" xr3:uid="{00000000-0010-0000-0D00-000006000000}" name="Reported by project (Y/N)" dataDxfId="51" dataCellStyle="Comma"/>
    <tableColumn id="2" xr3:uid="{00000000-0010-0000-0D00-000002000000}" name="Project name" dataDxfId="50"/>
    <tableColumn id="13" xr3:uid="{00000000-0010-0000-0D00-00000D000000}" name="Reporting currency" dataDxfId="49"/>
    <tableColumn id="14" xr3:uid="{00000000-0010-0000-0D00-00000E000000}" name="Revenue value" dataDxfId="48" dataCellStyle="Comma"/>
    <tableColumn id="18" xr3:uid="{00000000-0010-0000-0D00-000012000000}" name="Payment made in-kind (Y/N)" dataDxfId="47"/>
    <tableColumn id="8" xr3:uid="{00000000-0010-0000-0D00-000008000000}" name="In-kind volume (if applicable)" dataDxfId="46"/>
    <tableColumn id="9" xr3:uid="{00000000-0010-0000-0D00-000009000000}" name="Unit (if applicable)" dataDxfId="45"/>
    <tableColumn id="10" xr3:uid="{00000000-0010-0000-0D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000-000001000000}" name="Country or Area name" dataDxfId="41"/>
    <tableColumn id="2" xr3:uid="{00000000-0010-0000-0000-000002000000}" name="ISO Alpha-2 Code" dataDxfId="40"/>
    <tableColumn id="3" xr3:uid="{00000000-0010-0000-0000-000003000000}" name="ISO Alpha-3 Code" dataDxfId="39"/>
    <tableColumn id="4" xr3:uid="{00000000-0010-0000-0000-000004000000}" name="ISO Numeric Code (UN M49)" dataDxfId="38"/>
    <tableColumn id="5" xr3:uid="{00000000-0010-0000-0000-000005000000}" name="Currency code (ISO-4217)" dataDxfId="37"/>
    <tableColumn id="6" xr3:uid="{00000000-0010-0000-0000-000006000000}" name="Currency code num (ISO-4217)" dataDxfId="36"/>
    <tableColumn id="7" xr3:uid="{00000000-0010-0000-00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_Simple_options" displayName="Table2_Simple_options" ref="I2:I7" totalsRowShown="0" headerRowDxfId="34" dataDxfId="33">
  <autoFilter ref="I2:I7" xr:uid="{00000000-0009-0000-0100-000002000000}"/>
  <tableColumns count="1">
    <tableColumn id="1" xr3:uid="{00000000-0010-0000-01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200-000001000000}" name="Currency code (ISO-4217)" dataDxfId="27"/>
    <tableColumn id="2" xr3:uid="{00000000-0010-0000-0200-000002000000}" name="Currency code num (ISO-4217)" dataDxfId="26"/>
    <tableColumn id="3" xr3:uid="{00000000-0010-0000-02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_Reporting_options" displayName="Table3_Reporting_options" ref="K2:K7" totalsRowShown="0" headerRowDxfId="24" dataDxfId="23">
  <autoFilter ref="K2:K7" xr:uid="{00000000-0009-0000-0100-000003000000}"/>
  <tableColumns count="1">
    <tableColumn id="1" xr3:uid="{00000000-0010-0000-03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bvs.sr/images/content/publicaties/Wisselkoersen/2018/Gemiddelde_mndkrsn_1994-2018.pdf" TargetMode="External"/><Relationship Id="rId3" Type="http://schemas.openxmlformats.org/officeDocument/2006/relationships/hyperlink" Target="mailto:data@eiti.org" TargetMode="External"/><Relationship Id="rId7" Type="http://schemas.openxmlformats.org/officeDocument/2006/relationships/hyperlink" Target="https://eitisuriname.org/en"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suriname.org/wp-content/uploads/2019/12/EITI_SR_Report_2017.pdf" TargetMode="External"/><Relationship Id="rId11" Type="http://schemas.openxmlformats.org/officeDocument/2006/relationships/printerSettings" Target="../printerSettings/printerSettings2.bin"/><Relationship Id="rId5" Type="http://schemas.openxmlformats.org/officeDocument/2006/relationships/hyperlink" Target="https://eitisuriname.org/en" TargetMode="External"/><Relationship Id="rId10" Type="http://schemas.openxmlformats.org/officeDocument/2006/relationships/hyperlink" Target="http://finance.gov.sr/" TargetMode="External"/><Relationship Id="rId4" Type="http://schemas.openxmlformats.org/officeDocument/2006/relationships/hyperlink" Target="https://eiti.org/document/standard" TargetMode="External"/><Relationship Id="rId9" Type="http://schemas.openxmlformats.org/officeDocument/2006/relationships/hyperlink" Target="mailto:robin.ferrier@bdo.s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sites.google.com/view/nimos-eia-repository/home"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sites.google.com/view/nimos-eia-repository/hom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finance.gov.sr/%20and%20section%203.2%20/4.1%20and%205.1%20of%20SR-EITI%202017"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finance.gov.sr/publicaties/"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finance.gov.sr/publicatie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finance.gov.sr/"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finance.gov.sr/" TargetMode="External"/><Relationship Id="rId35" Type="http://schemas.openxmlformats.org/officeDocument/2006/relationships/hyperlink" Target="http://nimos.org/smartcms/default.asp"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www.staatsolie.com/annualreport"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48" zoomScaleNormal="48" workbookViewId="0">
      <selection activeCell="G5" sqref="G5"/>
    </sheetView>
  </sheetViews>
  <sheetFormatPr defaultColWidth="4" defaultRowHeight="24" customHeight="1" x14ac:dyDescent="0.3"/>
  <cols>
    <col min="1" max="1" width="4" style="26"/>
    <col min="2" max="2" width="4" style="26" hidden="1" customWidth="1"/>
    <col min="3" max="3" width="76.5546875" style="26" customWidth="1"/>
    <col min="4" max="4" width="2.6640625" style="26" customWidth="1"/>
    <col min="5" max="5" width="56.33203125" style="26" customWidth="1"/>
    <col min="6" max="6" width="2.6640625" style="26" customWidth="1"/>
    <col min="7" max="7" width="50.5546875" style="26" customWidth="1"/>
    <col min="8" max="16384" width="4" style="26"/>
  </cols>
  <sheetData>
    <row r="1" spans="2:7" ht="15.75" customHeight="1" x14ac:dyDescent="0.3">
      <c r="C1" s="27"/>
    </row>
    <row r="2" spans="2:7" ht="15" x14ac:dyDescent="0.3">
      <c r="C2" s="28"/>
      <c r="E2" s="28"/>
    </row>
    <row r="3" spans="2:7" ht="15" x14ac:dyDescent="0.3">
      <c r="B3" s="28"/>
      <c r="C3" s="28"/>
      <c r="E3" s="29"/>
      <c r="G3" s="29"/>
    </row>
    <row r="4" spans="2:7" ht="15" x14ac:dyDescent="0.3">
      <c r="B4" s="28"/>
      <c r="C4" s="28"/>
      <c r="E4" s="29" t="s">
        <v>1638</v>
      </c>
      <c r="G4" s="369">
        <v>44026</v>
      </c>
    </row>
    <row r="5" spans="2:7" ht="15" x14ac:dyDescent="0.3">
      <c r="B5" s="28"/>
    </row>
    <row r="6" spans="2:7" ht="3.75" customHeight="1" x14ac:dyDescent="0.3">
      <c r="B6" s="28"/>
    </row>
    <row r="7" spans="2:7" ht="3.75" customHeight="1" x14ac:dyDescent="0.3">
      <c r="B7" s="28"/>
    </row>
    <row r="8" spans="2:7" ht="15" x14ac:dyDescent="0.3">
      <c r="B8" s="28"/>
    </row>
    <row r="9" spans="2:7" ht="15" x14ac:dyDescent="0.3">
      <c r="B9" s="28"/>
      <c r="C9" s="51"/>
      <c r="D9" s="52"/>
      <c r="E9" s="52"/>
      <c r="F9" s="53"/>
      <c r="G9" s="53"/>
    </row>
    <row r="10" spans="2:7" x14ac:dyDescent="0.3">
      <c r="B10" s="28"/>
      <c r="C10" s="122" t="s">
        <v>0</v>
      </c>
      <c r="D10" s="54"/>
      <c r="E10" s="54"/>
      <c r="F10" s="53"/>
      <c r="G10" s="53"/>
    </row>
    <row r="11" spans="2:7" ht="15" x14ac:dyDescent="0.3">
      <c r="B11" s="28"/>
      <c r="C11" s="55" t="s">
        <v>1867</v>
      </c>
      <c r="D11" s="56"/>
      <c r="E11" s="56"/>
      <c r="F11" s="53"/>
      <c r="G11" s="53"/>
    </row>
    <row r="12" spans="2:7" ht="15" x14ac:dyDescent="0.3">
      <c r="B12" s="28"/>
      <c r="C12" s="51"/>
      <c r="D12" s="52"/>
      <c r="E12" s="52"/>
      <c r="F12" s="53"/>
      <c r="G12" s="53"/>
    </row>
    <row r="13" spans="2:7" ht="15" x14ac:dyDescent="0.3">
      <c r="B13" s="28"/>
      <c r="C13" s="57" t="s">
        <v>1947</v>
      </c>
      <c r="D13" s="52"/>
      <c r="E13" s="52"/>
      <c r="F13" s="53"/>
      <c r="G13" s="53"/>
    </row>
    <row r="14" spans="2:7" ht="15" x14ac:dyDescent="0.3">
      <c r="B14" s="28"/>
      <c r="C14" s="377" t="s">
        <v>5</v>
      </c>
      <c r="D14" s="377"/>
      <c r="E14" s="377"/>
      <c r="F14" s="53"/>
      <c r="G14" s="53"/>
    </row>
    <row r="15" spans="2:7" ht="15" x14ac:dyDescent="0.3">
      <c r="B15" s="28"/>
      <c r="C15" s="58"/>
      <c r="D15" s="58"/>
      <c r="E15" s="58"/>
      <c r="F15" s="53"/>
      <c r="G15" s="53"/>
    </row>
    <row r="16" spans="2:7" ht="15" x14ac:dyDescent="0.3">
      <c r="B16" s="28"/>
      <c r="C16" s="59" t="s">
        <v>1640</v>
      </c>
      <c r="D16" s="60"/>
      <c r="E16" s="60"/>
      <c r="F16" s="53"/>
      <c r="G16" s="53"/>
    </row>
    <row r="17" spans="2:7" ht="15" x14ac:dyDescent="0.3">
      <c r="B17" s="28"/>
      <c r="C17" s="61" t="s">
        <v>1641</v>
      </c>
      <c r="D17" s="60"/>
      <c r="E17" s="60"/>
      <c r="F17" s="53"/>
      <c r="G17" s="53"/>
    </row>
    <row r="18" spans="2:7" ht="15" x14ac:dyDescent="0.3">
      <c r="B18" s="28"/>
      <c r="C18" s="61" t="s">
        <v>1642</v>
      </c>
      <c r="D18" s="60"/>
      <c r="E18" s="60"/>
      <c r="F18" s="53"/>
      <c r="G18" s="53"/>
    </row>
    <row r="19" spans="2:7" ht="15" x14ac:dyDescent="0.3">
      <c r="B19" s="28"/>
      <c r="C19" s="381" t="s">
        <v>1845</v>
      </c>
      <c r="D19" s="381"/>
      <c r="E19" s="381"/>
      <c r="F19" s="53"/>
      <c r="G19" s="53"/>
    </row>
    <row r="20" spans="2:7" ht="32.1" customHeight="1" x14ac:dyDescent="0.3">
      <c r="B20" s="28"/>
      <c r="C20" s="376" t="s">
        <v>1846</v>
      </c>
      <c r="D20" s="376"/>
      <c r="E20" s="376"/>
      <c r="F20" s="53"/>
      <c r="G20" s="53"/>
    </row>
    <row r="21" spans="2:7" ht="15" x14ac:dyDescent="0.3">
      <c r="B21" s="28"/>
      <c r="C21" s="60"/>
      <c r="D21" s="60"/>
      <c r="E21" s="60"/>
      <c r="F21" s="53"/>
      <c r="G21" s="53"/>
    </row>
    <row r="22" spans="2:7" ht="15" x14ac:dyDescent="0.3">
      <c r="B22" s="28"/>
      <c r="C22" s="59" t="s">
        <v>1847</v>
      </c>
      <c r="D22" s="61"/>
      <c r="E22" s="61"/>
      <c r="F22" s="53"/>
      <c r="G22" s="53"/>
    </row>
    <row r="23" spans="2:7" ht="15" x14ac:dyDescent="0.3">
      <c r="B23" s="28"/>
      <c r="C23" s="61"/>
      <c r="D23" s="61"/>
      <c r="E23" s="61"/>
      <c r="F23" s="53"/>
      <c r="G23" s="53"/>
    </row>
    <row r="24" spans="2:7" ht="15" x14ac:dyDescent="0.3">
      <c r="B24" s="28"/>
      <c r="C24" s="62"/>
      <c r="D24" s="54"/>
      <c r="E24" s="54"/>
      <c r="F24" s="53"/>
      <c r="G24" s="53"/>
    </row>
    <row r="25" spans="2:7" ht="15" x14ac:dyDescent="0.3">
      <c r="B25" s="28"/>
      <c r="C25" s="63" t="s">
        <v>1643</v>
      </c>
      <c r="D25" s="54"/>
      <c r="E25" s="54"/>
      <c r="F25" s="53"/>
      <c r="G25" s="53"/>
    </row>
    <row r="26" spans="2:7" ht="15" x14ac:dyDescent="0.3">
      <c r="B26" s="28"/>
      <c r="C26" s="64"/>
      <c r="D26" s="54"/>
      <c r="E26" s="54"/>
      <c r="F26" s="53"/>
      <c r="G26" s="53"/>
    </row>
    <row r="27" spans="2:7" ht="15" x14ac:dyDescent="0.3">
      <c r="B27" s="28"/>
      <c r="C27" s="65" t="s">
        <v>1848</v>
      </c>
      <c r="D27" s="54"/>
      <c r="E27" s="54"/>
      <c r="F27" s="53"/>
      <c r="G27" s="53"/>
    </row>
    <row r="28" spans="2:7" ht="15" x14ac:dyDescent="0.3">
      <c r="B28" s="28"/>
      <c r="C28" s="65" t="s">
        <v>1849</v>
      </c>
      <c r="D28" s="54"/>
      <c r="E28" s="54"/>
      <c r="F28" s="53"/>
      <c r="G28" s="53"/>
    </row>
    <row r="29" spans="2:7" ht="15" x14ac:dyDescent="0.3">
      <c r="B29" s="28"/>
      <c r="C29" s="65" t="s">
        <v>1850</v>
      </c>
      <c r="D29" s="54"/>
      <c r="E29" s="54"/>
      <c r="F29" s="53"/>
      <c r="G29" s="53"/>
    </row>
    <row r="30" spans="2:7" ht="15" x14ac:dyDescent="0.3">
      <c r="B30" s="28"/>
      <c r="C30" s="65" t="s">
        <v>1851</v>
      </c>
      <c r="D30" s="54"/>
      <c r="E30" s="54"/>
      <c r="F30" s="53"/>
      <c r="G30" s="53"/>
    </row>
    <row r="31" spans="2:7" ht="15" x14ac:dyDescent="0.3">
      <c r="B31" s="28"/>
      <c r="C31" s="65" t="s">
        <v>1852</v>
      </c>
      <c r="D31" s="54"/>
      <c r="E31" s="54"/>
      <c r="F31" s="53"/>
      <c r="G31" s="53"/>
    </row>
    <row r="32" spans="2:7" ht="15" x14ac:dyDescent="0.3">
      <c r="B32" s="28"/>
      <c r="C32" s="62"/>
      <c r="D32" s="62"/>
      <c r="E32" s="62"/>
      <c r="F32" s="53"/>
      <c r="G32" s="53"/>
    </row>
    <row r="33" spans="2:7" ht="15" x14ac:dyDescent="0.3">
      <c r="B33" s="28"/>
      <c r="C33" s="374" t="s">
        <v>1866</v>
      </c>
      <c r="D33" s="374"/>
      <c r="E33" s="374"/>
      <c r="F33" s="374"/>
      <c r="G33" s="374"/>
    </row>
    <row r="34" spans="2:7" s="30" customFormat="1" ht="15" x14ac:dyDescent="0.35">
      <c r="B34" s="31"/>
      <c r="C34" s="32"/>
      <c r="D34" s="32"/>
      <c r="E34" s="33"/>
      <c r="F34" s="31"/>
      <c r="G34" s="31"/>
    </row>
    <row r="35" spans="2:7" ht="30" x14ac:dyDescent="0.3">
      <c r="B35" s="28"/>
      <c r="C35" s="66" t="s">
        <v>1869</v>
      </c>
      <c r="E35" s="222" t="s">
        <v>1644</v>
      </c>
      <c r="G35" s="35" t="s">
        <v>1645</v>
      </c>
    </row>
    <row r="36" spans="2:7" s="30" customFormat="1" ht="15" x14ac:dyDescent="0.3">
      <c r="B36" s="31"/>
      <c r="C36" s="36"/>
      <c r="E36" s="36"/>
      <c r="G36" s="36"/>
    </row>
    <row r="37" spans="2:7" ht="15" x14ac:dyDescent="0.35">
      <c r="B37" s="28"/>
      <c r="C37" s="59" t="s">
        <v>1868</v>
      </c>
      <c r="D37" s="62"/>
      <c r="E37" s="67"/>
      <c r="F37" s="53"/>
      <c r="G37" s="53"/>
    </row>
    <row r="38" spans="2:7" ht="15" x14ac:dyDescent="0.35">
      <c r="B38" s="28"/>
      <c r="C38" s="37"/>
      <c r="D38" s="37"/>
      <c r="E38" s="38"/>
      <c r="F38" s="28"/>
      <c r="G38" s="28"/>
    </row>
    <row r="40" spans="2:7" ht="15.6" customHeight="1" x14ac:dyDescent="0.3">
      <c r="B40" s="28"/>
      <c r="C40" s="68" t="s">
        <v>1853</v>
      </c>
      <c r="D40" s="39"/>
      <c r="E40" s="71" t="s">
        <v>1854</v>
      </c>
      <c r="F40" s="72"/>
      <c r="G40" s="73"/>
    </row>
    <row r="41" spans="2:7" ht="43.5" customHeight="1" x14ac:dyDescent="0.3">
      <c r="B41" s="28"/>
      <c r="C41" s="69" t="s">
        <v>1855</v>
      </c>
      <c r="D41" s="39"/>
      <c r="E41" s="74" t="s">
        <v>1856</v>
      </c>
      <c r="F41" s="75"/>
      <c r="G41" s="76"/>
    </row>
    <row r="42" spans="2:7" ht="31.5" customHeight="1" x14ac:dyDescent="0.3">
      <c r="B42" s="28"/>
      <c r="C42" s="69" t="s">
        <v>1857</v>
      </c>
      <c r="D42" s="39"/>
      <c r="E42" s="77" t="s">
        <v>1858</v>
      </c>
      <c r="F42" s="75"/>
      <c r="G42" s="76"/>
    </row>
    <row r="43" spans="2:7" ht="24" customHeight="1" x14ac:dyDescent="0.3">
      <c r="B43" s="28"/>
      <c r="C43" s="69" t="s">
        <v>1859</v>
      </c>
      <c r="D43" s="39"/>
      <c r="E43" s="74" t="s">
        <v>1860</v>
      </c>
      <c r="F43" s="75"/>
      <c r="G43" s="76"/>
    </row>
    <row r="44" spans="2:7" ht="48" customHeight="1" x14ac:dyDescent="0.3">
      <c r="B44" s="28"/>
      <c r="C44" s="70" t="s">
        <v>1861</v>
      </c>
      <c r="D44" s="39"/>
      <c r="E44" s="78" t="s">
        <v>1862</v>
      </c>
      <c r="F44" s="79"/>
      <c r="G44" s="80"/>
    </row>
    <row r="45" spans="2:7" ht="12" customHeight="1" thickBot="1" x14ac:dyDescent="0.35">
      <c r="B45" s="28"/>
    </row>
    <row r="46" spans="2:7" ht="15.6" thickBot="1" x14ac:dyDescent="0.35">
      <c r="B46" s="28"/>
      <c r="C46" s="378" t="s">
        <v>1844</v>
      </c>
      <c r="D46" s="379"/>
      <c r="E46" s="379"/>
      <c r="F46" s="379"/>
      <c r="G46" s="380"/>
    </row>
    <row r="47" spans="2:7" ht="15.6" thickBot="1" x14ac:dyDescent="0.35">
      <c r="C47" s="375" t="s">
        <v>1863</v>
      </c>
      <c r="D47" s="375"/>
      <c r="E47" s="375"/>
      <c r="F47" s="375"/>
      <c r="G47" s="375"/>
    </row>
    <row r="48" spans="2:7" ht="15.6" thickBot="1" x14ac:dyDescent="0.35">
      <c r="C48" s="37"/>
      <c r="D48" s="37"/>
      <c r="E48" s="37"/>
      <c r="F48" s="37"/>
      <c r="G48" s="28"/>
    </row>
    <row r="49" spans="2:7" ht="15" x14ac:dyDescent="0.3">
      <c r="C49" s="40" t="s">
        <v>1843</v>
      </c>
      <c r="D49" s="41"/>
      <c r="E49" s="42"/>
      <c r="F49" s="41"/>
      <c r="G49" s="41"/>
    </row>
    <row r="50" spans="2:7" ht="15" x14ac:dyDescent="0.3">
      <c r="C50" s="373" t="s">
        <v>1864</v>
      </c>
      <c r="D50" s="373"/>
      <c r="E50" s="373"/>
      <c r="F50" s="373"/>
      <c r="G50" s="373"/>
    </row>
    <row r="51" spans="2:7" ht="15" x14ac:dyDescent="0.3">
      <c r="B51" s="43" t="s">
        <v>993</v>
      </c>
      <c r="C51" s="44" t="s">
        <v>1865</v>
      </c>
      <c r="D51" s="43"/>
      <c r="E51" s="45"/>
      <c r="F51" s="43"/>
      <c r="G51" s="46"/>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2" right="0" top="0.5" bottom="0" header="0.3" footer="0"/>
  <pageSetup paperSize="9" scale="67" orientation="landscape" r:id="rId13"/>
  <headerFooter>
    <oddHeader>&amp;L&amp;F&amp;C
&amp;A/&amp;P&amp;RSR-EITI 2017</oddHead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Q95"/>
  <sheetViews>
    <sheetView showGridLines="0" topLeftCell="A46" zoomScale="80" zoomScaleNormal="80" workbookViewId="0">
      <selection activeCell="H26" sqref="H26"/>
    </sheetView>
  </sheetViews>
  <sheetFormatPr defaultColWidth="4" defaultRowHeight="24" customHeight="1" x14ac:dyDescent="0.3"/>
  <cols>
    <col min="1" max="1" width="4" style="12"/>
    <col min="2" max="2" width="4" style="12" hidden="1" customWidth="1"/>
    <col min="3" max="3" width="70.88671875" style="12" customWidth="1"/>
    <col min="4" max="4" width="2.6640625" style="12" customWidth="1"/>
    <col min="5" max="5" width="44.44140625" style="12" bestFit="1" customWidth="1"/>
    <col min="6" max="6" width="3.44140625" style="12" customWidth="1"/>
    <col min="7" max="7" width="38.44140625" style="12" customWidth="1"/>
    <col min="8" max="8" width="21.33203125" style="12" customWidth="1"/>
    <col min="9" max="18" width="4" style="12"/>
    <col min="19" max="19" width="36.88671875" style="12" customWidth="1"/>
    <col min="20" max="16384" width="4" style="12"/>
  </cols>
  <sheetData>
    <row r="1" spans="1:7" ht="16.2" x14ac:dyDescent="0.3">
      <c r="B1" s="13"/>
    </row>
    <row r="2" spans="1:7" ht="16.2" x14ac:dyDescent="0.3">
      <c r="B2" s="13"/>
      <c r="C2" s="385" t="s">
        <v>1870</v>
      </c>
      <c r="D2" s="385"/>
      <c r="E2" s="385"/>
      <c r="F2" s="385"/>
      <c r="G2" s="385"/>
    </row>
    <row r="3" spans="1:7" s="195" customFormat="1" x14ac:dyDescent="0.3">
      <c r="B3" s="194"/>
      <c r="C3" s="386" t="s">
        <v>1639</v>
      </c>
      <c r="D3" s="386"/>
      <c r="E3" s="386"/>
      <c r="F3" s="386"/>
      <c r="G3" s="386"/>
    </row>
    <row r="4" spans="1:7" ht="12.75" customHeight="1" x14ac:dyDescent="0.3">
      <c r="B4" s="13"/>
      <c r="C4" s="387" t="s">
        <v>1871</v>
      </c>
      <c r="D4" s="387"/>
      <c r="E4" s="387"/>
      <c r="F4" s="387"/>
      <c r="G4" s="387"/>
    </row>
    <row r="5" spans="1:7" ht="12.75" customHeight="1" x14ac:dyDescent="0.3">
      <c r="B5" s="13"/>
      <c r="C5" s="388" t="s">
        <v>1637</v>
      </c>
      <c r="D5" s="388"/>
      <c r="E5" s="388"/>
      <c r="F5" s="388"/>
      <c r="G5" s="388"/>
    </row>
    <row r="6" spans="1:7" ht="12.75" customHeight="1" x14ac:dyDescent="0.3">
      <c r="B6" s="13"/>
      <c r="C6" s="388" t="s">
        <v>1872</v>
      </c>
      <c r="D6" s="388"/>
      <c r="E6" s="388"/>
      <c r="F6" s="388"/>
      <c r="G6" s="388"/>
    </row>
    <row r="7" spans="1:7" ht="12.75" customHeight="1" x14ac:dyDescent="0.35">
      <c r="B7" s="13"/>
      <c r="C7" s="392" t="s">
        <v>1873</v>
      </c>
      <c r="D7" s="392"/>
      <c r="E7" s="392"/>
      <c r="F7" s="392"/>
      <c r="G7" s="392"/>
    </row>
    <row r="8" spans="1:7" ht="16.2" x14ac:dyDescent="0.3">
      <c r="B8" s="13"/>
      <c r="C8" s="26"/>
      <c r="D8" s="81"/>
      <c r="E8" s="81"/>
      <c r="F8" s="26"/>
      <c r="G8" s="26"/>
    </row>
    <row r="9" spans="1:7" ht="16.2" x14ac:dyDescent="0.3">
      <c r="B9" s="13"/>
      <c r="C9" s="66" t="s">
        <v>1945</v>
      </c>
      <c r="D9" s="30"/>
      <c r="E9" s="34" t="s">
        <v>1944</v>
      </c>
      <c r="F9" s="30"/>
      <c r="G9" s="35" t="s">
        <v>1645</v>
      </c>
    </row>
    <row r="10" spans="1:7" ht="16.2" x14ac:dyDescent="0.3">
      <c r="B10" s="13"/>
      <c r="C10" s="26"/>
      <c r="D10" s="81"/>
      <c r="E10" s="81"/>
      <c r="F10" s="26"/>
      <c r="G10" s="26"/>
    </row>
    <row r="11" spans="1:7" s="195" customFormat="1" x14ac:dyDescent="0.3">
      <c r="B11" s="197"/>
      <c r="C11" s="209" t="s">
        <v>1632</v>
      </c>
      <c r="D11" s="194"/>
      <c r="E11" s="196"/>
      <c r="F11" s="194"/>
      <c r="G11" s="194"/>
    </row>
    <row r="12" spans="1:7" ht="19.2" thickBot="1" x14ac:dyDescent="0.35">
      <c r="A12" s="20"/>
      <c r="B12" s="21"/>
      <c r="C12" s="210" t="s">
        <v>1327</v>
      </c>
      <c r="D12" s="211"/>
      <c r="E12" s="212" t="s">
        <v>1005</v>
      </c>
      <c r="F12" s="211"/>
      <c r="G12" s="213" t="s">
        <v>1339</v>
      </c>
    </row>
    <row r="13" spans="1:7" ht="16.8" thickBot="1" x14ac:dyDescent="0.35">
      <c r="B13" s="22"/>
      <c r="C13" s="82" t="s">
        <v>993</v>
      </c>
      <c r="D13" s="83"/>
      <c r="E13" s="84"/>
      <c r="F13" s="83"/>
      <c r="G13" s="84"/>
    </row>
    <row r="14" spans="1:7" ht="16.2" x14ac:dyDescent="0.3">
      <c r="A14" s="18"/>
      <c r="B14" s="15" t="s">
        <v>993</v>
      </c>
      <c r="C14" s="85" t="s">
        <v>983</v>
      </c>
      <c r="D14" s="43"/>
      <c r="E14" s="115" t="s">
        <v>613</v>
      </c>
      <c r="F14" s="43"/>
      <c r="G14" s="86"/>
    </row>
    <row r="15" spans="1:7" ht="16.2" x14ac:dyDescent="0.3">
      <c r="A15" s="18"/>
      <c r="B15" s="15" t="s">
        <v>993</v>
      </c>
      <c r="C15" s="85" t="s">
        <v>737</v>
      </c>
      <c r="D15" s="43"/>
      <c r="E15" s="88" t="str">
        <f>IFERROR(VLOOKUP($E$14,Table1_Country_codes_and_currencies[],3,FALSE),"")</f>
        <v>SUR</v>
      </c>
      <c r="F15" s="43"/>
      <c r="G15" s="86"/>
    </row>
    <row r="16" spans="1:7" ht="16.2" x14ac:dyDescent="0.3">
      <c r="B16" s="15" t="s">
        <v>993</v>
      </c>
      <c r="C16" s="85" t="s">
        <v>1325</v>
      </c>
      <c r="D16" s="43"/>
      <c r="E16" s="88" t="str">
        <f>IFERROR(VLOOKUP($E$14,Table1_Country_codes_and_currencies[],7,FALSE),"")</f>
        <v>Surinamese dollar</v>
      </c>
      <c r="F16" s="43"/>
      <c r="G16" s="86"/>
    </row>
    <row r="17" spans="1:8" ht="16.8" thickBot="1" x14ac:dyDescent="0.35">
      <c r="B17" s="15" t="s">
        <v>993</v>
      </c>
      <c r="C17" s="92" t="s">
        <v>1326</v>
      </c>
      <c r="D17" s="89"/>
      <c r="E17" s="90" t="str">
        <f>IFERROR(VLOOKUP($E$14,Table1_Country_codes_and_currencies[],5,FALSE),"")</f>
        <v>SRD</v>
      </c>
      <c r="F17" s="89"/>
      <c r="G17" s="91"/>
    </row>
    <row r="18" spans="1:8" ht="16.8" thickBot="1" x14ac:dyDescent="0.35">
      <c r="B18" s="22"/>
      <c r="C18" s="82" t="s">
        <v>994</v>
      </c>
      <c r="D18" s="83"/>
      <c r="E18" s="84"/>
      <c r="F18" s="83"/>
      <c r="G18" s="84"/>
    </row>
    <row r="19" spans="1:8" ht="16.2" x14ac:dyDescent="0.3">
      <c r="A19" s="18"/>
      <c r="B19" s="15" t="s">
        <v>994</v>
      </c>
      <c r="C19" s="85" t="s">
        <v>984</v>
      </c>
      <c r="D19" s="43"/>
      <c r="E19" s="116">
        <v>42736</v>
      </c>
      <c r="F19" s="43"/>
      <c r="G19" s="86"/>
    </row>
    <row r="20" spans="1:8" ht="16.8" thickBot="1" x14ac:dyDescent="0.35">
      <c r="A20" s="18"/>
      <c r="B20" s="15" t="s">
        <v>994</v>
      </c>
      <c r="C20" s="92" t="s">
        <v>985</v>
      </c>
      <c r="D20" s="89"/>
      <c r="E20" s="116">
        <v>43100</v>
      </c>
      <c r="F20" s="89"/>
      <c r="G20" s="91"/>
    </row>
    <row r="21" spans="1:8" ht="16.8" thickBot="1" x14ac:dyDescent="0.35">
      <c r="B21" s="22"/>
      <c r="C21" s="82" t="s">
        <v>1328</v>
      </c>
      <c r="D21" s="83"/>
      <c r="E21" s="93"/>
      <c r="F21" s="83"/>
      <c r="G21" s="84"/>
    </row>
    <row r="22" spans="1:8" ht="16.2" x14ac:dyDescent="0.3">
      <c r="B22" s="15" t="s">
        <v>1328</v>
      </c>
      <c r="C22" s="94" t="s">
        <v>995</v>
      </c>
      <c r="D22" s="43"/>
      <c r="E22" s="117" t="s">
        <v>996</v>
      </c>
      <c r="F22" s="43"/>
      <c r="G22" s="86"/>
    </row>
    <row r="23" spans="1:8" ht="16.2" x14ac:dyDescent="0.3">
      <c r="A23" s="18"/>
      <c r="B23" s="15" t="s">
        <v>1328</v>
      </c>
      <c r="C23" s="85" t="s">
        <v>1004</v>
      </c>
      <c r="D23" s="43"/>
      <c r="E23" s="117" t="s">
        <v>1950</v>
      </c>
      <c r="F23" s="43"/>
      <c r="G23" s="86"/>
    </row>
    <row r="24" spans="1:8" ht="75" x14ac:dyDescent="0.3">
      <c r="B24" s="15" t="s">
        <v>1328</v>
      </c>
      <c r="C24" s="85" t="s">
        <v>1002</v>
      </c>
      <c r="D24" s="43"/>
      <c r="E24" s="118">
        <v>43830</v>
      </c>
      <c r="F24" s="43"/>
      <c r="G24" s="302" t="s">
        <v>2030</v>
      </c>
    </row>
    <row r="25" spans="1:8" ht="16.2" x14ac:dyDescent="0.3">
      <c r="A25" s="18"/>
      <c r="B25" s="15" t="s">
        <v>1328</v>
      </c>
      <c r="C25" s="85" t="s">
        <v>1332</v>
      </c>
      <c r="D25" s="43"/>
      <c r="E25" s="239" t="s">
        <v>1952</v>
      </c>
      <c r="F25" s="43"/>
      <c r="G25" s="86"/>
      <c r="H25" s="238"/>
    </row>
    <row r="26" spans="1:8" ht="45" x14ac:dyDescent="0.3">
      <c r="B26" s="15" t="s">
        <v>1328</v>
      </c>
      <c r="C26" s="95" t="s">
        <v>1749</v>
      </c>
      <c r="D26" s="96"/>
      <c r="E26" s="117" t="s">
        <v>996</v>
      </c>
      <c r="F26" s="96"/>
      <c r="G26" s="237" t="s">
        <v>1951</v>
      </c>
    </row>
    <row r="27" spans="1:8" ht="16.2" x14ac:dyDescent="0.3">
      <c r="B27" s="15" t="s">
        <v>1328</v>
      </c>
      <c r="C27" s="85" t="s">
        <v>1656</v>
      </c>
      <c r="D27" s="43"/>
      <c r="E27" s="118">
        <v>43830</v>
      </c>
      <c r="F27" s="43"/>
      <c r="G27" s="97"/>
    </row>
    <row r="28" spans="1:8" ht="16.2" x14ac:dyDescent="0.3">
      <c r="A28" s="18"/>
      <c r="B28" s="15" t="s">
        <v>1328</v>
      </c>
      <c r="C28" s="85" t="s">
        <v>1672</v>
      </c>
      <c r="D28" s="43"/>
      <c r="E28" s="239" t="s">
        <v>2052</v>
      </c>
      <c r="F28" s="43"/>
      <c r="G28" s="97"/>
      <c r="H28" s="238"/>
    </row>
    <row r="29" spans="1:8" ht="60" x14ac:dyDescent="0.3">
      <c r="B29" s="15" t="s">
        <v>1328</v>
      </c>
      <c r="C29" s="95" t="s">
        <v>1329</v>
      </c>
      <c r="D29" s="96"/>
      <c r="E29" s="117" t="s">
        <v>999</v>
      </c>
      <c r="F29" s="98"/>
      <c r="G29" s="240" t="s">
        <v>2038</v>
      </c>
    </row>
    <row r="30" spans="1:8" ht="16.2" x14ac:dyDescent="0.3">
      <c r="A30" s="18"/>
      <c r="B30" s="15" t="s">
        <v>1328</v>
      </c>
      <c r="C30" s="85" t="s">
        <v>1330</v>
      </c>
      <c r="D30" s="43"/>
      <c r="E30" s="118" t="str">
        <f>IF(OR($E$29=Lists!$I$4,$E$29=Lists!$I$5),"&lt;Date in this format: YYYY-MM-DD&gt;","")</f>
        <v/>
      </c>
      <c r="F30" s="43"/>
      <c r="G30" s="86"/>
    </row>
    <row r="31" spans="1:8" ht="16.8" thickBot="1" x14ac:dyDescent="0.35">
      <c r="A31" s="18"/>
      <c r="B31" s="15" t="s">
        <v>1328</v>
      </c>
      <c r="C31" s="85" t="s">
        <v>1331</v>
      </c>
      <c r="D31" s="99"/>
      <c r="E31" s="119" t="str">
        <f>IF(OR($E$29=Lists!$I$4,$E$29=Lists!$I$5),"&lt;URL&gt;","")</f>
        <v/>
      </c>
      <c r="F31" s="89"/>
      <c r="G31" s="100"/>
    </row>
    <row r="32" spans="1:8" ht="16.2" customHeight="1" thickBot="1" x14ac:dyDescent="0.35">
      <c r="A32" s="13"/>
      <c r="C32" s="208" t="s">
        <v>1939</v>
      </c>
      <c r="D32" s="101"/>
      <c r="E32" s="325"/>
      <c r="F32" s="102"/>
      <c r="G32" s="241"/>
    </row>
    <row r="33" spans="1:16" ht="16.2" x14ac:dyDescent="0.3">
      <c r="A33" s="15"/>
      <c r="B33" s="17"/>
      <c r="C33" s="103" t="s">
        <v>1648</v>
      </c>
      <c r="D33" s="308"/>
      <c r="E33" s="321" t="s">
        <v>1579</v>
      </c>
      <c r="F33" s="28"/>
      <c r="G33" s="303" t="s">
        <v>1959</v>
      </c>
      <c r="I33" s="313"/>
      <c r="J33" s="313"/>
      <c r="K33" s="313"/>
      <c r="L33" s="313"/>
      <c r="M33" s="313"/>
      <c r="N33" s="313"/>
      <c r="O33" s="313"/>
      <c r="P33" s="313"/>
    </row>
    <row r="34" spans="1:16" ht="43.8" thickBot="1" x14ac:dyDescent="0.35">
      <c r="A34" s="13"/>
      <c r="B34" s="15" t="s">
        <v>1337</v>
      </c>
      <c r="C34" s="104" t="s">
        <v>1431</v>
      </c>
      <c r="D34" s="89"/>
      <c r="E34" s="322" t="s">
        <v>1958</v>
      </c>
      <c r="F34" s="323"/>
      <c r="G34" s="324" t="s">
        <v>2039</v>
      </c>
    </row>
    <row r="35" spans="1:16" ht="16.8" thickBot="1" x14ac:dyDescent="0.35">
      <c r="A35" s="18"/>
      <c r="B35" s="15" t="s">
        <v>1337</v>
      </c>
      <c r="C35" s="82" t="s">
        <v>1337</v>
      </c>
      <c r="D35" s="83"/>
      <c r="E35" s="83"/>
      <c r="F35" s="83"/>
      <c r="G35" s="83"/>
    </row>
    <row r="36" spans="1:16" ht="16.2" x14ac:dyDescent="0.3">
      <c r="B36" s="15" t="s">
        <v>1337</v>
      </c>
      <c r="C36" s="87" t="s">
        <v>1003</v>
      </c>
      <c r="D36" s="43"/>
      <c r="E36" s="88"/>
      <c r="F36" s="43"/>
      <c r="G36" s="43"/>
    </row>
    <row r="37" spans="1:16" ht="16.2" x14ac:dyDescent="0.3">
      <c r="A37" s="18"/>
      <c r="B37" s="15" t="s">
        <v>1337</v>
      </c>
      <c r="C37" s="105" t="s">
        <v>986</v>
      </c>
      <c r="D37" s="43"/>
      <c r="E37" s="117" t="s">
        <v>996</v>
      </c>
      <c r="F37" s="43"/>
      <c r="G37" s="97" t="s">
        <v>1953</v>
      </c>
    </row>
    <row r="38" spans="1:16" ht="16.2" x14ac:dyDescent="0.3">
      <c r="A38" s="18"/>
      <c r="B38" s="15" t="s">
        <v>1337</v>
      </c>
      <c r="C38" s="105" t="s">
        <v>987</v>
      </c>
      <c r="D38" s="43"/>
      <c r="E38" s="117" t="s">
        <v>1000</v>
      </c>
      <c r="F38" s="43"/>
      <c r="G38" s="97"/>
    </row>
    <row r="39" spans="1:16" ht="16.2" x14ac:dyDescent="0.3">
      <c r="B39" s="15" t="s">
        <v>1337</v>
      </c>
      <c r="C39" s="105" t="s">
        <v>1429</v>
      </c>
      <c r="D39" s="43"/>
      <c r="E39" s="117" t="s">
        <v>996</v>
      </c>
      <c r="F39" s="43"/>
      <c r="G39" s="97"/>
    </row>
    <row r="40" spans="1:16" ht="16.2" x14ac:dyDescent="0.3">
      <c r="B40" s="15" t="s">
        <v>1337</v>
      </c>
      <c r="C40" s="105" t="s">
        <v>1827</v>
      </c>
      <c r="D40" s="43"/>
      <c r="E40" s="117" t="s">
        <v>1000</v>
      </c>
      <c r="F40" s="43"/>
      <c r="G40" s="97"/>
    </row>
    <row r="41" spans="1:16" ht="16.2" x14ac:dyDescent="0.3">
      <c r="B41" s="15" t="s">
        <v>1337</v>
      </c>
      <c r="C41" s="106" t="s">
        <v>1646</v>
      </c>
      <c r="D41" s="43"/>
      <c r="E41" s="117" t="s">
        <v>1926</v>
      </c>
      <c r="F41" s="43"/>
      <c r="G41" s="97"/>
    </row>
    <row r="42" spans="1:16" ht="16.2" x14ac:dyDescent="0.3">
      <c r="B42" s="15" t="s">
        <v>1337</v>
      </c>
      <c r="C42" s="105" t="s">
        <v>1748</v>
      </c>
      <c r="D42" s="43"/>
      <c r="E42" s="117">
        <v>2</v>
      </c>
      <c r="F42" s="43"/>
      <c r="G42" s="97"/>
    </row>
    <row r="43" spans="1:16" ht="120" x14ac:dyDescent="0.3">
      <c r="B43" s="15" t="s">
        <v>1337</v>
      </c>
      <c r="C43" s="105" t="s">
        <v>1826</v>
      </c>
      <c r="D43" s="107"/>
      <c r="E43" s="117">
        <v>7</v>
      </c>
      <c r="F43" s="43"/>
      <c r="G43" s="359" t="s">
        <v>2057</v>
      </c>
    </row>
    <row r="44" spans="1:16" ht="16.2" x14ac:dyDescent="0.3">
      <c r="B44" s="15" t="s">
        <v>1337</v>
      </c>
      <c r="C44" s="108" t="s">
        <v>1874</v>
      </c>
      <c r="D44" s="43"/>
      <c r="E44" s="120" t="s">
        <v>1178</v>
      </c>
      <c r="F44" s="96"/>
      <c r="G44" s="97"/>
    </row>
    <row r="45" spans="1:16" ht="16.2" x14ac:dyDescent="0.3">
      <c r="B45" s="15" t="s">
        <v>1337</v>
      </c>
      <c r="C45" s="109" t="s">
        <v>1333</v>
      </c>
      <c r="D45" s="43"/>
      <c r="E45" s="121">
        <v>7.4249999999999998</v>
      </c>
      <c r="F45" s="43"/>
      <c r="G45" s="97" t="s">
        <v>1954</v>
      </c>
    </row>
    <row r="46" spans="1:16" ht="43.8" thickBot="1" x14ac:dyDescent="0.35">
      <c r="B46" s="15" t="s">
        <v>1337</v>
      </c>
      <c r="C46" s="207" t="s">
        <v>1747</v>
      </c>
      <c r="D46" s="89"/>
      <c r="E46" s="242" t="s">
        <v>1955</v>
      </c>
      <c r="F46" s="89"/>
      <c r="G46" s="127"/>
    </row>
    <row r="47" spans="1:16" s="20" customFormat="1" ht="16.8" thickBot="1" x14ac:dyDescent="0.35">
      <c r="A47" s="12"/>
      <c r="B47" s="15" t="s">
        <v>1337</v>
      </c>
      <c r="C47" s="205" t="s">
        <v>1937</v>
      </c>
      <c r="D47" s="89"/>
      <c r="E47" s="206"/>
      <c r="F47" s="89"/>
      <c r="G47" s="127"/>
    </row>
    <row r="48" spans="1:16" ht="15.6" customHeight="1" x14ac:dyDescent="0.3">
      <c r="B48" s="15" t="s">
        <v>1337</v>
      </c>
      <c r="C48" s="105" t="s">
        <v>1334</v>
      </c>
      <c r="D48" s="43"/>
      <c r="E48" s="117" t="s">
        <v>996</v>
      </c>
      <c r="F48" s="43"/>
      <c r="G48" s="97"/>
    </row>
    <row r="49" spans="1:17" s="18" customFormat="1" ht="30" x14ac:dyDescent="0.3">
      <c r="A49" s="12"/>
      <c r="B49" s="15"/>
      <c r="C49" s="105" t="s">
        <v>1430</v>
      </c>
      <c r="D49" s="308"/>
      <c r="E49" s="117" t="s">
        <v>1000</v>
      </c>
      <c r="F49" s="308"/>
      <c r="G49" s="320" t="s">
        <v>2048</v>
      </c>
      <c r="H49" s="313"/>
      <c r="I49" s="313"/>
      <c r="J49" s="313"/>
      <c r="K49" s="313"/>
      <c r="L49" s="313"/>
      <c r="M49" s="313"/>
      <c r="N49" s="313"/>
      <c r="O49" s="313"/>
      <c r="P49" s="313"/>
      <c r="Q49" s="313"/>
    </row>
    <row r="50" spans="1:17" s="18" customFormat="1" ht="15.6" customHeight="1" x14ac:dyDescent="0.3">
      <c r="A50" s="12"/>
      <c r="B50" s="15"/>
      <c r="C50" s="105" t="s">
        <v>1335</v>
      </c>
      <c r="D50" s="308"/>
      <c r="E50" s="117" t="s">
        <v>996</v>
      </c>
      <c r="F50" s="308"/>
      <c r="G50" s="97"/>
      <c r="H50" s="313"/>
      <c r="I50" s="313"/>
      <c r="J50" s="313"/>
      <c r="K50" s="313"/>
      <c r="L50" s="313"/>
      <c r="M50" s="313"/>
      <c r="N50" s="313"/>
      <c r="O50" s="313"/>
      <c r="P50" s="313"/>
      <c r="Q50" s="313"/>
    </row>
    <row r="51" spans="1:17" ht="30.6" thickBot="1" x14ac:dyDescent="0.35">
      <c r="B51" s="15"/>
      <c r="C51" s="126" t="s">
        <v>1336</v>
      </c>
      <c r="D51" s="89"/>
      <c r="E51" s="326" t="s">
        <v>1000</v>
      </c>
      <c r="F51" s="89"/>
      <c r="G51" s="327" t="s">
        <v>2048</v>
      </c>
      <c r="H51" s="313"/>
      <c r="I51" s="313"/>
      <c r="J51" s="313"/>
      <c r="K51" s="313"/>
      <c r="L51" s="313"/>
      <c r="M51" s="313"/>
      <c r="N51" s="313"/>
      <c r="O51" s="313"/>
      <c r="P51" s="313"/>
      <c r="Q51" s="313"/>
    </row>
    <row r="52" spans="1:17" ht="16.8" thickBot="1" x14ac:dyDescent="0.35">
      <c r="B52" s="15"/>
      <c r="C52" s="123" t="s">
        <v>1876</v>
      </c>
      <c r="D52" s="124"/>
      <c r="E52" s="125">
        <f>SUM(E53:E56)</f>
        <v>0.99999999999999989</v>
      </c>
      <c r="F52" s="124"/>
      <c r="G52" s="124"/>
      <c r="H52" s="313"/>
      <c r="I52" s="313"/>
      <c r="J52" s="313"/>
      <c r="K52" s="313"/>
      <c r="L52" s="313"/>
      <c r="M52" s="313"/>
      <c r="N52" s="313"/>
      <c r="O52" s="313"/>
      <c r="P52" s="313"/>
      <c r="Q52" s="313"/>
    </row>
    <row r="53" spans="1:17" ht="16.2" x14ac:dyDescent="0.3">
      <c r="B53" s="15"/>
      <c r="C53" s="304" t="s">
        <v>1625</v>
      </c>
      <c r="D53" s="305"/>
      <c r="E53" s="30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0.21818181818181817</v>
      </c>
      <c r="F53" s="43"/>
      <c r="G53" s="110" t="s">
        <v>1626</v>
      </c>
    </row>
    <row r="54" spans="1:17" s="18" customFormat="1" ht="16.2" x14ac:dyDescent="0.3">
      <c r="B54" s="22"/>
      <c r="C54" s="304" t="s">
        <v>1660</v>
      </c>
      <c r="D54" s="305"/>
      <c r="E54" s="30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0.34545454545454546</v>
      </c>
      <c r="F54" s="43"/>
      <c r="G54" s="110" t="s">
        <v>1626</v>
      </c>
    </row>
    <row r="55" spans="1:17" s="18" customFormat="1" ht="16.2" x14ac:dyDescent="0.3">
      <c r="A55" s="12"/>
      <c r="B55" s="15" t="s">
        <v>1338</v>
      </c>
      <c r="C55" s="304" t="s">
        <v>1000</v>
      </c>
      <c r="D55" s="305"/>
      <c r="E55" s="30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0.18181818181818182</v>
      </c>
      <c r="F55" s="43"/>
      <c r="G55" s="110" t="s">
        <v>1626</v>
      </c>
    </row>
    <row r="56" spans="1:17" ht="15" customHeight="1" thickBot="1" x14ac:dyDescent="0.35">
      <c r="B56" s="15" t="s">
        <v>1338</v>
      </c>
      <c r="C56" s="304" t="s">
        <v>1580</v>
      </c>
      <c r="D56" s="305"/>
      <c r="E56" s="30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0.25454545454545452</v>
      </c>
      <c r="F56" s="43"/>
      <c r="G56" s="110" t="s">
        <v>1626</v>
      </c>
    </row>
    <row r="57" spans="1:17" ht="16.8" thickBot="1" x14ac:dyDescent="0.35">
      <c r="B57" s="15" t="s">
        <v>1338</v>
      </c>
      <c r="C57" s="111" t="s">
        <v>1647</v>
      </c>
      <c r="D57" s="112"/>
      <c r="E57" s="113"/>
      <c r="F57" s="112"/>
      <c r="G57" s="112"/>
    </row>
    <row r="58" spans="1:17" s="18" customFormat="1" ht="16.2" x14ac:dyDescent="0.3">
      <c r="A58" s="12"/>
      <c r="B58" s="15" t="s">
        <v>1338</v>
      </c>
      <c r="C58" s="85" t="s">
        <v>990</v>
      </c>
      <c r="D58" s="43"/>
      <c r="E58" s="115" t="s">
        <v>1956</v>
      </c>
      <c r="F58" s="43"/>
      <c r="G58" s="86"/>
    </row>
    <row r="59" spans="1:17" ht="16.2" x14ac:dyDescent="0.3">
      <c r="B59" s="13"/>
      <c r="C59" s="85" t="s">
        <v>991</v>
      </c>
      <c r="D59" s="43"/>
      <c r="E59" s="115" t="s">
        <v>1950</v>
      </c>
      <c r="F59" s="43"/>
      <c r="G59" s="86"/>
    </row>
    <row r="60" spans="1:17" ht="16.2" x14ac:dyDescent="0.3">
      <c r="B60" s="13"/>
      <c r="C60" s="85" t="s">
        <v>992</v>
      </c>
      <c r="D60" s="43"/>
      <c r="E60" s="243" t="s">
        <v>1957</v>
      </c>
      <c r="F60" s="43"/>
      <c r="G60" s="86"/>
    </row>
    <row r="61" spans="1:17" ht="16.8" thickBot="1" x14ac:dyDescent="0.35">
      <c r="B61" s="13"/>
      <c r="C61" s="114"/>
      <c r="D61" s="89"/>
      <c r="E61" s="90"/>
      <c r="F61" s="89"/>
      <c r="G61" s="99"/>
    </row>
    <row r="62" spans="1:17" s="18" customFormat="1" ht="16.8" thickBot="1" x14ac:dyDescent="0.35">
      <c r="A62" s="12"/>
      <c r="B62" s="12"/>
      <c r="C62" s="389"/>
      <c r="D62" s="389"/>
      <c r="E62" s="389"/>
      <c r="F62" s="389"/>
      <c r="G62" s="389"/>
    </row>
    <row r="63" spans="1:17" s="26" customFormat="1" ht="15.6" thickBot="1" x14ac:dyDescent="0.35">
      <c r="B63" s="28"/>
      <c r="C63" s="378" t="s">
        <v>1844</v>
      </c>
      <c r="D63" s="379"/>
      <c r="E63" s="379"/>
      <c r="F63" s="379"/>
      <c r="G63" s="380"/>
    </row>
    <row r="64" spans="1:17" s="26" customFormat="1" ht="15.6" thickBot="1" x14ac:dyDescent="0.35">
      <c r="C64" s="378" t="s">
        <v>1863</v>
      </c>
      <c r="D64" s="379"/>
      <c r="E64" s="379"/>
      <c r="F64" s="379"/>
      <c r="G64" s="380"/>
    </row>
    <row r="65" spans="2:7" s="26" customFormat="1" ht="15.6" thickBot="1" x14ac:dyDescent="0.35">
      <c r="C65" s="390"/>
      <c r="D65" s="390"/>
      <c r="E65" s="390"/>
      <c r="F65" s="390"/>
      <c r="G65" s="390"/>
    </row>
    <row r="66" spans="2:7" s="26" customFormat="1" ht="18.75" customHeight="1" x14ac:dyDescent="0.3">
      <c r="C66" s="391" t="s">
        <v>1843</v>
      </c>
      <c r="D66" s="391"/>
      <c r="E66" s="391"/>
      <c r="F66" s="391"/>
      <c r="G66" s="391"/>
    </row>
    <row r="67" spans="2:7" s="26" customFormat="1" ht="15" x14ac:dyDescent="0.3">
      <c r="C67" s="373" t="s">
        <v>1864</v>
      </c>
      <c r="D67" s="373"/>
      <c r="E67" s="373"/>
      <c r="F67" s="373"/>
      <c r="G67" s="373"/>
    </row>
    <row r="68" spans="2:7" s="26" customFormat="1" ht="15" x14ac:dyDescent="0.3">
      <c r="B68" s="43" t="s">
        <v>993</v>
      </c>
      <c r="C68" s="384" t="s">
        <v>1865</v>
      </c>
      <c r="D68" s="384"/>
      <c r="E68" s="384"/>
      <c r="F68" s="384"/>
      <c r="G68" s="384"/>
    </row>
    <row r="69" spans="2:7" ht="16.2" x14ac:dyDescent="0.3">
      <c r="B69" s="13"/>
      <c r="C69" s="16"/>
      <c r="D69" s="15"/>
      <c r="E69" s="16"/>
      <c r="F69" s="15"/>
      <c r="G69" s="15"/>
    </row>
    <row r="70" spans="2:7" ht="15" customHeight="1" x14ac:dyDescent="0.3">
      <c r="B70" s="13"/>
      <c r="C70" s="14"/>
      <c r="D70" s="14"/>
      <c r="E70" s="14"/>
      <c r="F70" s="14"/>
      <c r="G70" s="13"/>
    </row>
    <row r="71" spans="2:7" ht="15" customHeight="1" x14ac:dyDescent="0.3">
      <c r="C71" s="13"/>
      <c r="D71" s="13"/>
      <c r="E71" s="13"/>
      <c r="F71" s="13"/>
      <c r="G71" s="13"/>
    </row>
    <row r="72" spans="2:7" ht="16.2" x14ac:dyDescent="0.3">
      <c r="C72" s="383"/>
      <c r="D72" s="383"/>
      <c r="E72" s="383"/>
      <c r="F72" s="383"/>
      <c r="G72" s="383"/>
    </row>
    <row r="73" spans="2:7" ht="16.2" x14ac:dyDescent="0.3">
      <c r="C73" s="383"/>
      <c r="D73" s="383"/>
      <c r="E73" s="383"/>
      <c r="F73" s="383"/>
      <c r="G73" s="383"/>
    </row>
    <row r="74" spans="2:7" ht="18.75" customHeight="1" x14ac:dyDescent="0.3">
      <c r="C74" s="383"/>
      <c r="D74" s="383"/>
      <c r="E74" s="383"/>
      <c r="F74" s="383"/>
      <c r="G74" s="383"/>
    </row>
    <row r="75" spans="2:7" ht="16.2" x14ac:dyDescent="0.3">
      <c r="C75" s="383"/>
      <c r="D75" s="383"/>
      <c r="E75" s="383"/>
      <c r="F75" s="383"/>
      <c r="G75" s="383"/>
    </row>
    <row r="76" spans="2:7" ht="16.2" x14ac:dyDescent="0.3">
      <c r="C76" s="14"/>
      <c r="D76" s="14"/>
      <c r="E76" s="14"/>
      <c r="F76" s="14"/>
      <c r="G76" s="13"/>
    </row>
    <row r="77" spans="2:7" ht="16.2" x14ac:dyDescent="0.3">
      <c r="C77" s="382"/>
      <c r="D77" s="382"/>
      <c r="E77" s="382"/>
      <c r="F77" s="13"/>
      <c r="G77" s="13"/>
    </row>
    <row r="78" spans="2:7" ht="16.2" x14ac:dyDescent="0.3">
      <c r="C78" s="382"/>
      <c r="D78" s="382"/>
      <c r="E78" s="382"/>
      <c r="F78" s="13"/>
      <c r="G78" s="13"/>
    </row>
    <row r="79" spans="2:7" ht="16.2" x14ac:dyDescent="0.3">
      <c r="C79" s="13"/>
      <c r="D79" s="13"/>
      <c r="E79" s="13"/>
      <c r="F79" s="13"/>
      <c r="G79" s="13"/>
    </row>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662" yWindow="774" count="12">
    <dataValidation type="date" allowBlank="1" showInputMessage="1" showErrorMessage="1" errorTitle="Incorrect format" error="Please revise information according to specified format" promptTitle="Input date in specific format" prompt="YYYY-MM-DD" sqref="E19:E20 E24 E27 E30" xr:uid="{00000000-0002-0000-0200-000000000000}">
      <formula1>36161</formula1>
      <formula2>47848</formula2>
    </dataValidation>
    <dataValidation allowBlank="1" showInputMessage="1" showErrorMessage="1" promptTitle="Entity name" prompt="Insert name of the organisation, company, or government agency here" sqref="E23" xr:uid="{00000000-0002-0000-0200-000001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2000000}">
      <formula1>0</formula1>
      <formula2>9999999999999990000</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2 E37:E40 E29 E26 E48:E51" xr:uid="{00000000-0002-0000-0200-000003000000}">
      <formula1>Simple_options_list</formula1>
    </dataValidation>
    <dataValidation allowBlank="1" showInputMessage="1" showErrorMessage="1" promptTitle="Additional relevant files" prompt="If several files relevant to the report exist, please indicate as such here. If several, please copy this into several rows." sqref="E31" xr:uid="{00000000-0002-0000-0200-000004000000}"/>
    <dataValidation type="whole" operator="greaterThanOrEqual" allowBlank="1" showInputMessage="1" showErrorMessage="1" errorTitle="Number" error="Please input a number in this cell" sqref="E42:E43" xr:uid="{00000000-0002-0000-0200-000005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6000000}">
      <formula1>Reporting_options_list</formula1>
    </dataValidation>
    <dataValidation allowBlank="1" showInputMessage="1" showErrorMessage="1" promptTitle="URL" prompt="Please input URL" sqref="E31" xr:uid="{00000000-0002-0000-0200-000007000000}"/>
    <dataValidation type="whole" showInputMessage="1" showErrorMessage="1" sqref="F1 D14:D61 G18 E21:G21 E15:E18 E32:G32 E35:G36 E47 C33:C68 E52:G57 G1:G2 D61:G61 C1:C31 D8:G13 D1:E2 F69:F1048576 F8:F61" xr:uid="{00000000-0002-0000-0200-000008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9000000}"/>
    <dataValidation showInputMessage="1" showErrorMessage="1" sqref="C32" xr:uid="{00000000-0002-0000-0200-00000A000000}"/>
    <dataValidation type="list" allowBlank="1" showInputMessage="1" showErrorMessage="1" promptTitle="Choose from drop-down menu" prompt="Please select the relevant country from the drop-down menu" sqref="E14" xr:uid="{00000000-0002-0000-0200-00000B000000}">
      <formula1>Countries_list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25" r:id="rId5" xr:uid="{00000000-0004-0000-0200-000004000000}"/>
    <hyperlink ref="E28" r:id="rId6" xr:uid="{00000000-0004-0000-0200-000005000000}"/>
    <hyperlink ref="G33" r:id="rId7" display="https://eitisuriname.org/en" xr:uid="{00000000-0004-0000-0200-000006000000}"/>
    <hyperlink ref="E46" r:id="rId8" xr:uid="{00000000-0004-0000-0200-000007000000}"/>
    <hyperlink ref="E60" r:id="rId9" xr:uid="{00000000-0004-0000-0200-000008000000}"/>
    <hyperlink ref="E34" r:id="rId10" xr:uid="{00000000-0004-0000-0200-000009000000}"/>
  </hyperlinks>
  <pageMargins left="0.2" right="0" top="0.5" bottom="0" header="0.3" footer="0"/>
  <pageSetup paperSize="9" scale="60" fitToHeight="0" orientation="portrait" r:id="rId11"/>
  <headerFooter>
    <oddHeader>&amp;L&amp;F&amp;C
&amp;A/&amp;P
&amp;RSR-EITI 2017</oddHeader>
  </headerFooter>
  <extLst>
    <ext xmlns:x14="http://schemas.microsoft.com/office/spreadsheetml/2009/9/main" uri="{CCE6A557-97BC-4b89-ADB6-D9C93CAAB3DF}">
      <x14:dataValidations xmlns:xm="http://schemas.microsoft.com/office/excel/2006/main" xWindow="662" yWindow="774"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200-00000C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15"/>
  <sheetViews>
    <sheetView showGridLines="0" tabSelected="1" topLeftCell="A92" zoomScale="62" zoomScaleNormal="62" workbookViewId="0">
      <selection activeCell="F107" sqref="F107"/>
    </sheetView>
  </sheetViews>
  <sheetFormatPr defaultColWidth="4" defaultRowHeight="24" customHeight="1" x14ac:dyDescent="0.3"/>
  <cols>
    <col min="1" max="1" width="4" style="12"/>
    <col min="2" max="2" width="56.5546875" style="12" customWidth="1"/>
    <col min="3" max="3" width="4" style="12"/>
    <col min="4" max="4" width="50.5546875" style="12" customWidth="1"/>
    <col min="5" max="5" width="2.33203125" style="12" customWidth="1"/>
    <col min="6" max="6" width="50.5546875" style="12" customWidth="1"/>
    <col min="7" max="7" width="2.6640625" style="12" customWidth="1"/>
    <col min="8" max="8" width="58.6640625" style="12" customWidth="1"/>
    <col min="9" max="9" width="17.88671875" style="293" customWidth="1"/>
    <col min="10" max="10" width="14.5546875" style="12" customWidth="1"/>
    <col min="11" max="11" width="13.5546875" style="12" customWidth="1"/>
    <col min="12" max="15" width="4" style="12"/>
    <col min="16" max="16" width="42" style="12" bestFit="1" customWidth="1"/>
    <col min="17" max="16384" width="4" style="12"/>
  </cols>
  <sheetData>
    <row r="1" spans="1:16" ht="16.2" x14ac:dyDescent="0.3">
      <c r="A1" s="13"/>
      <c r="I1" s="289"/>
    </row>
    <row r="2" spans="1:16" s="26" customFormat="1" ht="15" x14ac:dyDescent="0.3">
      <c r="A2" s="28"/>
      <c r="B2" s="62" t="s">
        <v>1877</v>
      </c>
      <c r="C2" s="62"/>
      <c r="D2" s="62"/>
      <c r="E2" s="62"/>
      <c r="F2" s="62"/>
      <c r="G2" s="62"/>
      <c r="H2" s="62"/>
      <c r="I2" s="257"/>
    </row>
    <row r="3" spans="1:16" s="195" customFormat="1" x14ac:dyDescent="0.3">
      <c r="A3" s="194"/>
      <c r="B3" s="386" t="s">
        <v>1639</v>
      </c>
      <c r="C3" s="386"/>
      <c r="D3" s="386"/>
      <c r="E3" s="386"/>
      <c r="F3" s="386"/>
      <c r="G3" s="386"/>
      <c r="H3" s="386"/>
      <c r="I3" s="290"/>
    </row>
    <row r="4" spans="1:16" s="26" customFormat="1" ht="17.100000000000001" customHeight="1" x14ac:dyDescent="0.3">
      <c r="A4" s="28"/>
      <c r="B4" s="393" t="s">
        <v>1635</v>
      </c>
      <c r="C4" s="393"/>
      <c r="D4" s="393"/>
      <c r="E4" s="393"/>
      <c r="F4" s="393"/>
      <c r="G4" s="393"/>
      <c r="H4" s="393"/>
      <c r="I4" s="257"/>
    </row>
    <row r="5" spans="1:16" s="26" customFormat="1" ht="15" x14ac:dyDescent="0.3">
      <c r="A5" s="28"/>
      <c r="B5" s="388" t="s">
        <v>1878</v>
      </c>
      <c r="C5" s="388"/>
      <c r="D5" s="388"/>
      <c r="E5" s="388"/>
      <c r="F5" s="388"/>
      <c r="G5" s="388"/>
      <c r="H5" s="388"/>
      <c r="I5" s="257"/>
    </row>
    <row r="6" spans="1:16" s="26" customFormat="1" ht="15" x14ac:dyDescent="0.35">
      <c r="A6" s="28"/>
      <c r="B6" s="388" t="s">
        <v>1636</v>
      </c>
      <c r="C6" s="388"/>
      <c r="D6" s="388"/>
      <c r="E6" s="388"/>
      <c r="F6" s="388"/>
      <c r="G6" s="388"/>
      <c r="H6" s="388"/>
      <c r="I6" s="257"/>
      <c r="P6" s="23"/>
    </row>
    <row r="7" spans="1:16" s="26" customFormat="1" ht="15" x14ac:dyDescent="0.3">
      <c r="A7" s="28"/>
      <c r="B7" s="388" t="s">
        <v>1879</v>
      </c>
      <c r="C7" s="388"/>
      <c r="D7" s="388"/>
      <c r="E7" s="388"/>
      <c r="F7" s="388"/>
      <c r="G7" s="388"/>
      <c r="H7" s="388"/>
      <c r="I7" s="257"/>
    </row>
    <row r="8" spans="1:16" s="26" customFormat="1" ht="17.100000000000001" customHeight="1" x14ac:dyDescent="0.3">
      <c r="A8" s="28"/>
      <c r="B8" s="388" t="s">
        <v>1880</v>
      </c>
      <c r="C8" s="388"/>
      <c r="D8" s="388"/>
      <c r="E8" s="388"/>
      <c r="F8" s="388"/>
      <c r="G8" s="388"/>
      <c r="H8" s="388"/>
      <c r="I8" s="257"/>
    </row>
    <row r="9" spans="1:16" s="26" customFormat="1" ht="15" customHeight="1" x14ac:dyDescent="0.35">
      <c r="A9" s="28"/>
      <c r="B9" s="398" t="s">
        <v>1881</v>
      </c>
      <c r="C9" s="398"/>
      <c r="D9" s="398"/>
      <c r="E9" s="398"/>
      <c r="F9" s="398"/>
      <c r="G9" s="398"/>
      <c r="H9" s="398"/>
      <c r="I9" s="257"/>
    </row>
    <row r="10" spans="1:16" s="26" customFormat="1" ht="7.95" customHeight="1" x14ac:dyDescent="0.35">
      <c r="A10" s="28"/>
      <c r="E10" s="128"/>
      <c r="F10" s="128"/>
      <c r="G10" s="128"/>
      <c r="H10" s="128"/>
      <c r="I10" s="257"/>
    </row>
    <row r="11" spans="1:16" s="26" customFormat="1" ht="16.2" x14ac:dyDescent="0.3">
      <c r="A11" s="28"/>
      <c r="B11" s="66" t="s">
        <v>1945</v>
      </c>
      <c r="C11" s="30"/>
      <c r="D11" s="34" t="s">
        <v>1944</v>
      </c>
      <c r="E11" s="30"/>
      <c r="F11" s="35" t="s">
        <v>1645</v>
      </c>
      <c r="G11" s="13"/>
      <c r="H11" s="28"/>
      <c r="I11" s="257"/>
      <c r="P11" s="200"/>
    </row>
    <row r="12" spans="1:16" s="26" customFormat="1" ht="15" x14ac:dyDescent="0.3">
      <c r="A12" s="28"/>
      <c r="I12" s="257"/>
    </row>
    <row r="13" spans="1:16" s="195" customFormat="1" ht="19.2" customHeight="1" x14ac:dyDescent="0.3">
      <c r="A13" s="194"/>
      <c r="B13" s="24" t="s">
        <v>1633</v>
      </c>
      <c r="C13" s="194"/>
      <c r="D13" s="196"/>
      <c r="E13" s="194"/>
      <c r="F13" s="196"/>
      <c r="G13" s="194"/>
      <c r="H13" s="194"/>
      <c r="I13" s="290"/>
    </row>
    <row r="14" spans="1:16" s="26" customFormat="1" ht="15" x14ac:dyDescent="0.3">
      <c r="A14" s="28"/>
      <c r="B14" s="45" t="s">
        <v>1882</v>
      </c>
      <c r="C14" s="28"/>
      <c r="D14" s="45"/>
      <c r="E14" s="28"/>
      <c r="F14" s="45"/>
      <c r="G14" s="28"/>
      <c r="H14" s="28"/>
      <c r="I14" s="257"/>
    </row>
    <row r="15" spans="1:16" s="26" customFormat="1" ht="15" x14ac:dyDescent="0.3">
      <c r="A15" s="28"/>
      <c r="B15" s="48"/>
      <c r="C15" s="28"/>
      <c r="D15" s="129"/>
      <c r="E15" s="28"/>
      <c r="F15" s="129"/>
      <c r="G15" s="28"/>
      <c r="H15" s="28"/>
      <c r="I15" s="257"/>
    </row>
    <row r="16" spans="1:16" s="217" customFormat="1" ht="18.600000000000001" x14ac:dyDescent="0.3">
      <c r="A16" s="214"/>
      <c r="B16" s="215" t="s">
        <v>3</v>
      </c>
      <c r="C16" s="214"/>
      <c r="D16" s="215" t="s">
        <v>4</v>
      </c>
      <c r="E16" s="214"/>
      <c r="F16" s="215" t="s">
        <v>1606</v>
      </c>
      <c r="G16" s="214"/>
      <c r="H16" s="216" t="s">
        <v>2</v>
      </c>
      <c r="I16" s="291"/>
    </row>
    <row r="17" spans="1:16" s="26" customFormat="1" ht="30" x14ac:dyDescent="0.3">
      <c r="A17" s="28"/>
      <c r="B17" s="130" t="s">
        <v>1883</v>
      </c>
      <c r="C17" s="28"/>
      <c r="D17" s="131"/>
      <c r="E17" s="28"/>
      <c r="F17" s="131"/>
      <c r="G17" s="28"/>
      <c r="H17" s="132"/>
      <c r="I17" s="257"/>
    </row>
    <row r="18" spans="1:16" s="26" customFormat="1" ht="15" x14ac:dyDescent="0.3">
      <c r="A18" s="28"/>
      <c r="B18" s="133" t="s">
        <v>1517</v>
      </c>
      <c r="C18" s="28"/>
      <c r="D18" s="134"/>
      <c r="E18" s="28"/>
      <c r="F18" s="134"/>
      <c r="G18" s="28"/>
      <c r="H18" s="135"/>
      <c r="I18" s="257"/>
    </row>
    <row r="19" spans="1:16" s="26" customFormat="1" ht="60" x14ac:dyDescent="0.3">
      <c r="A19" s="28"/>
      <c r="B19" s="136" t="s">
        <v>1518</v>
      </c>
      <c r="C19" s="28"/>
      <c r="D19" s="166" t="s">
        <v>1659</v>
      </c>
      <c r="E19" s="28"/>
      <c r="F19" s="300" t="s">
        <v>2008</v>
      </c>
      <c r="G19" s="28"/>
      <c r="H19" s="245"/>
      <c r="I19" s="257"/>
    </row>
    <row r="20" spans="1:16" s="26" customFormat="1" ht="15" x14ac:dyDescent="0.3">
      <c r="A20" s="28"/>
      <c r="B20" s="136" t="s">
        <v>1581</v>
      </c>
      <c r="C20" s="28"/>
      <c r="D20" s="166" t="s">
        <v>1659</v>
      </c>
      <c r="E20" s="28"/>
      <c r="F20" s="166" t="s">
        <v>2007</v>
      </c>
      <c r="G20" s="28"/>
      <c r="H20" s="245"/>
      <c r="I20" s="257"/>
    </row>
    <row r="21" spans="1:16" s="26" customFormat="1" ht="15" x14ac:dyDescent="0.3">
      <c r="A21" s="28"/>
      <c r="B21" s="136" t="s">
        <v>1946</v>
      </c>
      <c r="C21" s="28"/>
      <c r="D21" s="166" t="s">
        <v>1659</v>
      </c>
      <c r="E21" s="28"/>
      <c r="F21" s="280" t="s">
        <v>2006</v>
      </c>
      <c r="G21" s="28"/>
      <c r="H21" s="135"/>
      <c r="I21" s="257"/>
      <c r="O21" s="200"/>
      <c r="P21" s="220"/>
    </row>
    <row r="22" spans="1:16" s="26" customFormat="1" ht="60" x14ac:dyDescent="0.3">
      <c r="A22" s="28"/>
      <c r="B22" s="137" t="s">
        <v>1519</v>
      </c>
      <c r="C22" s="28"/>
      <c r="D22" s="167" t="s">
        <v>1659</v>
      </c>
      <c r="E22" s="28"/>
      <c r="F22" s="166" t="s">
        <v>2006</v>
      </c>
      <c r="G22" s="28"/>
      <c r="H22" s="247" t="s">
        <v>1960</v>
      </c>
      <c r="I22" s="257"/>
    </row>
    <row r="23" spans="1:16" s="26" customFormat="1" ht="15" x14ac:dyDescent="0.3">
      <c r="A23" s="28"/>
      <c r="B23" s="48"/>
      <c r="C23" s="28"/>
      <c r="D23" s="129"/>
      <c r="E23" s="28"/>
      <c r="F23" s="129"/>
      <c r="G23" s="28"/>
      <c r="H23" s="28"/>
      <c r="I23" s="257"/>
    </row>
    <row r="24" spans="1:16" s="26" customFormat="1" ht="15" x14ac:dyDescent="0.3">
      <c r="A24" s="28"/>
      <c r="B24" s="130" t="s">
        <v>1884</v>
      </c>
      <c r="C24" s="28"/>
      <c r="D24" s="131"/>
      <c r="E24" s="28"/>
      <c r="F24" s="131"/>
      <c r="G24" s="28"/>
      <c r="H24" s="132"/>
      <c r="I24" s="257"/>
    </row>
    <row r="25" spans="1:16" s="26" customFormat="1" ht="15" x14ac:dyDescent="0.3">
      <c r="A25" s="28"/>
      <c r="B25" s="133" t="s">
        <v>1517</v>
      </c>
      <c r="C25" s="28"/>
      <c r="D25" s="134"/>
      <c r="E25" s="28"/>
      <c r="F25" s="134"/>
      <c r="G25" s="28"/>
      <c r="H25" s="135"/>
      <c r="I25" s="257"/>
    </row>
    <row r="26" spans="1:16" s="26" customFormat="1" ht="75" x14ac:dyDescent="0.3">
      <c r="A26" s="28"/>
      <c r="B26" s="136" t="s">
        <v>1583</v>
      </c>
      <c r="C26" s="28"/>
      <c r="D26" s="166" t="s">
        <v>1580</v>
      </c>
      <c r="E26" s="28"/>
      <c r="F26" s="166" t="s">
        <v>2005</v>
      </c>
      <c r="G26" s="28"/>
      <c r="H26" s="245" t="s">
        <v>2016</v>
      </c>
      <c r="I26" s="257"/>
    </row>
    <row r="27" spans="1:16" s="225" customFormat="1" ht="15" x14ac:dyDescent="0.3">
      <c r="A27" s="28"/>
      <c r="B27" s="251"/>
      <c r="C27" s="28"/>
      <c r="D27" s="166"/>
      <c r="E27" s="28"/>
      <c r="F27" s="166"/>
      <c r="G27" s="28"/>
      <c r="H27" s="245"/>
      <c r="I27" s="257"/>
    </row>
    <row r="28" spans="1:16" s="26" customFormat="1" ht="30" x14ac:dyDescent="0.3">
      <c r="A28" s="139"/>
      <c r="B28" s="140" t="s">
        <v>1662</v>
      </c>
      <c r="C28" s="249"/>
      <c r="D28" s="166" t="s">
        <v>1580</v>
      </c>
      <c r="E28" s="28"/>
      <c r="F28" s="280" t="s">
        <v>2005</v>
      </c>
      <c r="G28" s="28"/>
      <c r="H28" s="245" t="s">
        <v>1964</v>
      </c>
      <c r="I28" s="257"/>
    </row>
    <row r="29" spans="1:16" s="26" customFormat="1" ht="15" x14ac:dyDescent="0.3">
      <c r="A29" s="28"/>
      <c r="B29" s="136" t="s">
        <v>1582</v>
      </c>
      <c r="C29" s="28"/>
      <c r="D29" s="166" t="s">
        <v>1580</v>
      </c>
      <c r="E29" s="28"/>
      <c r="F29" s="166" t="str">
        <f>IF(D29=Lists!$K$4,"&lt; Input URL to data source &gt;",IF(D29=Lists!$K$5,"&lt; Reference section in EITI Report or URL &gt;",IF(D29=Lists!$K$6,"&lt; Reference evidence of non-applicability &gt;","")))</f>
        <v/>
      </c>
      <c r="G29" s="28"/>
      <c r="H29" s="135"/>
      <c r="I29" s="257"/>
    </row>
    <row r="30" spans="1:16" s="26" customFormat="1" ht="15" x14ac:dyDescent="0.3">
      <c r="A30" s="28"/>
      <c r="B30" s="142" t="s">
        <v>1662</v>
      </c>
      <c r="C30" s="249"/>
      <c r="D30" s="166" t="s">
        <v>1580</v>
      </c>
      <c r="E30" s="28"/>
      <c r="F30" s="166" t="str">
        <f>IF(D30=Lists!$K$4,"&lt; Input URL to data source &gt;",IF(D30=Lists!$K$5,"&lt; Reference section in EITI Report or URL &gt;",IF(D30=Lists!$K$6,"&lt; Reference evidence of non-applicability &gt;","")))</f>
        <v/>
      </c>
      <c r="G30" s="28"/>
      <c r="H30" s="135"/>
      <c r="I30" s="257"/>
    </row>
    <row r="31" spans="1:16" s="26" customFormat="1" ht="15" x14ac:dyDescent="0.3">
      <c r="A31" s="28"/>
      <c r="B31" s="136" t="s">
        <v>1584</v>
      </c>
      <c r="C31" s="28"/>
      <c r="D31" s="166" t="s">
        <v>1580</v>
      </c>
      <c r="E31" s="28"/>
      <c r="F31" s="166" t="str">
        <f>IF(D31=Lists!$K$4,"&lt; Input URL to data source &gt;",IF(D31=Lists!$K$5,"&lt; Reference section in EITI Report or URL &gt;",IF(D31=Lists!$K$6,"&lt; Reference evidence of non-applicability &gt;","")))</f>
        <v/>
      </c>
      <c r="G31" s="28"/>
      <c r="H31" s="135"/>
      <c r="I31" s="257"/>
    </row>
    <row r="32" spans="1:16" s="26" customFormat="1" ht="45" x14ac:dyDescent="0.3">
      <c r="A32" s="28"/>
      <c r="B32" s="143" t="s">
        <v>1661</v>
      </c>
      <c r="C32" s="249"/>
      <c r="D32" s="167">
        <v>55</v>
      </c>
      <c r="E32" s="28"/>
      <c r="F32" s="166" t="s">
        <v>2005</v>
      </c>
      <c r="G32" s="28"/>
      <c r="H32" s="245" t="s">
        <v>2054</v>
      </c>
      <c r="I32" s="257"/>
    </row>
    <row r="33" spans="1:15" s="26" customFormat="1" ht="15" x14ac:dyDescent="0.3">
      <c r="A33" s="28"/>
      <c r="B33" s="144"/>
      <c r="C33" s="28"/>
      <c r="D33" s="129"/>
      <c r="E33" s="28"/>
      <c r="F33" s="129"/>
      <c r="G33" s="28"/>
      <c r="H33" s="145"/>
      <c r="I33" s="257"/>
    </row>
    <row r="34" spans="1:15" s="26" customFormat="1" ht="15" x14ac:dyDescent="0.3">
      <c r="A34" s="28"/>
      <c r="B34" s="130" t="s">
        <v>1885</v>
      </c>
      <c r="C34" s="28"/>
      <c r="D34" s="146"/>
      <c r="E34" s="28"/>
      <c r="F34" s="146"/>
      <c r="G34" s="28"/>
      <c r="H34" s="146"/>
      <c r="I34" s="257"/>
    </row>
    <row r="35" spans="1:15" s="26" customFormat="1" ht="60" x14ac:dyDescent="0.3">
      <c r="A35" s="28"/>
      <c r="B35" s="133" t="s">
        <v>1341</v>
      </c>
      <c r="C35" s="28"/>
      <c r="D35" s="166" t="s">
        <v>1580</v>
      </c>
      <c r="E35" s="28"/>
      <c r="F35" s="166" t="s">
        <v>2018</v>
      </c>
      <c r="G35" s="28"/>
      <c r="H35" s="245" t="s">
        <v>2017</v>
      </c>
      <c r="I35" s="257"/>
    </row>
    <row r="36" spans="1:15" s="225" customFormat="1" ht="15" x14ac:dyDescent="0.3">
      <c r="A36" s="28"/>
      <c r="B36" s="133"/>
      <c r="C36" s="28"/>
      <c r="D36" s="166"/>
      <c r="E36" s="28"/>
      <c r="F36" s="166"/>
      <c r="G36" s="28"/>
      <c r="H36" s="245"/>
      <c r="I36" s="257"/>
    </row>
    <row r="37" spans="1:15" s="26" customFormat="1" ht="60" x14ac:dyDescent="0.3">
      <c r="A37" s="28"/>
      <c r="B37" s="133" t="s">
        <v>1342</v>
      </c>
      <c r="C37" s="28"/>
      <c r="D37" s="166" t="s">
        <v>1580</v>
      </c>
      <c r="E37" s="28"/>
      <c r="F37" s="280" t="s">
        <v>2019</v>
      </c>
      <c r="G37" s="28"/>
      <c r="H37" s="248" t="s">
        <v>1961</v>
      </c>
      <c r="I37" s="257"/>
    </row>
    <row r="38" spans="1:15" s="225" customFormat="1" ht="15" x14ac:dyDescent="0.3">
      <c r="A38" s="28"/>
      <c r="B38" s="133"/>
      <c r="C38" s="28"/>
      <c r="D38" s="166"/>
      <c r="E38" s="28"/>
      <c r="F38" s="166"/>
      <c r="G38" s="28"/>
      <c r="H38" s="248"/>
      <c r="I38" s="257"/>
    </row>
    <row r="39" spans="1:15" s="26" customFormat="1" ht="15" x14ac:dyDescent="0.3">
      <c r="A39" s="28"/>
      <c r="B39" s="147" t="s">
        <v>1343</v>
      </c>
      <c r="C39" s="28"/>
      <c r="D39" s="167" t="s">
        <v>1000</v>
      </c>
      <c r="E39" s="28"/>
      <c r="F39" s="167" t="str">
        <f>IF(D39=Lists!$K$4,"&lt; Input URL to data source &gt;",IF(D39=Lists!$K$5,"&lt; Reference section in EITI Report or URL &gt;",IF(D39=Lists!$K$6,"&lt; Reference evidence of non-applicability &gt;","")))</f>
        <v>&lt; Reference evidence of non-applicability &gt;</v>
      </c>
      <c r="G39" s="28"/>
      <c r="H39" s="138"/>
      <c r="I39" s="257"/>
    </row>
    <row r="40" spans="1:15" s="26" customFormat="1" ht="15" x14ac:dyDescent="0.3">
      <c r="A40" s="28"/>
      <c r="B40" s="48"/>
      <c r="C40" s="28"/>
      <c r="D40" s="129"/>
      <c r="E40" s="28"/>
      <c r="F40" s="129"/>
      <c r="G40" s="28"/>
      <c r="H40" s="28"/>
      <c r="I40" s="257"/>
    </row>
    <row r="41" spans="1:15" s="26" customFormat="1" ht="15" x14ac:dyDescent="0.3">
      <c r="A41" s="28"/>
      <c r="B41" s="130" t="s">
        <v>1886</v>
      </c>
      <c r="C41" s="28"/>
      <c r="D41" s="146"/>
      <c r="E41" s="28"/>
      <c r="F41" s="146"/>
      <c r="G41" s="28"/>
      <c r="H41" s="132"/>
      <c r="I41" s="257"/>
    </row>
    <row r="42" spans="1:15" s="26" customFormat="1" ht="15" x14ac:dyDescent="0.3">
      <c r="A42" s="28"/>
      <c r="B42" s="133" t="s">
        <v>1344</v>
      </c>
      <c r="C42" s="28"/>
      <c r="D42" s="166" t="s">
        <v>1580</v>
      </c>
      <c r="E42" s="28"/>
      <c r="F42" s="166" t="str">
        <f>IF(D42=Lists!$K$4,"&lt; Input URL to data source &gt;",IF(D42=Lists!$K$5,"&lt; Reference section in EITI Report or URL &gt;",IF(D42=Lists!$K$6,"&lt; Reference evidence of non-applicability &gt;","")))</f>
        <v/>
      </c>
      <c r="G42" s="28"/>
      <c r="H42" s="135"/>
      <c r="I42" s="257"/>
    </row>
    <row r="43" spans="1:15" s="26" customFormat="1" ht="15" x14ac:dyDescent="0.3">
      <c r="A43" s="28"/>
      <c r="B43" s="136" t="s">
        <v>1933</v>
      </c>
      <c r="C43" s="28"/>
      <c r="D43" s="166" t="s">
        <v>1580</v>
      </c>
      <c r="E43" s="28"/>
      <c r="F43" s="166" t="str">
        <f>IF(D43=Lists!$K$4,"&lt; Input URL to data source &gt;",IF(D43=Lists!$K$5,"&lt; Reference section in EITI Report or URL &gt;",IF(D43=Lists!$K$6,"&lt; Reference evidence of non-applicability &gt;","")))</f>
        <v/>
      </c>
      <c r="G43" s="28"/>
      <c r="H43" s="135"/>
      <c r="I43" s="257"/>
      <c r="O43" s="200"/>
    </row>
    <row r="44" spans="1:15" s="273" customFormat="1" ht="15" x14ac:dyDescent="0.3">
      <c r="A44" s="28"/>
      <c r="B44" s="136"/>
      <c r="C44" s="28"/>
      <c r="D44" s="280"/>
      <c r="E44" s="28"/>
      <c r="F44" s="280"/>
      <c r="G44" s="28"/>
      <c r="H44" s="135"/>
      <c r="I44" s="257"/>
      <c r="O44" s="200"/>
    </row>
    <row r="45" spans="1:15" s="26" customFormat="1" ht="90" x14ac:dyDescent="0.3">
      <c r="A45" s="28"/>
      <c r="B45" s="133" t="s">
        <v>1585</v>
      </c>
      <c r="C45" s="28"/>
      <c r="D45" s="166" t="s">
        <v>1580</v>
      </c>
      <c r="E45" s="28"/>
      <c r="F45" s="280" t="s">
        <v>2018</v>
      </c>
      <c r="G45" s="28"/>
      <c r="H45" s="245" t="s">
        <v>2053</v>
      </c>
      <c r="I45" s="257"/>
    </row>
    <row r="46" spans="1:15" s="26" customFormat="1" ht="75" x14ac:dyDescent="0.35">
      <c r="A46" s="28"/>
      <c r="B46" s="133" t="s">
        <v>1586</v>
      </c>
      <c r="C46" s="28"/>
      <c r="D46" s="166" t="s">
        <v>1580</v>
      </c>
      <c r="E46" s="28"/>
      <c r="F46" s="280" t="s">
        <v>2019</v>
      </c>
      <c r="G46" s="28"/>
      <c r="H46" s="250" t="s">
        <v>2020</v>
      </c>
      <c r="I46" s="257"/>
    </row>
    <row r="47" spans="1:15" s="26" customFormat="1" ht="30" x14ac:dyDescent="0.3">
      <c r="A47" s="28"/>
      <c r="B47" s="133" t="s">
        <v>1587</v>
      </c>
      <c r="C47" s="28"/>
      <c r="D47" s="166" t="s">
        <v>1000</v>
      </c>
      <c r="E47" s="28"/>
      <c r="F47" s="166" t="str">
        <f>IF(D47=Lists!$K$4,"&lt; Input URL to data source &gt;",IF(D47=Lists!$K$5,"&lt; Reference section in EITI Report or URL &gt;",IF(D47=Lists!$K$6,"&lt; Reference evidence of non-applicability &gt;","")))</f>
        <v>&lt; Reference evidence of non-applicability &gt;</v>
      </c>
      <c r="G47" s="28"/>
      <c r="H47" s="245" t="s">
        <v>1965</v>
      </c>
      <c r="I47" s="257"/>
    </row>
    <row r="48" spans="1:15" s="225" customFormat="1" ht="15" x14ac:dyDescent="0.3">
      <c r="A48" s="28"/>
      <c r="B48" s="147"/>
      <c r="C48" s="28"/>
      <c r="D48" s="167"/>
      <c r="E48" s="28"/>
      <c r="F48" s="167"/>
      <c r="G48" s="28"/>
      <c r="H48" s="138"/>
      <c r="I48" s="257"/>
    </row>
    <row r="49" spans="1:16" s="26" customFormat="1" ht="15" x14ac:dyDescent="0.3">
      <c r="A49" s="28"/>
      <c r="B49" s="48"/>
      <c r="C49" s="28"/>
      <c r="D49" s="129"/>
      <c r="E49" s="28"/>
      <c r="F49" s="129"/>
      <c r="G49" s="28"/>
      <c r="H49" s="28"/>
      <c r="I49" s="257"/>
    </row>
    <row r="50" spans="1:16" s="26" customFormat="1" ht="15" x14ac:dyDescent="0.3">
      <c r="A50" s="28"/>
      <c r="B50" s="130" t="s">
        <v>1887</v>
      </c>
      <c r="C50" s="28"/>
      <c r="D50" s="148"/>
      <c r="E50" s="28"/>
      <c r="F50" s="148"/>
      <c r="G50" s="28"/>
      <c r="H50" s="132"/>
      <c r="I50" s="257"/>
    </row>
    <row r="51" spans="1:16" s="26" customFormat="1" ht="15" x14ac:dyDescent="0.3">
      <c r="A51" s="28"/>
      <c r="B51" s="133" t="s">
        <v>1345</v>
      </c>
      <c r="C51" s="28"/>
      <c r="D51" s="166" t="s">
        <v>1000</v>
      </c>
      <c r="E51" s="28"/>
      <c r="F51" s="166" t="s">
        <v>2002</v>
      </c>
      <c r="G51" s="28"/>
      <c r="H51" s="244" t="s">
        <v>1962</v>
      </c>
      <c r="I51" s="257"/>
    </row>
    <row r="52" spans="1:16" s="26" customFormat="1" ht="60" x14ac:dyDescent="0.3">
      <c r="A52" s="28"/>
      <c r="B52" s="136" t="s">
        <v>1652</v>
      </c>
      <c r="C52" s="28"/>
      <c r="D52" s="166" t="s">
        <v>1659</v>
      </c>
      <c r="E52" s="28"/>
      <c r="F52" s="166" t="s">
        <v>2003</v>
      </c>
      <c r="G52" s="28"/>
      <c r="H52" s="245" t="s">
        <v>1963</v>
      </c>
      <c r="I52" s="257"/>
    </row>
    <row r="53" spans="1:16" s="26" customFormat="1" ht="15" x14ac:dyDescent="0.3">
      <c r="A53" s="28"/>
      <c r="B53" s="147" t="s">
        <v>1346</v>
      </c>
      <c r="C53" s="28"/>
      <c r="D53" s="166" t="s">
        <v>1000</v>
      </c>
      <c r="E53" s="28"/>
      <c r="F53" s="167" t="str">
        <f>IF(D53="&lt; name of the registry &gt;","&lt; Input URL to data source &gt;",IF(D53=Lists!$K$5,"&lt; Reference section in EITI Report or URL &gt;",IF(D53=Lists!$K$6,"&lt; Reference evidence of non-applicability &gt;","")))</f>
        <v>&lt; Reference evidence of non-applicability &gt;</v>
      </c>
      <c r="G53" s="28"/>
      <c r="H53" s="246" t="s">
        <v>1962</v>
      </c>
      <c r="I53" s="257"/>
    </row>
    <row r="54" spans="1:16" s="26" customFormat="1" ht="15" x14ac:dyDescent="0.3">
      <c r="A54" s="28"/>
      <c r="B54" s="48"/>
      <c r="C54" s="28"/>
      <c r="D54" s="129"/>
      <c r="E54" s="28"/>
      <c r="F54" s="129"/>
      <c r="G54" s="28"/>
      <c r="H54" s="28"/>
      <c r="I54" s="257"/>
    </row>
    <row r="55" spans="1:16" s="307" customFormat="1" ht="15" x14ac:dyDescent="0.3">
      <c r="A55" s="28"/>
      <c r="B55" s="130" t="s">
        <v>1888</v>
      </c>
      <c r="C55" s="28"/>
      <c r="D55" s="335"/>
      <c r="E55" s="28"/>
      <c r="F55" s="335"/>
      <c r="G55" s="28"/>
      <c r="H55" s="316"/>
      <c r="I55" s="315"/>
    </row>
    <row r="56" spans="1:16" s="26" customFormat="1" ht="30" x14ac:dyDescent="0.3">
      <c r="A56" s="28"/>
      <c r="B56" s="149" t="s">
        <v>1347</v>
      </c>
      <c r="C56" s="28"/>
      <c r="D56" s="280" t="s">
        <v>1659</v>
      </c>
      <c r="E56" s="28"/>
      <c r="F56" s="280" t="s">
        <v>2001</v>
      </c>
      <c r="G56" s="28"/>
      <c r="H56" s="330" t="s">
        <v>2036</v>
      </c>
      <c r="I56" s="319"/>
      <c r="J56" s="319"/>
      <c r="L56" s="317"/>
    </row>
    <row r="57" spans="1:16" s="26" customFormat="1" ht="50.4" customHeight="1" x14ac:dyDescent="0.3">
      <c r="A57" s="28"/>
      <c r="B57" s="150" t="s">
        <v>1932</v>
      </c>
      <c r="C57" s="28"/>
      <c r="D57" s="280" t="s">
        <v>1659</v>
      </c>
      <c r="E57" s="28"/>
      <c r="F57" s="341" t="s">
        <v>1967</v>
      </c>
      <c r="G57" s="28"/>
      <c r="H57" s="330"/>
      <c r="I57" s="319"/>
      <c r="J57" s="319"/>
    </row>
    <row r="58" spans="1:16" s="225" customFormat="1" ht="41.25" customHeight="1" x14ac:dyDescent="0.3">
      <c r="A58" s="28"/>
      <c r="B58" s="150"/>
      <c r="C58" s="28"/>
      <c r="D58" s="280" t="s">
        <v>1659</v>
      </c>
      <c r="E58" s="28"/>
      <c r="F58" s="341" t="s">
        <v>1968</v>
      </c>
      <c r="G58" s="28"/>
      <c r="H58" s="330" t="s">
        <v>2041</v>
      </c>
      <c r="I58" s="319"/>
      <c r="J58" s="319"/>
      <c r="L58" s="311"/>
      <c r="M58" s="311"/>
      <c r="N58" s="311"/>
      <c r="O58" s="311"/>
      <c r="P58" s="311"/>
    </row>
    <row r="59" spans="1:16" s="225" customFormat="1" ht="15" x14ac:dyDescent="0.3">
      <c r="A59" s="28"/>
      <c r="B59" s="150"/>
      <c r="C59" s="28"/>
      <c r="D59" s="280"/>
      <c r="E59" s="28"/>
      <c r="F59" s="280" t="s">
        <v>1966</v>
      </c>
      <c r="G59" s="28"/>
      <c r="H59" s="331"/>
      <c r="I59" s="319"/>
      <c r="J59" s="319"/>
    </row>
    <row r="60" spans="1:16" s="26" customFormat="1" ht="30" x14ac:dyDescent="0.3">
      <c r="A60" s="28"/>
      <c r="B60" s="151" t="s">
        <v>1931</v>
      </c>
      <c r="C60" s="28"/>
      <c r="D60" s="167" t="s">
        <v>1659</v>
      </c>
      <c r="E60" s="28"/>
      <c r="F60" s="167" t="s">
        <v>2004</v>
      </c>
      <c r="G60" s="28"/>
      <c r="H60" s="138"/>
      <c r="I60" s="319"/>
    </row>
    <row r="61" spans="1:16" s="26" customFormat="1" ht="15" x14ac:dyDescent="0.3">
      <c r="A61" s="28"/>
      <c r="B61" s="48"/>
      <c r="C61" s="28"/>
      <c r="D61" s="129"/>
      <c r="E61" s="28"/>
      <c r="F61" s="129"/>
      <c r="G61" s="28"/>
      <c r="H61" s="28"/>
      <c r="I61" s="257"/>
    </row>
    <row r="62" spans="1:16" s="26" customFormat="1" ht="15" x14ac:dyDescent="0.3">
      <c r="A62" s="28"/>
      <c r="B62" s="130" t="s">
        <v>1889</v>
      </c>
      <c r="C62" s="28"/>
      <c r="D62" s="148"/>
      <c r="E62" s="28"/>
      <c r="F62" s="148"/>
      <c r="G62" s="28"/>
      <c r="H62" s="132"/>
      <c r="I62" s="257"/>
    </row>
    <row r="63" spans="1:16" s="26" customFormat="1" ht="45" x14ac:dyDescent="0.3">
      <c r="A63" s="28"/>
      <c r="B63" s="149" t="s">
        <v>1588</v>
      </c>
      <c r="C63" s="28"/>
      <c r="D63" s="280" t="s">
        <v>1659</v>
      </c>
      <c r="E63" s="28"/>
      <c r="F63" s="280" t="s">
        <v>2009</v>
      </c>
      <c r="G63" s="28"/>
      <c r="H63" s="245" t="s">
        <v>1969</v>
      </c>
      <c r="I63" s="257"/>
    </row>
    <row r="64" spans="1:16" s="225" customFormat="1" ht="60" x14ac:dyDescent="0.3">
      <c r="A64" s="28"/>
      <c r="B64" s="152"/>
      <c r="C64" s="28"/>
      <c r="D64" s="356"/>
      <c r="E64" s="141"/>
      <c r="F64" s="167" t="s">
        <v>2010</v>
      </c>
      <c r="G64" s="28"/>
      <c r="H64" s="247" t="s">
        <v>2021</v>
      </c>
      <c r="I64" s="257"/>
    </row>
    <row r="65" spans="1:9" s="26" customFormat="1" ht="15" x14ac:dyDescent="0.3">
      <c r="A65" s="28"/>
      <c r="B65" s="48"/>
      <c r="C65" s="28"/>
      <c r="D65" s="355"/>
      <c r="E65" s="28"/>
      <c r="F65" s="129"/>
      <c r="G65" s="28"/>
      <c r="H65" s="28"/>
      <c r="I65" s="257"/>
    </row>
    <row r="66" spans="1:9" s="26" customFormat="1" ht="15" x14ac:dyDescent="0.3">
      <c r="A66" s="28"/>
      <c r="B66" s="130" t="s">
        <v>1935</v>
      </c>
      <c r="C66" s="28"/>
      <c r="D66" s="148"/>
      <c r="E66" s="28"/>
      <c r="F66" s="148"/>
      <c r="G66" s="28"/>
      <c r="H66" s="132"/>
      <c r="I66" s="257"/>
    </row>
    <row r="67" spans="1:9" s="26" customFormat="1" ht="15" x14ac:dyDescent="0.3">
      <c r="A67" s="28"/>
      <c r="B67" s="221" t="s">
        <v>1934</v>
      </c>
      <c r="C67" s="28"/>
      <c r="D67" s="201"/>
      <c r="E67" s="28"/>
      <c r="F67" s="201"/>
      <c r="G67" s="28"/>
      <c r="H67" s="135"/>
      <c r="I67" s="257"/>
    </row>
    <row r="68" spans="1:9" s="26" customFormat="1" ht="30" x14ac:dyDescent="0.3">
      <c r="A68" s="28"/>
      <c r="B68" s="149" t="s">
        <v>1349</v>
      </c>
      <c r="C68" s="28"/>
      <c r="D68" s="166" t="s">
        <v>1659</v>
      </c>
      <c r="E68" s="28"/>
      <c r="F68" s="280" t="s">
        <v>2051</v>
      </c>
      <c r="G68" s="28"/>
      <c r="H68" s="245" t="s">
        <v>2050</v>
      </c>
      <c r="I68" s="257"/>
    </row>
    <row r="69" spans="1:9" s="26" customFormat="1" ht="30" x14ac:dyDescent="0.3">
      <c r="A69" s="28"/>
      <c r="B69" s="149" t="s">
        <v>1350</v>
      </c>
      <c r="C69" s="28"/>
      <c r="D69" s="166" t="s">
        <v>1659</v>
      </c>
      <c r="E69" s="28"/>
      <c r="F69" s="280" t="s">
        <v>2051</v>
      </c>
      <c r="G69" s="28"/>
      <c r="H69" s="135"/>
      <c r="I69" s="257"/>
    </row>
    <row r="70" spans="1:9" s="26" customFormat="1" ht="15" x14ac:dyDescent="0.3">
      <c r="A70" s="28"/>
      <c r="B70" s="168" t="s">
        <v>1689</v>
      </c>
      <c r="C70" s="28"/>
      <c r="D70" s="252">
        <v>946401.79299999995</v>
      </c>
      <c r="E70" s="28"/>
      <c r="F70" s="166" t="s">
        <v>2102</v>
      </c>
      <c r="G70" s="28"/>
      <c r="H70" s="254" t="s">
        <v>2100</v>
      </c>
      <c r="I70" s="257"/>
    </row>
    <row r="71" spans="1:9" s="26" customFormat="1" ht="15" x14ac:dyDescent="0.3">
      <c r="A71" s="28"/>
      <c r="B71" s="150" t="str">
        <f>LEFT(B70,SEARCH(",",B70))&amp;" value"</f>
        <v>Crude oil (2709), value</v>
      </c>
      <c r="C71" s="28"/>
      <c r="D71" s="253">
        <v>280255000</v>
      </c>
      <c r="E71" s="28"/>
      <c r="F71" s="166" t="s">
        <v>1199</v>
      </c>
      <c r="G71" s="28"/>
      <c r="H71" s="254" t="s">
        <v>1971</v>
      </c>
      <c r="I71" s="257"/>
    </row>
    <row r="72" spans="1:9" s="26" customFormat="1" ht="15" x14ac:dyDescent="0.3">
      <c r="A72" s="28"/>
      <c r="B72" s="168" t="s">
        <v>1713</v>
      </c>
      <c r="C72" s="28"/>
      <c r="D72" s="166"/>
      <c r="E72" s="28"/>
      <c r="F72" s="166"/>
      <c r="G72" s="28"/>
      <c r="H72" s="135"/>
      <c r="I72" s="257"/>
    </row>
    <row r="73" spans="1:9" s="26" customFormat="1" ht="15" x14ac:dyDescent="0.3">
      <c r="A73" s="28"/>
      <c r="B73" s="150" t="str">
        <f>LEFT(B72,SEARCH(",",B72))&amp;" value"</f>
        <v>Natural gas (2711), value</v>
      </c>
      <c r="C73" s="28"/>
      <c r="D73" s="166"/>
      <c r="E73" s="28"/>
      <c r="F73" s="166"/>
      <c r="G73" s="28"/>
      <c r="H73" s="135"/>
      <c r="I73" s="257"/>
    </row>
    <row r="74" spans="1:9" s="26" customFormat="1" ht="15" x14ac:dyDescent="0.3">
      <c r="A74" s="28"/>
      <c r="B74" s="168" t="s">
        <v>1694</v>
      </c>
      <c r="C74" s="28"/>
      <c r="D74" s="430">
        <v>25.837724499999997</v>
      </c>
      <c r="E74" s="28"/>
      <c r="F74" s="166" t="s">
        <v>1427</v>
      </c>
      <c r="G74" s="28"/>
      <c r="H74" s="244" t="s">
        <v>2104</v>
      </c>
      <c r="I74" s="257"/>
    </row>
    <row r="75" spans="1:9" s="26" customFormat="1" ht="30" x14ac:dyDescent="0.3">
      <c r="A75" s="28"/>
      <c r="B75" s="150" t="str">
        <f>LEFT(B74,SEARCH(",",B74))&amp;" value"</f>
        <v>Gold (7108), value</v>
      </c>
      <c r="C75" s="28"/>
      <c r="D75" s="253">
        <f>(400001+647114)*1000</f>
        <v>1047115000</v>
      </c>
      <c r="E75" s="28"/>
      <c r="F75" s="166" t="s">
        <v>1199</v>
      </c>
      <c r="G75" s="28"/>
      <c r="H75" s="330" t="s">
        <v>2103</v>
      </c>
      <c r="I75" s="257"/>
    </row>
    <row r="76" spans="1:9" s="26" customFormat="1" ht="15" x14ac:dyDescent="0.3">
      <c r="A76" s="28"/>
      <c r="B76" s="168" t="s">
        <v>1737</v>
      </c>
      <c r="C76" s="28"/>
      <c r="D76" s="430">
        <v>0.33183699999999999</v>
      </c>
      <c r="E76" s="28"/>
      <c r="F76" s="166" t="s">
        <v>1427</v>
      </c>
      <c r="G76" s="28"/>
      <c r="H76" s="244" t="s">
        <v>2105</v>
      </c>
      <c r="I76" s="257"/>
    </row>
    <row r="77" spans="1:9" s="26" customFormat="1" ht="15" x14ac:dyDescent="0.3">
      <c r="A77" s="28"/>
      <c r="B77" s="150" t="str">
        <f>LEFT(B76,SEARCH(",",B76))&amp;" value"</f>
        <v>Silver (7106), value</v>
      </c>
      <c r="C77" s="28"/>
      <c r="D77" s="255">
        <v>182000</v>
      </c>
      <c r="E77" s="28"/>
      <c r="F77" s="167" t="s">
        <v>1199</v>
      </c>
      <c r="G77" s="28"/>
      <c r="H77" s="279" t="s">
        <v>1970</v>
      </c>
      <c r="I77" s="257"/>
    </row>
    <row r="78" spans="1:9" s="26" customFormat="1" ht="15" x14ac:dyDescent="0.3">
      <c r="A78" s="28"/>
      <c r="B78" s="144"/>
      <c r="C78" s="28"/>
      <c r="D78" s="129"/>
      <c r="E78" s="28"/>
      <c r="F78" s="129"/>
      <c r="G78" s="28"/>
      <c r="H78" s="28"/>
      <c r="I78" s="257"/>
    </row>
    <row r="79" spans="1:9" s="26" customFormat="1" ht="15" x14ac:dyDescent="0.3">
      <c r="A79" s="28"/>
      <c r="B79" s="130" t="s">
        <v>1890</v>
      </c>
      <c r="C79" s="28"/>
      <c r="D79" s="148"/>
      <c r="E79" s="28"/>
      <c r="F79" s="148"/>
      <c r="G79" s="28"/>
      <c r="H79" s="132"/>
      <c r="I79" s="257"/>
    </row>
    <row r="80" spans="1:9" s="26" customFormat="1" ht="45" x14ac:dyDescent="0.3">
      <c r="A80" s="28"/>
      <c r="B80" s="149" t="s">
        <v>1348</v>
      </c>
      <c r="C80" s="28"/>
      <c r="D80" s="166" t="s">
        <v>1659</v>
      </c>
      <c r="E80" s="28"/>
      <c r="F80" s="166" t="s">
        <v>2023</v>
      </c>
      <c r="G80" s="28"/>
      <c r="H80" s="245" t="s">
        <v>2022</v>
      </c>
      <c r="I80" s="257"/>
    </row>
    <row r="81" spans="1:16" s="26" customFormat="1" ht="30" x14ac:dyDescent="0.3">
      <c r="A81" s="28"/>
      <c r="B81" s="149" t="s">
        <v>1351</v>
      </c>
      <c r="C81" s="28"/>
      <c r="D81" s="166" t="s">
        <v>1659</v>
      </c>
      <c r="E81" s="28"/>
      <c r="F81" s="280" t="s">
        <v>2023</v>
      </c>
      <c r="G81" s="28"/>
      <c r="H81" s="135"/>
      <c r="I81" s="257"/>
    </row>
    <row r="82" spans="1:16" s="26" customFormat="1" ht="15" x14ac:dyDescent="0.3">
      <c r="A82" s="28"/>
      <c r="B82" s="168" t="s">
        <v>1689</v>
      </c>
      <c r="C82" s="28"/>
      <c r="D82" s="253">
        <v>389201.56400000001</v>
      </c>
      <c r="E82" s="28"/>
      <c r="F82" s="166" t="s">
        <v>2102</v>
      </c>
      <c r="G82" s="28"/>
      <c r="H82" s="245" t="s">
        <v>2101</v>
      </c>
      <c r="I82" s="257"/>
    </row>
    <row r="83" spans="1:16" s="26" customFormat="1" ht="60" x14ac:dyDescent="0.3">
      <c r="A83" s="28"/>
      <c r="B83" s="150" t="str">
        <f>LEFT(B82,SEARCH(",",B82))&amp;" value"</f>
        <v>Crude oil (2709), value</v>
      </c>
      <c r="C83" s="28"/>
      <c r="D83" s="253">
        <v>177635000</v>
      </c>
      <c r="E83" s="28"/>
      <c r="F83" s="166" t="s">
        <v>1199</v>
      </c>
      <c r="G83" s="28"/>
      <c r="H83" s="245" t="s">
        <v>1997</v>
      </c>
      <c r="I83" s="257"/>
    </row>
    <row r="84" spans="1:16" s="26" customFormat="1" ht="15" x14ac:dyDescent="0.3">
      <c r="A84" s="28"/>
      <c r="B84" s="168" t="s">
        <v>1713</v>
      </c>
      <c r="C84" s="28"/>
      <c r="D84" s="253"/>
      <c r="E84" s="28"/>
      <c r="F84" s="166"/>
      <c r="G84" s="28"/>
      <c r="H84" s="135"/>
      <c r="I84" s="257"/>
    </row>
    <row r="85" spans="1:16" s="26" customFormat="1" ht="15" x14ac:dyDescent="0.3">
      <c r="A85" s="28"/>
      <c r="B85" s="150" t="str">
        <f>LEFT(B84,SEARCH(",",B84))&amp;" value"</f>
        <v>Natural gas (2711), value</v>
      </c>
      <c r="C85" s="28"/>
      <c r="D85" s="253"/>
      <c r="E85" s="28"/>
      <c r="F85" s="166"/>
      <c r="G85" s="28"/>
      <c r="H85" s="135"/>
      <c r="I85" s="257"/>
    </row>
    <row r="86" spans="1:16" s="26" customFormat="1" ht="15" x14ac:dyDescent="0.3">
      <c r="A86" s="28"/>
      <c r="B86" s="168" t="s">
        <v>1694</v>
      </c>
      <c r="C86" s="28"/>
      <c r="D86" s="430">
        <v>24.462886799999996</v>
      </c>
      <c r="E86" s="28"/>
      <c r="F86" s="166" t="s">
        <v>1427</v>
      </c>
      <c r="G86" s="28"/>
      <c r="H86" s="244" t="s">
        <v>2107</v>
      </c>
      <c r="I86" s="257"/>
    </row>
    <row r="87" spans="1:16" s="26" customFormat="1" ht="30" x14ac:dyDescent="0.3">
      <c r="A87" s="28"/>
      <c r="B87" s="150" t="str">
        <f>LEFT(B86,SEARCH(",",B86))&amp;" value"</f>
        <v>Gold (7108), value</v>
      </c>
      <c r="C87" s="28"/>
      <c r="D87" s="253">
        <v>992585000</v>
      </c>
      <c r="E87" s="28"/>
      <c r="F87" s="166" t="s">
        <v>1199</v>
      </c>
      <c r="G87" s="28"/>
      <c r="H87" s="330" t="s">
        <v>2106</v>
      </c>
      <c r="I87" s="257"/>
    </row>
    <row r="88" spans="1:16" s="26" customFormat="1" ht="15" x14ac:dyDescent="0.3">
      <c r="A88" s="28"/>
      <c r="B88" s="168" t="s">
        <v>1737</v>
      </c>
      <c r="C88" s="28"/>
      <c r="D88" s="430">
        <v>0.33183699999999999</v>
      </c>
      <c r="E88" s="28"/>
      <c r="F88" s="166" t="s">
        <v>1427</v>
      </c>
      <c r="G88" s="28"/>
      <c r="H88" s="279" t="s">
        <v>2105</v>
      </c>
      <c r="I88" s="257"/>
    </row>
    <row r="89" spans="1:16" s="26" customFormat="1" ht="15" x14ac:dyDescent="0.3">
      <c r="A89" s="28"/>
      <c r="B89" s="151" t="str">
        <f>LEFT(B88,SEARCH(",",B88))&amp;" value"</f>
        <v>Silver (7106), value</v>
      </c>
      <c r="C89" s="28"/>
      <c r="D89" s="253">
        <v>182000</v>
      </c>
      <c r="E89" s="28"/>
      <c r="F89" s="166" t="s">
        <v>1199</v>
      </c>
      <c r="G89" s="28"/>
      <c r="H89" s="135"/>
      <c r="I89" s="257"/>
    </row>
    <row r="90" spans="1:16" s="26" customFormat="1" ht="15" x14ac:dyDescent="0.3">
      <c r="A90" s="28"/>
      <c r="B90" s="48"/>
      <c r="C90" s="28"/>
      <c r="D90" s="355"/>
      <c r="E90" s="28"/>
      <c r="F90" s="355"/>
      <c r="G90" s="28"/>
      <c r="H90" s="145"/>
      <c r="I90" s="257"/>
    </row>
    <row r="91" spans="1:16" s="26" customFormat="1" ht="15" x14ac:dyDescent="0.3">
      <c r="A91" s="28"/>
      <c r="B91" s="130" t="s">
        <v>1891</v>
      </c>
      <c r="C91" s="28"/>
      <c r="D91" s="148"/>
      <c r="E91" s="28"/>
      <c r="F91" s="153"/>
      <c r="G91" s="28"/>
      <c r="H91" s="132"/>
      <c r="I91" s="257"/>
    </row>
    <row r="92" spans="1:16" s="26" customFormat="1" ht="30" x14ac:dyDescent="0.3">
      <c r="A92" s="28"/>
      <c r="B92" s="149" t="s">
        <v>1589</v>
      </c>
      <c r="C92" s="28"/>
      <c r="D92" s="166" t="s">
        <v>1659</v>
      </c>
      <c r="E92" s="28"/>
      <c r="F92" s="296" t="s">
        <v>2011</v>
      </c>
      <c r="G92" s="28"/>
      <c r="H92" s="278"/>
      <c r="I92" s="257"/>
    </row>
    <row r="93" spans="1:16" s="26" customFormat="1" ht="30" x14ac:dyDescent="0.3">
      <c r="A93" s="28"/>
      <c r="B93" s="154" t="s">
        <v>1590</v>
      </c>
      <c r="C93" s="28"/>
      <c r="D93" s="166" t="s">
        <v>1659</v>
      </c>
      <c r="E93" s="28"/>
      <c r="F93" s="297" t="s">
        <v>2012</v>
      </c>
      <c r="G93" s="28"/>
      <c r="H93" s="279"/>
      <c r="I93" s="257"/>
      <c r="K93" s="284"/>
    </row>
    <row r="94" spans="1:16" s="26" customFormat="1" ht="165" x14ac:dyDescent="0.3">
      <c r="A94" s="28"/>
      <c r="B94" s="155" t="s">
        <v>1603</v>
      </c>
      <c r="C94" s="28"/>
      <c r="D94" s="354">
        <f>SUM('Part 5 - Company data'!J37/'Part 4 - Government revenues'!J36)</f>
        <v>0.62542606674694567</v>
      </c>
      <c r="E94" s="28"/>
      <c r="F94" s="280" t="s">
        <v>1936</v>
      </c>
      <c r="G94" s="28"/>
      <c r="H94" s="301" t="s">
        <v>2035</v>
      </c>
      <c r="I94" s="257"/>
      <c r="P94" s="200"/>
    </row>
    <row r="95" spans="1:16" s="26" customFormat="1" ht="15" x14ac:dyDescent="0.3">
      <c r="A95" s="28"/>
      <c r="B95" s="48"/>
      <c r="C95" s="28"/>
      <c r="D95" s="129"/>
      <c r="E95" s="28"/>
      <c r="F95" s="129"/>
      <c r="G95" s="28"/>
      <c r="H95" s="285"/>
      <c r="I95" s="257"/>
    </row>
    <row r="96" spans="1:16" s="26" customFormat="1" ht="15" x14ac:dyDescent="0.3">
      <c r="A96" s="28"/>
      <c r="B96" s="130" t="s">
        <v>1892</v>
      </c>
      <c r="C96" s="28"/>
      <c r="D96" s="153"/>
      <c r="E96" s="28"/>
      <c r="F96" s="153"/>
      <c r="G96" s="28"/>
      <c r="H96" s="132"/>
      <c r="I96" s="257"/>
    </row>
    <row r="97" spans="1:9" s="26" customFormat="1" ht="30" x14ac:dyDescent="0.3">
      <c r="A97" s="28"/>
      <c r="B97" s="154" t="s">
        <v>1828</v>
      </c>
      <c r="C97" s="28"/>
      <c r="D97" s="166" t="s">
        <v>1659</v>
      </c>
      <c r="E97" s="28"/>
      <c r="F97" s="166" t="s">
        <v>2013</v>
      </c>
      <c r="G97" s="28"/>
      <c r="H97" s="135"/>
      <c r="I97" s="257"/>
    </row>
    <row r="98" spans="1:9" s="26" customFormat="1" ht="15" x14ac:dyDescent="0.3">
      <c r="A98" s="28"/>
      <c r="B98" s="203" t="s">
        <v>1835</v>
      </c>
      <c r="C98" s="204"/>
      <c r="D98" s="131"/>
      <c r="E98" s="204"/>
      <c r="F98" s="131"/>
      <c r="G98" s="28"/>
      <c r="H98" s="135"/>
      <c r="I98" s="257"/>
    </row>
    <row r="99" spans="1:9" s="26" customFormat="1" ht="15" x14ac:dyDescent="0.3">
      <c r="A99" s="28"/>
      <c r="B99" s="168" t="s">
        <v>1694</v>
      </c>
      <c r="C99" s="28"/>
      <c r="D99" s="429">
        <v>0.19281999999999999</v>
      </c>
      <c r="E99" s="28"/>
      <c r="F99" s="166" t="s">
        <v>1427</v>
      </c>
      <c r="G99" s="28"/>
      <c r="H99" s="279" t="s">
        <v>2099</v>
      </c>
      <c r="I99" s="257"/>
    </row>
    <row r="100" spans="1:9" s="26" customFormat="1" ht="15" x14ac:dyDescent="0.3">
      <c r="A100" s="28"/>
      <c r="B100" s="168" t="s">
        <v>1713</v>
      </c>
      <c r="C100" s="28"/>
      <c r="D100" s="372"/>
      <c r="E100" s="28"/>
      <c r="F100" s="166"/>
      <c r="G100" s="28"/>
      <c r="H100" s="135"/>
      <c r="I100" s="257"/>
    </row>
    <row r="101" spans="1:9" s="26" customFormat="1" ht="15" x14ac:dyDescent="0.3">
      <c r="A101" s="28"/>
      <c r="B101" s="203" t="s">
        <v>1836</v>
      </c>
      <c r="C101" s="204"/>
      <c r="D101" s="131"/>
      <c r="E101" s="204"/>
      <c r="F101" s="131"/>
      <c r="G101" s="28"/>
      <c r="H101" s="135"/>
      <c r="I101" s="257"/>
    </row>
    <row r="102" spans="1:9" s="26" customFormat="1" ht="15" x14ac:dyDescent="0.3">
      <c r="A102" s="28"/>
      <c r="B102" s="168" t="s">
        <v>1694</v>
      </c>
      <c r="C102" s="28"/>
      <c r="D102" s="429">
        <v>0.19281999999999999</v>
      </c>
      <c r="E102" s="28"/>
      <c r="F102" s="166" t="s">
        <v>1427</v>
      </c>
      <c r="G102" s="28"/>
      <c r="H102" s="279" t="s">
        <v>2099</v>
      </c>
      <c r="I102" s="257"/>
    </row>
    <row r="103" spans="1:9" s="26" customFormat="1" ht="15" x14ac:dyDescent="0.3">
      <c r="A103" s="28"/>
      <c r="B103" s="150" t="str">
        <f>LEFT(B102,SEARCH(",",B102))&amp;" value"</f>
        <v>Gold (7108), value</v>
      </c>
      <c r="C103" s="28"/>
      <c r="D103" s="253">
        <v>6257000</v>
      </c>
      <c r="E103" s="28"/>
      <c r="F103" s="166" t="s">
        <v>1199</v>
      </c>
      <c r="G103" s="28"/>
      <c r="H103" s="135" t="s">
        <v>1750</v>
      </c>
      <c r="I103" s="257"/>
    </row>
    <row r="104" spans="1:9" s="26" customFormat="1" ht="30" x14ac:dyDescent="0.3">
      <c r="A104" s="28"/>
      <c r="B104" s="202" t="s">
        <v>1837</v>
      </c>
      <c r="C104" s="158"/>
      <c r="D104" s="255">
        <v>6257000</v>
      </c>
      <c r="E104" s="158"/>
      <c r="F104" s="167" t="s">
        <v>1199</v>
      </c>
      <c r="G104" s="158"/>
      <c r="H104" s="247" t="s">
        <v>1974</v>
      </c>
      <c r="I104" s="257"/>
    </row>
    <row r="105" spans="1:9" s="26" customFormat="1" ht="15" x14ac:dyDescent="0.3">
      <c r="A105" s="28"/>
      <c r="B105" s="48"/>
      <c r="C105" s="28"/>
      <c r="D105" s="28"/>
      <c r="E105" s="28"/>
      <c r="F105" s="37"/>
      <c r="G105" s="28"/>
      <c r="H105" s="28"/>
      <c r="I105" s="257"/>
    </row>
    <row r="106" spans="1:9" s="26" customFormat="1" ht="15" x14ac:dyDescent="0.3">
      <c r="A106" s="28"/>
      <c r="B106" s="130" t="s">
        <v>1893</v>
      </c>
      <c r="C106" s="28"/>
      <c r="D106" s="153"/>
      <c r="E106" s="28"/>
      <c r="F106" s="153"/>
      <c r="G106" s="28"/>
      <c r="H106" s="132"/>
      <c r="I106" s="257"/>
    </row>
    <row r="107" spans="1:9" s="26" customFormat="1" ht="30" x14ac:dyDescent="0.3">
      <c r="A107" s="28"/>
      <c r="B107" s="154" t="s">
        <v>1594</v>
      </c>
      <c r="C107" s="28"/>
      <c r="D107" s="166" t="s">
        <v>1000</v>
      </c>
      <c r="E107" s="28"/>
      <c r="F107" s="166" t="s">
        <v>1972</v>
      </c>
      <c r="G107" s="28"/>
      <c r="H107" s="135"/>
      <c r="I107" s="257"/>
    </row>
    <row r="108" spans="1:9" s="26" customFormat="1" ht="30" x14ac:dyDescent="0.3">
      <c r="A108" s="28"/>
      <c r="B108" s="157" t="s">
        <v>1591</v>
      </c>
      <c r="C108" s="28"/>
      <c r="D108" s="167"/>
      <c r="E108" s="28"/>
      <c r="F108" s="167" t="s">
        <v>1199</v>
      </c>
      <c r="G108" s="28"/>
      <c r="H108" s="138"/>
      <c r="I108" s="257"/>
    </row>
    <row r="109" spans="1:9" s="26" customFormat="1" ht="15" x14ac:dyDescent="0.3">
      <c r="A109" s="28"/>
      <c r="B109" s="48"/>
      <c r="C109" s="28"/>
      <c r="D109" s="129"/>
      <c r="E109" s="28"/>
      <c r="F109" s="37"/>
      <c r="G109" s="28"/>
      <c r="H109" s="28"/>
      <c r="I109" s="257"/>
    </row>
    <row r="110" spans="1:9" s="26" customFormat="1" ht="15" x14ac:dyDescent="0.3">
      <c r="A110" s="28"/>
      <c r="B110" s="130" t="s">
        <v>1894</v>
      </c>
      <c r="C110" s="28"/>
      <c r="D110" s="153"/>
      <c r="E110" s="28"/>
      <c r="F110" s="153"/>
      <c r="G110" s="28"/>
      <c r="H110" s="132"/>
      <c r="I110" s="257"/>
    </row>
    <row r="111" spans="1:9" s="26" customFormat="1" ht="30" x14ac:dyDescent="0.3">
      <c r="A111" s="28"/>
      <c r="B111" s="154" t="s">
        <v>1595</v>
      </c>
      <c r="C111" s="28"/>
      <c r="D111" s="166" t="s">
        <v>1000</v>
      </c>
      <c r="E111" s="28"/>
      <c r="F111" s="166" t="s">
        <v>1972</v>
      </c>
      <c r="G111" s="28"/>
      <c r="H111" s="279" t="s">
        <v>2031</v>
      </c>
      <c r="I111" s="257"/>
    </row>
    <row r="112" spans="1:9" s="26" customFormat="1" ht="30" x14ac:dyDescent="0.3">
      <c r="A112" s="28"/>
      <c r="B112" s="157" t="s">
        <v>1592</v>
      </c>
      <c r="C112" s="28"/>
      <c r="D112" s="167"/>
      <c r="E112" s="28"/>
      <c r="F112" s="167" t="s">
        <v>1199</v>
      </c>
      <c r="G112" s="28"/>
      <c r="H112" s="138"/>
      <c r="I112" s="257"/>
    </row>
    <row r="113" spans="1:9" s="26" customFormat="1" ht="15" x14ac:dyDescent="0.3">
      <c r="A113" s="28"/>
      <c r="B113" s="48"/>
      <c r="C113" s="28"/>
      <c r="D113" s="129"/>
      <c r="E113" s="28"/>
      <c r="F113" s="37"/>
      <c r="G113" s="28"/>
      <c r="H113" s="28"/>
      <c r="I113" s="257"/>
    </row>
    <row r="114" spans="1:9" s="26" customFormat="1" ht="15" x14ac:dyDescent="0.3">
      <c r="A114" s="28"/>
      <c r="B114" s="130" t="s">
        <v>1895</v>
      </c>
      <c r="C114" s="28"/>
      <c r="D114" s="153"/>
      <c r="E114" s="28"/>
      <c r="F114" s="153"/>
      <c r="G114" s="28"/>
      <c r="H114" s="132"/>
      <c r="I114" s="257"/>
    </row>
    <row r="115" spans="1:9" s="26" customFormat="1" ht="30" x14ac:dyDescent="0.3">
      <c r="A115" s="28"/>
      <c r="B115" s="154" t="s">
        <v>1597</v>
      </c>
      <c r="C115" s="28"/>
      <c r="D115" s="166" t="s">
        <v>1659</v>
      </c>
      <c r="E115" s="28"/>
      <c r="F115" s="166" t="s">
        <v>1973</v>
      </c>
      <c r="G115" s="28"/>
      <c r="H115" s="135"/>
      <c r="I115" s="257"/>
    </row>
    <row r="116" spans="1:9" s="26" customFormat="1" ht="60" x14ac:dyDescent="0.3">
      <c r="A116" s="28"/>
      <c r="B116" s="157" t="s">
        <v>1593</v>
      </c>
      <c r="C116" s="28"/>
      <c r="D116" s="255">
        <f>261000000+9481000</f>
        <v>270481000</v>
      </c>
      <c r="E116" s="28"/>
      <c r="F116" s="167" t="s">
        <v>1199</v>
      </c>
      <c r="G116" s="28"/>
      <c r="H116" s="256" t="s">
        <v>2024</v>
      </c>
      <c r="I116" s="257"/>
    </row>
    <row r="117" spans="1:9" s="26" customFormat="1" ht="15" x14ac:dyDescent="0.3">
      <c r="A117" s="28"/>
      <c r="B117" s="48"/>
      <c r="C117" s="28"/>
      <c r="D117" s="129"/>
      <c r="E117" s="28"/>
      <c r="F117" s="37"/>
      <c r="G117" s="28"/>
      <c r="H117" s="28"/>
      <c r="I117" s="257"/>
    </row>
    <row r="118" spans="1:9" s="26" customFormat="1" ht="15" x14ac:dyDescent="0.3">
      <c r="A118" s="28"/>
      <c r="B118" s="130" t="s">
        <v>1896</v>
      </c>
      <c r="C118" s="28"/>
      <c r="D118" s="153"/>
      <c r="E118" s="28"/>
      <c r="F118" s="153"/>
      <c r="G118" s="28"/>
      <c r="H118" s="132"/>
      <c r="I118" s="257"/>
    </row>
    <row r="119" spans="1:9" s="26" customFormat="1" ht="30" x14ac:dyDescent="0.3">
      <c r="A119" s="28"/>
      <c r="B119" s="154" t="str">
        <f>"Does the government disclose information on"&amp;RIGHT(B118,LEN(B118)-SEARCH(":",B118,1))&amp;"?"</f>
        <v>Does the government disclose information on Direct subnational payments?</v>
      </c>
      <c r="C119" s="28"/>
      <c r="D119" s="166" t="s">
        <v>1000</v>
      </c>
      <c r="E119" s="28"/>
      <c r="F119" s="166" t="s">
        <v>1972</v>
      </c>
      <c r="G119" s="28"/>
      <c r="H119" s="279" t="s">
        <v>2032</v>
      </c>
      <c r="I119" s="257"/>
    </row>
    <row r="120" spans="1:9" s="26" customFormat="1" ht="30" x14ac:dyDescent="0.3">
      <c r="A120" s="28"/>
      <c r="B120" s="157" t="s">
        <v>1596</v>
      </c>
      <c r="C120" s="28"/>
      <c r="D120" s="167"/>
      <c r="E120" s="28"/>
      <c r="F120" s="167" t="s">
        <v>1199</v>
      </c>
      <c r="G120" s="28"/>
      <c r="H120" s="138"/>
      <c r="I120" s="257"/>
    </row>
    <row r="121" spans="1:9" s="26" customFormat="1" ht="15" x14ac:dyDescent="0.3">
      <c r="A121" s="28"/>
      <c r="B121" s="48"/>
      <c r="C121" s="28"/>
      <c r="D121" s="129"/>
      <c r="E121" s="28"/>
      <c r="F121" s="37"/>
      <c r="G121" s="28"/>
      <c r="H121" s="28"/>
      <c r="I121" s="257"/>
    </row>
    <row r="122" spans="1:9" s="26" customFormat="1" ht="15" x14ac:dyDescent="0.3">
      <c r="A122" s="28"/>
      <c r="B122" s="130" t="s">
        <v>1897</v>
      </c>
      <c r="C122" s="28"/>
      <c r="D122" s="153"/>
      <c r="E122" s="28"/>
      <c r="F122" s="37"/>
      <c r="G122" s="28"/>
      <c r="H122" s="132"/>
      <c r="I122" s="257"/>
    </row>
    <row r="123" spans="1:9" s="26" customFormat="1" ht="30" x14ac:dyDescent="0.3">
      <c r="A123" s="28"/>
      <c r="B123" s="155" t="s">
        <v>1516</v>
      </c>
      <c r="C123" s="28"/>
      <c r="D123" s="224">
        <f>IFERROR(IF(_xlfn.DAYS('Part 1 - About'!$E$24,'Part 1 - About'!$E$20)/365&gt;0,_xlfn.DAYS('Part 1 - About'!$E$24,'Part 1 - About'!$E$20)/365,_xlfn.DAYS('Part 1 - About'!$E$27,'Part 1 - About'!$E$20)/365),"Automatically completed using the 1. About sheet")</f>
        <v>2</v>
      </c>
      <c r="E123" s="28"/>
      <c r="F123" s="37"/>
      <c r="G123" s="28"/>
      <c r="H123" s="138"/>
      <c r="I123" s="257"/>
    </row>
    <row r="124" spans="1:9" s="26" customFormat="1" ht="15" x14ac:dyDescent="0.3">
      <c r="A124" s="28"/>
      <c r="B124" s="48"/>
      <c r="C124" s="28"/>
      <c r="D124" s="129"/>
      <c r="E124" s="28"/>
      <c r="F124" s="37"/>
      <c r="G124" s="28"/>
      <c r="H124" s="28"/>
      <c r="I124" s="257"/>
    </row>
    <row r="125" spans="1:9" s="26" customFormat="1" ht="15" x14ac:dyDescent="0.3">
      <c r="A125" s="28"/>
      <c r="B125" s="130" t="s">
        <v>1898</v>
      </c>
      <c r="C125" s="28"/>
      <c r="D125" s="153"/>
      <c r="E125" s="28"/>
      <c r="F125" s="153"/>
      <c r="G125" s="28"/>
      <c r="H125" s="132"/>
      <c r="I125" s="257"/>
    </row>
    <row r="126" spans="1:9" s="26" customFormat="1" ht="45" x14ac:dyDescent="0.3">
      <c r="A126" s="28"/>
      <c r="B126" s="149" t="s">
        <v>1651</v>
      </c>
      <c r="C126" s="28"/>
      <c r="D126" s="166" t="s">
        <v>1659</v>
      </c>
      <c r="E126" s="28"/>
      <c r="F126" s="166" t="s">
        <v>2014</v>
      </c>
      <c r="G126" s="28"/>
      <c r="H126" s="279" t="s">
        <v>2025</v>
      </c>
      <c r="I126" s="257"/>
    </row>
    <row r="127" spans="1:9" s="26" customFormat="1" ht="30" x14ac:dyDescent="0.3">
      <c r="A127" s="28"/>
      <c r="B127" s="150" t="s">
        <v>1600</v>
      </c>
      <c r="C127" s="28"/>
      <c r="D127" s="166" t="s">
        <v>1579</v>
      </c>
      <c r="E127" s="28"/>
      <c r="F127" s="280" t="s">
        <v>2014</v>
      </c>
      <c r="G127" s="28"/>
      <c r="H127" s="244"/>
      <c r="I127" s="257"/>
    </row>
    <row r="128" spans="1:9" s="26" customFormat="1" ht="15" x14ac:dyDescent="0.3">
      <c r="A128" s="28"/>
      <c r="B128" s="133" t="s">
        <v>1598</v>
      </c>
      <c r="C128" s="28"/>
      <c r="D128" s="166" t="s">
        <v>1579</v>
      </c>
      <c r="E128" s="28"/>
      <c r="F128" s="280" t="s">
        <v>2014</v>
      </c>
      <c r="G128" s="28"/>
      <c r="H128" s="244" t="s">
        <v>1975</v>
      </c>
      <c r="I128" s="257"/>
    </row>
    <row r="129" spans="1:16" s="26" customFormat="1" ht="41.4" x14ac:dyDescent="0.3">
      <c r="A129" s="28"/>
      <c r="B129" s="136" t="s">
        <v>1599</v>
      </c>
      <c r="C129" s="28"/>
      <c r="D129" s="166" t="s">
        <v>1580</v>
      </c>
      <c r="E129" s="28"/>
      <c r="F129" s="166" t="str">
        <f>IF(D129=Lists!$K$4,"&lt; Input URL to data source &gt;",IF(D129=Lists!$K$5,"&lt; Reference section in EITI Report or URL &gt;",IF(D129=Lists!$K$6,"&lt; Reference evidence of non-applicability &gt;","")))</f>
        <v/>
      </c>
      <c r="G129" s="28"/>
      <c r="H129" s="343" t="s">
        <v>2033</v>
      </c>
      <c r="I129" s="257"/>
    </row>
    <row r="130" spans="1:16" s="26" customFormat="1" ht="15" x14ac:dyDescent="0.3">
      <c r="A130" s="28"/>
      <c r="B130" s="133" t="s">
        <v>1601</v>
      </c>
      <c r="C130" s="28"/>
      <c r="D130" s="166" t="s">
        <v>1579</v>
      </c>
      <c r="E130" s="28"/>
      <c r="F130" s="280" t="s">
        <v>2014</v>
      </c>
      <c r="G130" s="28"/>
      <c r="H130" s="135"/>
      <c r="I130" s="257"/>
    </row>
    <row r="131" spans="1:16" s="26" customFormat="1" ht="15" x14ac:dyDescent="0.3">
      <c r="A131" s="28"/>
      <c r="B131" s="137" t="s">
        <v>1602</v>
      </c>
      <c r="C131" s="28"/>
      <c r="D131" s="167" t="s">
        <v>1579</v>
      </c>
      <c r="E131" s="28"/>
      <c r="F131" s="166" t="str">
        <f>IF(D131=Lists!$K$4,"&lt; Input URL to data source &gt;",IF(D131=Lists!$K$5,"&lt; Reference section in EITI Report or URL &gt;",IF(D131=Lists!$K$6,"&lt; Reference evidence of non-applicability &gt;","")))</f>
        <v>&lt; Input URL to data source &gt;</v>
      </c>
      <c r="G131" s="28"/>
      <c r="H131" s="138"/>
      <c r="I131" s="257"/>
    </row>
    <row r="132" spans="1:16" s="26" customFormat="1" ht="15" x14ac:dyDescent="0.3">
      <c r="A132" s="28"/>
      <c r="B132" s="48"/>
      <c r="C132" s="28"/>
      <c r="D132" s="129"/>
      <c r="E132" s="28"/>
      <c r="F132" s="37"/>
      <c r="G132" s="28"/>
      <c r="H132" s="28"/>
      <c r="I132" s="257"/>
    </row>
    <row r="133" spans="1:16" s="26" customFormat="1" ht="30" x14ac:dyDescent="0.3">
      <c r="A133" s="28"/>
      <c r="B133" s="130" t="s">
        <v>1899</v>
      </c>
      <c r="C133" s="28"/>
      <c r="D133" s="335"/>
      <c r="E133" s="28"/>
      <c r="F133" s="335"/>
      <c r="G133" s="28"/>
      <c r="H133" s="132"/>
      <c r="I133" s="257"/>
    </row>
    <row r="134" spans="1:16" s="307" customFormat="1" ht="66" customHeight="1" x14ac:dyDescent="0.3">
      <c r="A134" s="28"/>
      <c r="B134" s="154" t="s">
        <v>1604</v>
      </c>
      <c r="C134" s="28"/>
      <c r="D134" s="280" t="s">
        <v>1579</v>
      </c>
      <c r="E134" s="28"/>
      <c r="F134" s="314" t="s">
        <v>2015</v>
      </c>
      <c r="G134" s="28"/>
      <c r="H134" s="337" t="s">
        <v>2040</v>
      </c>
      <c r="I134" s="257"/>
      <c r="J134" s="257"/>
      <c r="K134" s="257"/>
    </row>
    <row r="135" spans="1:16" s="307" customFormat="1" ht="30" x14ac:dyDescent="0.3">
      <c r="A135" s="28"/>
      <c r="B135" s="157" t="s">
        <v>1657</v>
      </c>
      <c r="C135" s="28"/>
      <c r="D135" s="167"/>
      <c r="E135" s="28"/>
      <c r="F135" s="167" t="str">
        <f>IF(D135=Lists!$K$4,"&lt; Input URL to data source &gt;",IF(D135=Lists!$K$5,"&lt; Reference section in EITI Report &gt;",IF(D135=Lists!$K$6,"&lt; Reference evidence of non-applicability &gt;","")))</f>
        <v/>
      </c>
      <c r="G135" s="28"/>
      <c r="H135" s="338" t="s">
        <v>2049</v>
      </c>
      <c r="I135" s="257"/>
      <c r="J135" s="257"/>
    </row>
    <row r="136" spans="1:16" s="26" customFormat="1" ht="15" customHeight="1" x14ac:dyDescent="0.3">
      <c r="A136" s="28"/>
      <c r="B136" s="48"/>
      <c r="C136" s="28"/>
      <c r="D136" s="129"/>
      <c r="E136" s="28"/>
      <c r="F136" s="37"/>
      <c r="G136" s="28"/>
      <c r="H136" s="315"/>
      <c r="I136" s="257"/>
    </row>
    <row r="137" spans="1:16" s="26" customFormat="1" ht="24" customHeight="1" x14ac:dyDescent="0.3">
      <c r="A137" s="28"/>
      <c r="B137" s="130" t="s">
        <v>1900</v>
      </c>
      <c r="C137" s="28"/>
      <c r="D137" s="153"/>
      <c r="E137" s="28"/>
      <c r="F137" s="153"/>
      <c r="G137" s="28"/>
      <c r="H137" s="339"/>
      <c r="I137" s="257"/>
    </row>
    <row r="138" spans="1:16" s="26" customFormat="1" ht="24" customHeight="1" x14ac:dyDescent="0.3">
      <c r="A138" s="28"/>
      <c r="B138" s="154" t="s">
        <v>1605</v>
      </c>
      <c r="C138" s="28"/>
      <c r="D138" s="166" t="s">
        <v>1000</v>
      </c>
      <c r="E138" s="28"/>
      <c r="F138" s="297" t="s">
        <v>1976</v>
      </c>
      <c r="G138" s="28"/>
      <c r="H138" s="331"/>
      <c r="I138" s="318"/>
    </row>
    <row r="139" spans="1:16" s="26" customFormat="1" ht="24" customHeight="1" x14ac:dyDescent="0.3">
      <c r="A139" s="28"/>
      <c r="B139" s="156" t="s">
        <v>1607</v>
      </c>
      <c r="C139" s="28"/>
      <c r="D139" s="166"/>
      <c r="E139" s="28"/>
      <c r="F139" s="166" t="s">
        <v>1199</v>
      </c>
      <c r="G139" s="28"/>
      <c r="H139" s="331"/>
      <c r="I139" s="257"/>
    </row>
    <row r="140" spans="1:16" s="26" customFormat="1" ht="24" customHeight="1" x14ac:dyDescent="0.3">
      <c r="A140" s="28"/>
      <c r="B140" s="157" t="s">
        <v>1938</v>
      </c>
      <c r="C140" s="28"/>
      <c r="D140" s="167"/>
      <c r="E140" s="28"/>
      <c r="F140" s="167" t="s">
        <v>1199</v>
      </c>
      <c r="G140" s="28"/>
      <c r="H140" s="333"/>
      <c r="I140" s="257"/>
      <c r="P140" s="200"/>
    </row>
    <row r="141" spans="1:16" s="26" customFormat="1" ht="16.2" customHeight="1" x14ac:dyDescent="0.3">
      <c r="A141" s="28"/>
      <c r="B141" s="48"/>
      <c r="C141" s="28"/>
      <c r="D141" s="129"/>
      <c r="E141" s="28"/>
      <c r="F141" s="37"/>
      <c r="G141" s="28"/>
      <c r="H141" s="315"/>
      <c r="I141" s="257"/>
    </row>
    <row r="142" spans="1:16" s="26" customFormat="1" ht="24" customHeight="1" x14ac:dyDescent="0.3">
      <c r="A142" s="28"/>
      <c r="B142" s="130" t="s">
        <v>1901</v>
      </c>
      <c r="C142" s="28"/>
      <c r="D142" s="153"/>
      <c r="E142" s="28"/>
      <c r="F142" s="153"/>
      <c r="G142" s="28"/>
      <c r="H142" s="339"/>
      <c r="I142" s="257"/>
    </row>
    <row r="143" spans="1:16" s="26" customFormat="1" ht="45" x14ac:dyDescent="0.3">
      <c r="A143" s="28"/>
      <c r="B143" s="154" t="s">
        <v>1608</v>
      </c>
      <c r="C143" s="28"/>
      <c r="D143" s="280" t="s">
        <v>1000</v>
      </c>
      <c r="E143" s="28"/>
      <c r="F143" s="297" t="s">
        <v>1976</v>
      </c>
      <c r="G143" s="28"/>
      <c r="H143" s="331"/>
      <c r="I143" s="257"/>
    </row>
    <row r="144" spans="1:16" s="307" customFormat="1" ht="75" x14ac:dyDescent="0.3">
      <c r="A144" s="28"/>
      <c r="B144" s="154" t="s">
        <v>1609</v>
      </c>
      <c r="C144" s="28"/>
      <c r="D144" s="328" t="s">
        <v>1579</v>
      </c>
      <c r="E144" s="28"/>
      <c r="F144" s="334" t="s">
        <v>2045</v>
      </c>
      <c r="G144" s="28"/>
      <c r="H144" s="330" t="s">
        <v>2046</v>
      </c>
      <c r="I144" s="257"/>
      <c r="J144" s="257"/>
    </row>
    <row r="145" spans="1:10" s="307" customFormat="1" ht="45.6" thickBot="1" x14ac:dyDescent="0.35">
      <c r="A145" s="28"/>
      <c r="B145" s="155" t="s">
        <v>1610</v>
      </c>
      <c r="C145" s="28"/>
      <c r="D145" s="167" t="s">
        <v>1579</v>
      </c>
      <c r="E145" s="28"/>
      <c r="F145" s="336" t="s">
        <v>2044</v>
      </c>
      <c r="G145" s="28"/>
      <c r="H145" s="340" t="s">
        <v>2037</v>
      </c>
      <c r="I145" s="257"/>
      <c r="J145" s="257"/>
    </row>
    <row r="146" spans="1:10" s="26" customFormat="1" ht="15" x14ac:dyDescent="0.3">
      <c r="A146" s="28"/>
      <c r="B146" s="48"/>
      <c r="C146" s="28"/>
      <c r="D146" s="129"/>
      <c r="E146" s="28"/>
      <c r="F146" s="37"/>
      <c r="G146" s="28"/>
      <c r="H146" s="28"/>
      <c r="I146" s="257"/>
      <c r="J146" s="257"/>
    </row>
    <row r="147" spans="1:10" s="26" customFormat="1" ht="15" x14ac:dyDescent="0.3">
      <c r="A147" s="28"/>
      <c r="B147" s="130" t="s">
        <v>1902</v>
      </c>
      <c r="C147" s="28"/>
      <c r="D147" s="153"/>
      <c r="E147" s="28"/>
      <c r="F147" s="153"/>
      <c r="G147" s="28"/>
      <c r="H147" s="132"/>
      <c r="I147" s="257"/>
      <c r="J147" s="257"/>
    </row>
    <row r="148" spans="1:10" s="26" customFormat="1" ht="30" x14ac:dyDescent="0.3">
      <c r="A148" s="28"/>
      <c r="B148" s="154" t="s">
        <v>1611</v>
      </c>
      <c r="C148" s="28"/>
      <c r="D148" s="166" t="s">
        <v>1000</v>
      </c>
      <c r="E148" s="28"/>
      <c r="F148" s="166" t="str">
        <f>IF(D148=Lists!$K$4,"&lt; Input URL to data source &gt;",IF(D148=Lists!$K$5,"&lt; Reference section in EITI Report or URL &gt;",IF(D148=Lists!$K$6,"&lt; Reference evidence of non-applicability &gt;","")))</f>
        <v>&lt; Reference evidence of non-applicability &gt;</v>
      </c>
      <c r="G148" s="28"/>
      <c r="H148" s="245" t="s">
        <v>2026</v>
      </c>
      <c r="I148" s="257"/>
      <c r="J148" s="257"/>
    </row>
    <row r="149" spans="1:10" s="26" customFormat="1" ht="30" x14ac:dyDescent="0.3">
      <c r="A149" s="28"/>
      <c r="B149" s="156" t="s">
        <v>1663</v>
      </c>
      <c r="C149" s="28"/>
      <c r="D149" s="280"/>
      <c r="E149" s="28"/>
      <c r="F149" s="166" t="s">
        <v>1199</v>
      </c>
      <c r="G149" s="28"/>
      <c r="H149" s="294"/>
      <c r="I149" s="257"/>
      <c r="J149" s="257"/>
    </row>
    <row r="150" spans="1:10" s="26" customFormat="1" ht="30" x14ac:dyDescent="0.3">
      <c r="A150" s="28"/>
      <c r="B150" s="156" t="s">
        <v>1664</v>
      </c>
      <c r="C150" s="28"/>
      <c r="D150" s="280"/>
      <c r="E150" s="139"/>
      <c r="F150" s="166" t="s">
        <v>1199</v>
      </c>
      <c r="G150" s="28"/>
      <c r="H150" s="245"/>
      <c r="I150" s="257"/>
      <c r="J150" s="257"/>
    </row>
    <row r="151" spans="1:10" s="26" customFormat="1" ht="120" x14ac:dyDescent="0.3">
      <c r="A151" s="28"/>
      <c r="B151" s="154" t="s">
        <v>1665</v>
      </c>
      <c r="C151" s="28"/>
      <c r="D151" s="280" t="s">
        <v>1579</v>
      </c>
      <c r="E151" s="28"/>
      <c r="F151" s="299" t="s">
        <v>1999</v>
      </c>
      <c r="G151" s="28"/>
      <c r="H151" s="295" t="s">
        <v>2027</v>
      </c>
      <c r="I151" s="257"/>
      <c r="J151" s="257"/>
    </row>
    <row r="152" spans="1:10" s="26" customFormat="1" ht="30" x14ac:dyDescent="0.3">
      <c r="A152" s="28"/>
      <c r="B152" s="156" t="s">
        <v>1666</v>
      </c>
      <c r="C152" s="28"/>
      <c r="D152" s="253">
        <v>1273000</v>
      </c>
      <c r="E152" s="28"/>
      <c r="F152" s="166" t="s">
        <v>1199</v>
      </c>
      <c r="G152" s="28"/>
      <c r="H152" s="245"/>
      <c r="I152" s="257"/>
      <c r="J152" s="257"/>
    </row>
    <row r="153" spans="1:10" s="26" customFormat="1" ht="30" x14ac:dyDescent="0.3">
      <c r="A153" s="28"/>
      <c r="B153" s="156" t="s">
        <v>1667</v>
      </c>
      <c r="C153" s="28"/>
      <c r="D153" s="253">
        <v>1201815</v>
      </c>
      <c r="E153" s="28"/>
      <c r="F153" s="166" t="s">
        <v>1199</v>
      </c>
      <c r="G153" s="28"/>
      <c r="H153" s="245"/>
      <c r="I153" s="257"/>
      <c r="J153" s="257"/>
    </row>
    <row r="154" spans="1:10" s="26" customFormat="1" ht="30" x14ac:dyDescent="0.3">
      <c r="A154" s="28"/>
      <c r="B154" s="154" t="s">
        <v>1839</v>
      </c>
      <c r="C154" s="28"/>
      <c r="D154" s="166" t="s">
        <v>1580</v>
      </c>
      <c r="E154" s="28"/>
      <c r="F154" s="166" t="str">
        <f>IF(D154=Lists!$K$4,"&lt; Input URL to data source &gt;",IF(D154=Lists!$K$5,"&lt; Reference section in EITI Report or URL &gt;",IF(D154=Lists!$K$6,"&lt; Reference evidence of non-applicability &gt;","")))</f>
        <v/>
      </c>
      <c r="G154" s="28"/>
      <c r="H154" s="135"/>
      <c r="I154" s="257"/>
      <c r="J154" s="257"/>
    </row>
    <row r="155" spans="1:10" s="26" customFormat="1" ht="30" x14ac:dyDescent="0.3">
      <c r="A155" s="28"/>
      <c r="B155" s="156" t="s">
        <v>1840</v>
      </c>
      <c r="C155" s="28"/>
      <c r="D155" s="166"/>
      <c r="E155" s="28"/>
      <c r="F155" s="166" t="s">
        <v>1199</v>
      </c>
      <c r="G155" s="28"/>
      <c r="H155" s="135"/>
      <c r="I155" s="257"/>
      <c r="J155" s="257"/>
    </row>
    <row r="156" spans="1:10" s="26" customFormat="1" ht="30" x14ac:dyDescent="0.3">
      <c r="A156" s="28"/>
      <c r="B156" s="157" t="s">
        <v>1841</v>
      </c>
      <c r="C156" s="28"/>
      <c r="D156" s="166"/>
      <c r="E156" s="28"/>
      <c r="F156" s="166" t="s">
        <v>1199</v>
      </c>
      <c r="G156" s="28"/>
      <c r="H156" s="138"/>
      <c r="I156" s="257"/>
      <c r="J156" s="257"/>
    </row>
    <row r="157" spans="1:10" s="26" customFormat="1" ht="15" x14ac:dyDescent="0.3">
      <c r="A157" s="28"/>
      <c r="B157" s="48"/>
      <c r="C157" s="28"/>
      <c r="D157" s="129"/>
      <c r="E157" s="28"/>
      <c r="F157" s="37"/>
      <c r="G157" s="28"/>
      <c r="H157" s="28"/>
      <c r="I157" s="257"/>
      <c r="J157" s="257"/>
    </row>
    <row r="158" spans="1:10" s="26" customFormat="1" ht="15" x14ac:dyDescent="0.3">
      <c r="A158" s="28"/>
      <c r="B158" s="130" t="s">
        <v>1903</v>
      </c>
      <c r="C158" s="28"/>
      <c r="D158" s="335"/>
      <c r="E158" s="28"/>
      <c r="F158" s="335"/>
      <c r="G158" s="28"/>
      <c r="H158" s="132"/>
      <c r="I158" s="257"/>
      <c r="J158" s="257"/>
    </row>
    <row r="159" spans="1:10" s="307" customFormat="1" ht="60.6" customHeight="1" x14ac:dyDescent="0.3">
      <c r="A159" s="28"/>
      <c r="B159" s="154" t="s">
        <v>1668</v>
      </c>
      <c r="C159" s="28"/>
      <c r="D159" s="280" t="s">
        <v>1580</v>
      </c>
      <c r="E159" s="28"/>
      <c r="F159" s="280" t="str">
        <f>IF(D159=Lists!$K$4,"&lt; Input URL to data source &gt;",IF(D159=Lists!$K$5,"&lt; Reference section in EITI Report or URL &gt;",IF(D159=Lists!$K$6,"&lt; Reference evidence of non-applicability &gt;","")))</f>
        <v/>
      </c>
      <c r="G159" s="28"/>
      <c r="H159" s="342" t="s">
        <v>2029</v>
      </c>
      <c r="I159" s="257"/>
      <c r="J159" s="257"/>
    </row>
    <row r="160" spans="1:10" s="26" customFormat="1" ht="30" x14ac:dyDescent="0.3">
      <c r="A160" s="28"/>
      <c r="B160" s="157" t="s">
        <v>1612</v>
      </c>
      <c r="C160" s="28"/>
      <c r="D160" s="167"/>
      <c r="E160" s="28"/>
      <c r="F160" s="167" t="s">
        <v>1199</v>
      </c>
      <c r="G160" s="28"/>
      <c r="H160" s="138"/>
      <c r="I160" s="257"/>
    </row>
    <row r="161" spans="1:9" s="26" customFormat="1" ht="15" x14ac:dyDescent="0.3">
      <c r="A161" s="28"/>
      <c r="B161" s="48"/>
      <c r="C161" s="28"/>
      <c r="D161" s="129"/>
      <c r="E161" s="28"/>
      <c r="F161" s="37"/>
      <c r="G161" s="28"/>
      <c r="H161" s="28"/>
      <c r="I161" s="257"/>
    </row>
    <row r="162" spans="1:9" s="26" customFormat="1" ht="15" x14ac:dyDescent="0.3">
      <c r="A162" s="28"/>
      <c r="B162" s="130" t="s">
        <v>1904</v>
      </c>
      <c r="C162" s="28"/>
      <c r="D162" s="159"/>
      <c r="E162" s="28"/>
      <c r="F162" s="160"/>
      <c r="G162" s="28"/>
      <c r="H162" s="286"/>
      <c r="I162" s="257"/>
    </row>
    <row r="163" spans="1:9" s="26" customFormat="1" ht="30" x14ac:dyDescent="0.3">
      <c r="A163" s="28"/>
      <c r="B163" s="161" t="s">
        <v>1649</v>
      </c>
      <c r="C163" s="28"/>
      <c r="D163" s="166" t="s">
        <v>1579</v>
      </c>
      <c r="E163" s="28"/>
      <c r="F163" s="298" t="s">
        <v>1958</v>
      </c>
      <c r="G163" s="28"/>
      <c r="H163" s="287"/>
      <c r="I163" s="257"/>
    </row>
    <row r="164" spans="1:9" s="26" customFormat="1" ht="30" x14ac:dyDescent="0.3">
      <c r="A164" s="28"/>
      <c r="B164" s="154" t="s">
        <v>1927</v>
      </c>
      <c r="C164" s="28"/>
      <c r="D164" s="253">
        <v>1846971000</v>
      </c>
      <c r="E164" s="28"/>
      <c r="F164" s="166" t="s">
        <v>1178</v>
      </c>
      <c r="G164" s="28"/>
      <c r="H164" s="288"/>
      <c r="I164" s="257"/>
    </row>
    <row r="165" spans="1:9" s="26" customFormat="1" ht="15" x14ac:dyDescent="0.3">
      <c r="A165" s="28"/>
      <c r="B165" s="149" t="s">
        <v>1751</v>
      </c>
      <c r="C165" s="28"/>
      <c r="D165" s="166"/>
      <c r="E165" s="28"/>
      <c r="F165" s="166" t="s">
        <v>1178</v>
      </c>
      <c r="G165" s="28"/>
      <c r="H165" s="287"/>
      <c r="I165" s="257"/>
    </row>
    <row r="166" spans="1:9" s="26" customFormat="1" ht="15" x14ac:dyDescent="0.3">
      <c r="A166" s="28"/>
      <c r="B166" s="133" t="s">
        <v>1613</v>
      </c>
      <c r="C166" s="28"/>
      <c r="D166" s="253">
        <v>24035542000</v>
      </c>
      <c r="E166" s="28"/>
      <c r="F166" s="166" t="s">
        <v>1178</v>
      </c>
      <c r="G166" s="28"/>
      <c r="H166" s="287" t="s">
        <v>1998</v>
      </c>
      <c r="I166" s="257"/>
    </row>
    <row r="167" spans="1:9" s="26" customFormat="1" ht="15" x14ac:dyDescent="0.3">
      <c r="A167" s="28"/>
      <c r="B167" s="133" t="s">
        <v>1614</v>
      </c>
      <c r="C167" s="28"/>
      <c r="D167" s="253">
        <v>1803708000</v>
      </c>
      <c r="E167" s="28"/>
      <c r="F167" s="166" t="s">
        <v>1178</v>
      </c>
      <c r="G167" s="28"/>
      <c r="H167" s="287" t="s">
        <v>1958</v>
      </c>
      <c r="I167" s="257"/>
    </row>
    <row r="168" spans="1:9" s="26" customFormat="1" ht="15" x14ac:dyDescent="0.3">
      <c r="A168" s="28"/>
      <c r="B168" s="133" t="s">
        <v>1615</v>
      </c>
      <c r="C168" s="28"/>
      <c r="D168" s="253">
        <v>5114400000</v>
      </c>
      <c r="E168" s="28"/>
      <c r="F168" s="166" t="s">
        <v>1178</v>
      </c>
      <c r="G168" s="28"/>
      <c r="H168" s="287" t="s">
        <v>1958</v>
      </c>
      <c r="I168" s="257"/>
    </row>
    <row r="169" spans="1:9" s="26" customFormat="1" ht="15" x14ac:dyDescent="0.3">
      <c r="A169" s="28"/>
      <c r="B169" s="133" t="s">
        <v>1616</v>
      </c>
      <c r="C169" s="28"/>
      <c r="D169" s="253">
        <v>2034500000</v>
      </c>
      <c r="E169" s="28"/>
      <c r="F169" s="166" t="s">
        <v>1199</v>
      </c>
      <c r="G169" s="28"/>
      <c r="H169" s="244" t="s">
        <v>1996</v>
      </c>
      <c r="I169" s="257"/>
    </row>
    <row r="170" spans="1:9" s="26" customFormat="1" ht="15" x14ac:dyDescent="0.3">
      <c r="A170" s="28"/>
      <c r="B170" s="133" t="s">
        <v>1617</v>
      </c>
      <c r="C170" s="28"/>
      <c r="D170" s="253">
        <v>1794200000</v>
      </c>
      <c r="E170" s="28"/>
      <c r="F170" s="166" t="s">
        <v>1199</v>
      </c>
      <c r="G170" s="28"/>
      <c r="H170" s="244" t="s">
        <v>1996</v>
      </c>
      <c r="I170" s="257"/>
    </row>
    <row r="171" spans="1:9" s="26" customFormat="1" ht="15" x14ac:dyDescent="0.3">
      <c r="A171" s="28"/>
      <c r="B171" s="133" t="s">
        <v>1928</v>
      </c>
      <c r="C171" s="28"/>
      <c r="D171" s="166" t="s">
        <v>1556</v>
      </c>
      <c r="E171" s="28"/>
      <c r="F171" s="166" t="s">
        <v>1930</v>
      </c>
      <c r="G171" s="28"/>
      <c r="H171" s="135"/>
      <c r="I171" s="257"/>
    </row>
    <row r="172" spans="1:9" s="26" customFormat="1" ht="15" x14ac:dyDescent="0.3">
      <c r="A172" s="28"/>
      <c r="B172" s="133" t="s">
        <v>1929</v>
      </c>
      <c r="C172" s="28"/>
      <c r="D172" s="166" t="s">
        <v>1556</v>
      </c>
      <c r="E172" s="28"/>
      <c r="F172" s="166" t="s">
        <v>1930</v>
      </c>
      <c r="G172" s="28"/>
      <c r="H172" s="135"/>
      <c r="I172" s="257"/>
    </row>
    <row r="173" spans="1:9" s="26" customFormat="1" ht="15" x14ac:dyDescent="0.3">
      <c r="A173" s="28"/>
      <c r="B173" s="133" t="s">
        <v>1618</v>
      </c>
      <c r="C173" s="28"/>
      <c r="D173" s="166" t="s">
        <v>1556</v>
      </c>
      <c r="E173" s="28"/>
      <c r="F173" s="166" t="s">
        <v>1930</v>
      </c>
      <c r="G173" s="28"/>
      <c r="H173" s="135"/>
      <c r="I173" s="257"/>
    </row>
    <row r="174" spans="1:9" s="26" customFormat="1" ht="30" x14ac:dyDescent="0.3">
      <c r="A174" s="28"/>
      <c r="B174" s="133" t="s">
        <v>1619</v>
      </c>
      <c r="C174" s="28"/>
      <c r="D174" s="252">
        <v>197000</v>
      </c>
      <c r="E174" s="28"/>
      <c r="F174" s="166" t="s">
        <v>1930</v>
      </c>
      <c r="G174" s="28"/>
      <c r="H174" s="245" t="s">
        <v>2028</v>
      </c>
      <c r="I174" s="257"/>
    </row>
    <row r="175" spans="1:9" s="26" customFormat="1" ht="15" x14ac:dyDescent="0.3">
      <c r="A175" s="28"/>
      <c r="B175" s="133" t="s">
        <v>1628</v>
      </c>
      <c r="C175" s="28"/>
      <c r="D175" s="166" t="s">
        <v>1556</v>
      </c>
      <c r="E175" s="28"/>
      <c r="F175" s="166" t="s">
        <v>1199</v>
      </c>
      <c r="G175" s="28"/>
      <c r="H175" s="135"/>
      <c r="I175" s="257"/>
    </row>
    <row r="176" spans="1:9" s="26" customFormat="1" ht="15" x14ac:dyDescent="0.3">
      <c r="A176" s="28"/>
      <c r="B176" s="147" t="s">
        <v>1629</v>
      </c>
      <c r="C176" s="28"/>
      <c r="D176" s="167" t="s">
        <v>1556</v>
      </c>
      <c r="E176" s="28"/>
      <c r="F176" s="167" t="s">
        <v>1199</v>
      </c>
      <c r="G176" s="28"/>
      <c r="H176" s="138"/>
      <c r="I176" s="257"/>
    </row>
    <row r="177" spans="1:9" s="26" customFormat="1" ht="15" x14ac:dyDescent="0.3">
      <c r="A177" s="28"/>
      <c r="B177" s="165"/>
      <c r="C177" s="28"/>
      <c r="D177" s="162"/>
      <c r="E177" s="28"/>
      <c r="F177" s="165"/>
      <c r="G177" s="28"/>
      <c r="H177" s="28"/>
      <c r="I177" s="257"/>
    </row>
    <row r="178" spans="1:9" s="26" customFormat="1" ht="15" x14ac:dyDescent="0.3">
      <c r="A178" s="28"/>
      <c r="B178" s="130" t="s">
        <v>1943</v>
      </c>
      <c r="C178" s="28"/>
      <c r="D178" s="131"/>
      <c r="E178" s="28"/>
      <c r="F178" s="131"/>
      <c r="G178" s="28"/>
      <c r="H178" s="132"/>
      <c r="I178" s="257"/>
    </row>
    <row r="179" spans="1:9" s="26" customFormat="1" ht="15" x14ac:dyDescent="0.3">
      <c r="A179" s="28"/>
      <c r="B179" s="133" t="s">
        <v>1517</v>
      </c>
      <c r="C179" s="28"/>
      <c r="D179" s="134"/>
      <c r="E179" s="28"/>
      <c r="F179" s="134"/>
      <c r="G179" s="28"/>
      <c r="H179" s="135"/>
      <c r="I179" s="257"/>
    </row>
    <row r="180" spans="1:9" s="26" customFormat="1" ht="45" x14ac:dyDescent="0.3">
      <c r="A180" s="28"/>
      <c r="B180" s="150" t="s">
        <v>1940</v>
      </c>
      <c r="C180" s="28"/>
      <c r="D180" s="328" t="s">
        <v>1579</v>
      </c>
      <c r="E180" s="28"/>
      <c r="F180" s="329" t="s">
        <v>2043</v>
      </c>
      <c r="G180" s="28"/>
      <c r="H180" s="330" t="s">
        <v>2047</v>
      </c>
      <c r="I180" s="257"/>
    </row>
    <row r="181" spans="1:9" s="26" customFormat="1" ht="45" x14ac:dyDescent="0.3">
      <c r="A181" s="139"/>
      <c r="B181" s="218" t="s">
        <v>1941</v>
      </c>
      <c r="C181" s="141"/>
      <c r="D181" s="328" t="s">
        <v>1579</v>
      </c>
      <c r="E181" s="28"/>
      <c r="F181" s="329" t="s">
        <v>2042</v>
      </c>
      <c r="G181" s="28"/>
      <c r="H181" s="331"/>
      <c r="I181" s="257"/>
    </row>
    <row r="182" spans="1:9" s="26" customFormat="1" ht="30" x14ac:dyDescent="0.3">
      <c r="A182" s="28"/>
      <c r="B182" s="151" t="s">
        <v>1942</v>
      </c>
      <c r="C182" s="141"/>
      <c r="D182" s="332" t="s">
        <v>1579</v>
      </c>
      <c r="E182" s="28"/>
      <c r="F182" s="329" t="s">
        <v>2042</v>
      </c>
      <c r="G182" s="28"/>
      <c r="H182" s="333"/>
      <c r="I182" s="257"/>
    </row>
    <row r="183" spans="1:9" s="26" customFormat="1" ht="15.6" thickBot="1" x14ac:dyDescent="0.35">
      <c r="A183" s="28"/>
      <c r="B183" s="163"/>
      <c r="C183" s="83"/>
      <c r="D183" s="164"/>
      <c r="E183" s="83"/>
      <c r="F183" s="163"/>
      <c r="G183" s="83"/>
      <c r="H183" s="83"/>
      <c r="I183" s="257"/>
    </row>
    <row r="184" spans="1:9" s="26" customFormat="1" ht="15" x14ac:dyDescent="0.3">
      <c r="A184" s="28"/>
      <c r="B184" s="165"/>
      <c r="C184" s="28"/>
      <c r="D184" s="162"/>
      <c r="E184" s="28"/>
      <c r="F184" s="165"/>
      <c r="G184" s="28"/>
      <c r="H184" s="28"/>
      <c r="I184" s="257"/>
    </row>
    <row r="185" spans="1:9" s="26" customFormat="1" ht="15.6" thickBot="1" x14ac:dyDescent="0.35">
      <c r="A185" s="28"/>
      <c r="B185" s="394" t="s">
        <v>1844</v>
      </c>
      <c r="C185" s="395"/>
      <c r="D185" s="395"/>
      <c r="E185" s="395"/>
      <c r="F185" s="395"/>
      <c r="G185" s="395"/>
      <c r="H185" s="395"/>
      <c r="I185" s="257"/>
    </row>
    <row r="186" spans="1:9" s="26" customFormat="1" ht="15" x14ac:dyDescent="0.3">
      <c r="A186" s="28"/>
      <c r="B186" s="396" t="s">
        <v>1863</v>
      </c>
      <c r="C186" s="397"/>
      <c r="D186" s="397"/>
      <c r="E186" s="397"/>
      <c r="F186" s="397"/>
      <c r="G186" s="397"/>
      <c r="H186" s="397"/>
      <c r="I186" s="257"/>
    </row>
    <row r="187" spans="1:9" s="26" customFormat="1" ht="15.6" thickBot="1" x14ac:dyDescent="0.35">
      <c r="A187" s="28"/>
      <c r="B187" s="223"/>
      <c r="C187" s="223"/>
      <c r="D187" s="223"/>
      <c r="E187" s="223"/>
      <c r="F187" s="223"/>
      <c r="G187" s="223"/>
      <c r="H187" s="223"/>
      <c r="I187" s="257"/>
    </row>
    <row r="188" spans="1:9" s="26" customFormat="1" ht="15" x14ac:dyDescent="0.3">
      <c r="A188" s="28"/>
      <c r="B188" s="384" t="s">
        <v>1843</v>
      </c>
      <c r="C188" s="384"/>
      <c r="D188" s="384"/>
      <c r="E188" s="384"/>
      <c r="F188" s="384"/>
      <c r="G188" s="384"/>
      <c r="H188" s="384"/>
      <c r="I188" s="257"/>
    </row>
    <row r="189" spans="1:9" s="26" customFormat="1" ht="15.75" customHeight="1" x14ac:dyDescent="0.3">
      <c r="A189" s="28"/>
      <c r="B189" s="373" t="s">
        <v>1864</v>
      </c>
      <c r="C189" s="373"/>
      <c r="D189" s="373"/>
      <c r="E189" s="373"/>
      <c r="F189" s="373"/>
      <c r="G189" s="373"/>
      <c r="H189" s="373"/>
      <c r="I189" s="257"/>
    </row>
    <row r="190" spans="1:9" s="26" customFormat="1" ht="15" x14ac:dyDescent="0.3">
      <c r="A190" s="28"/>
      <c r="B190" s="384" t="s">
        <v>1865</v>
      </c>
      <c r="C190" s="384"/>
      <c r="D190" s="384"/>
      <c r="E190" s="384"/>
      <c r="F190" s="384"/>
      <c r="G190" s="384"/>
      <c r="H190" s="384"/>
      <c r="I190" s="257"/>
    </row>
    <row r="191" spans="1:9" s="26" customFormat="1" ht="15" x14ac:dyDescent="0.3">
      <c r="A191" s="28"/>
      <c r="B191" s="37"/>
      <c r="C191" s="28"/>
      <c r="D191" s="162"/>
      <c r="E191" s="28"/>
      <c r="F191" s="37"/>
      <c r="G191" s="28"/>
      <c r="H191" s="28"/>
      <c r="I191" s="257"/>
    </row>
    <row r="192" spans="1:9" s="26" customFormat="1" ht="15" x14ac:dyDescent="0.3">
      <c r="A192" s="28"/>
      <c r="B192" s="37"/>
      <c r="C192" s="28"/>
      <c r="D192" s="162"/>
      <c r="E192" s="28"/>
      <c r="F192" s="37"/>
      <c r="G192" s="28"/>
      <c r="H192" s="28"/>
      <c r="I192" s="257"/>
    </row>
    <row r="193" spans="1:9" s="26" customFormat="1" ht="15" x14ac:dyDescent="0.3">
      <c r="A193" s="28"/>
      <c r="B193" s="37"/>
      <c r="C193" s="28"/>
      <c r="D193" s="162"/>
      <c r="E193" s="28"/>
      <c r="F193" s="37"/>
      <c r="G193" s="28"/>
      <c r="H193" s="28"/>
      <c r="I193" s="257"/>
    </row>
    <row r="194" spans="1:9" s="26" customFormat="1" ht="15" x14ac:dyDescent="0.3">
      <c r="I194" s="292"/>
    </row>
    <row r="195" spans="1:9" ht="16.2" x14ac:dyDescent="0.3"/>
    <row r="196" spans="1:9" ht="16.2" x14ac:dyDescent="0.3"/>
    <row r="197" spans="1:9" ht="16.2" x14ac:dyDescent="0.3"/>
    <row r="198" spans="1:9" ht="16.2" x14ac:dyDescent="0.3"/>
    <row r="199" spans="1:9" ht="16.2" x14ac:dyDescent="0.3"/>
    <row r="200" spans="1:9" ht="16.2" x14ac:dyDescent="0.3"/>
    <row r="201" spans="1:9" ht="16.2" x14ac:dyDescent="0.3"/>
    <row r="202" spans="1:9" ht="16.2" x14ac:dyDescent="0.3"/>
    <row r="203" spans="1:9" ht="16.2" x14ac:dyDescent="0.3"/>
    <row r="204" spans="1:9" ht="16.2" x14ac:dyDescent="0.3"/>
    <row r="205" spans="1:9" ht="16.2" x14ac:dyDescent="0.3"/>
    <row r="206" spans="1:9" ht="16.2" x14ac:dyDescent="0.3"/>
    <row r="207" spans="1:9" ht="16.2" x14ac:dyDescent="0.3"/>
    <row r="208" spans="1:9" ht="16.2" x14ac:dyDescent="0.3"/>
    <row r="209" ht="16.2" x14ac:dyDescent="0.3"/>
    <row r="210" ht="16.2" x14ac:dyDescent="0.3"/>
    <row r="211" ht="16.2" x14ac:dyDescent="0.3"/>
    <row r="212" ht="16.2" x14ac:dyDescent="0.3"/>
    <row r="213" ht="16.2" x14ac:dyDescent="0.3"/>
    <row r="214" ht="16.2" x14ac:dyDescent="0.3"/>
    <row r="215" ht="16.2" x14ac:dyDescent="0.3"/>
  </sheetData>
  <mergeCells count="12">
    <mergeCell ref="B190:H190"/>
    <mergeCell ref="B3:H3"/>
    <mergeCell ref="B4:H4"/>
    <mergeCell ref="B5:H5"/>
    <mergeCell ref="B6:H6"/>
    <mergeCell ref="B7:H7"/>
    <mergeCell ref="B8:H8"/>
    <mergeCell ref="B185:H185"/>
    <mergeCell ref="B186:H186"/>
    <mergeCell ref="B188:H188"/>
    <mergeCell ref="B189:H189"/>
    <mergeCell ref="B9:H9"/>
  </mergeCells>
  <dataValidations xWindow="227" yWindow="257"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D100 D82:D89 D70:D77 D102:D103"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72 F74 F76 F82 F84 F86 F88 F102 F70 F99:F100"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4 D19:D22 D51:D53 D97 D63:D64 D68:D69 D151 D92:D93 D163 D107 D111 D115 D119 D126:D131 D134 D138 D143:D145 D148 D80:D81 D159 D26:D31 D179:D182 D35:D39 D56:D60 D42:D48"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4" xr:uid="{00000000-0002-0000-0300-000003000000}">
      <formula1>0</formula1>
    </dataValidation>
    <dataValidation type="textLength" allowBlank="1" showInputMessage="1" showErrorMessage="1" errorTitle="Please do not edit these cells" error="Please do not edit these cells" sqref="B122:B123 B125 B110:B112 B191:B193 B96 B106:B108 B114:B116 B118:B120 B91:B94 D123"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0"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8"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7 D165" xr:uid="{00000000-0002-0000-0300-000007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4 D166" xr:uid="{00000000-0002-0000-0300-00000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9"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8 D112 D116 D120 D135 D139:D140 D152:D153 D160 D155:D156 D149:D150" xr:uid="{00000000-0002-0000-0300-00000A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3" xr:uid="{00000000-0002-0000-0300-00000B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4" xr:uid="{00000000-0002-0000-0300-00000C000000}">
      <formula1>2</formula1>
    </dataValidation>
    <dataValidation type="list" operator="equal" showInputMessage="1" showErrorMessage="1" errorTitle="Invalid entry" error="Invalid entry" promptTitle="Please input unit" prompt="Please input currency according to 3-letter ISO currency code." sqref="F108 F112 F116 F120 F139:F140 F155:F156 F160 F149:F150 F175:F176 F152:F153 F164:F170" xr:uid="{00000000-0002-0000-03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5" xr:uid="{00000000-0002-0000-0300-00000E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6" xr:uid="{00000000-0002-0000-0300-00000F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2 B74 B76 B70 B72 B86 B88 B82 B84 B99:B100" xr:uid="{00000000-0002-0000-0300-000010000000}">
      <formula1>Commodities_list</formula1>
    </dataValidation>
    <dataValidation type="whole" allowBlank="1" showInputMessage="1" showErrorMessage="1" errorTitle="Please do not edit these cells" error="Please do not edit these cells" sqref="B147:B153 B126:B131 B133:B135 B137:B140 B142:B145 B158:B160 B178:B182" xr:uid="{00000000-0002-0000-0300-000011000000}">
      <formula1>10000</formula1>
      <formula2>50000</formula2>
    </dataValidation>
    <dataValidation type="whole" allowBlank="1" showInputMessage="1" showErrorMessage="1" errorTitle="Please do not edit these cells" error="Please do not edit these cells" sqref="B183:H184 B162:B176" xr:uid="{00000000-0002-0000-0300-000012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1:F174" xr:uid="{00000000-0002-0000-0300-000013000000}">
      <formula1>0</formula1>
    </dataValidation>
    <dataValidation allowBlank="1" showInputMessage="1" showErrorMessage="1" errorTitle="Please do not edit these cells" error="Please do not edit these cells" sqref="B154:B156" xr:uid="{00000000-0002-0000-0300-000014000000}"/>
    <dataValidation type="whole" allowBlank="1" showInputMessage="1" showErrorMessage="1" errorTitle="Do not edit these cells" error="Please do not edit these cells" sqref="B187" xr:uid="{00000000-0002-0000-0300-000015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2" xr:uid="{00000000-0002-0000-03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1" xr:uid="{00000000-0002-0000-0300-000017000000}">
      <formula1>2</formula1>
    </dataValidation>
    <dataValidation type="whole" showInputMessage="1" showErrorMessage="1" sqref="A75:C75 A77:C77 B68:B69 A73:C73 A74 A76 F146:F147 B157:C157 D157:D158 F157:F158 B161:C161 D161:D162 F23:F25 D23:D25 F33:F34 D33:D34 F40:F41 D40:D41 F49:F50 D49:D50 F54:F55 D54:D55 F61:F62 D61:D62 B71 D78:D79 F78:F79 B90:C90 D90:D91 F90:F91 B95:C95 F94:F96 B98:G98 B101:G101 F161:F162 B105:C105 D105:D106 F105:F106 B109:C109 D109:D110 F109:F110 B113:C113 D113:D114 F113:F114 B117:C117 D117:D118 F117:F118 B121:C121 B124:C124 B132:C132 D132:D133 F132:F133 B136:C136 D136:D137 F136:F137 B141:C141 D141:D142 F141:F142 B146:C146 D146:D147 C74 C76 C91:C94 C96:C97 H109 C106:C108 C110:C112 C114:C116 C118:C120 C122:C123 C125:C131 C133:C135 C137:C140 C142:C145 C147:C156 C158:C160 D17:D18 F17:F18 B103:B104 D95:D96 F121:F125 H136 H132 H124 H121 H117 H113 H90 E99:E100 G99:G100 H105 C99:C100 I1:I16 H23 H78 F65:F67 D65:D67 C12:H16 B83 B85 B87 B89 H161 H157 H146 H141 H65 H61 H54 H49 H40 H33:H34 A178:A182 C178:C182 F177:F178 D177:D178 C162:C176 B177:C177 H177 B97 D121:D122 D124:D125 B10:H10 B11:F11 B1:H1 B12:B65 C17:C72 A1:A72 E17:E97 G17:G97 C78:C89 A78:B81 G102:G182 E102:E182 C102:C104" xr:uid="{00000000-0002-0000-0300-000018000000}">
      <formula1>999999</formula1>
      <formula2>99999999</formula2>
    </dataValidation>
    <dataValidation showInputMessage="1" showErrorMessage="1" sqref="B66:B67" xr:uid="{00000000-0002-0000-0300-000019000000}"/>
    <dataValidation type="textLength" allowBlank="1" showInputMessage="1" showErrorMessage="1" sqref="H178:H182 H24:H32 H47:H48 H17:H22 H39 H35:H36 H96:H104 H62:H64 H91:H93 H106:H108 H110:H112 H114:H116 H118:H120 H122:H123 H79:H89 H137:H140 H125:H131 H169:H176 H158:H160 H135 H50:H53 H41:H45 H162 H164 H147:H150 H152:H156 F92:F93 F138 F143 F151 H142:H145 I138 H133 H55:H60 H66:H77" xr:uid="{00000000-0002-0000-0300-00001A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2" xr:uid="{00000000-0002-0000-0300-00001B000000}">
      <formula1>0</formula1>
    </dataValidation>
    <dataValidation type="whole" showInputMessage="1" showErrorMessage="1" errorTitle="Do not edit these cells" error="Please do not edit these cells" sqref="B2:H9" xr:uid="{00000000-0002-0000-0300-00001C000000}">
      <formula1>999999</formula1>
      <formula2>99999999</formula2>
    </dataValidation>
  </dataValidations>
  <hyperlinks>
    <hyperlink ref="B17" r:id="rId1" location="r2-1" display="EITI Requirement 2.1" xr:uid="{00000000-0004-0000-0300-000000000000}"/>
    <hyperlink ref="B24" r:id="rId2" location="r2-2" display="EITI Requirement 2.2" xr:uid="{00000000-0004-0000-0300-000001000000}"/>
    <hyperlink ref="B41" r:id="rId3" location="r2-4" display="EITI Requirement 2.4" xr:uid="{00000000-0004-0000-0300-000002000000}"/>
    <hyperlink ref="B50" r:id="rId4" location="r2-5" display="EITI Requirement 2.5" xr:uid="{00000000-0004-0000-0300-000003000000}"/>
    <hyperlink ref="B55" r:id="rId5" location="r2-6" display="EITI Requirement 2.6" xr:uid="{00000000-0004-0000-0300-000004000000}"/>
    <hyperlink ref="B62" r:id="rId6" location="r3-1" display="EITI Requirement 3.1" xr:uid="{00000000-0004-0000-0300-000005000000}"/>
    <hyperlink ref="B67" r:id="rId7" xr:uid="{00000000-0004-0000-0300-000006000000}"/>
    <hyperlink ref="B79" r:id="rId8" location="r3-3" display="EITI Requirement 3.3" xr:uid="{00000000-0004-0000-0300-000007000000}"/>
    <hyperlink ref="B91" r:id="rId9" location="r4-1" display="EITI Requirement 4.1" xr:uid="{00000000-0004-0000-0300-000008000000}"/>
    <hyperlink ref="B96" r:id="rId10" location="r4-2" display="EITI Requirement 4.2" xr:uid="{00000000-0004-0000-0300-000009000000}"/>
    <hyperlink ref="B106" r:id="rId11" location="r4-3" display="EITI Requirement 4.3" xr:uid="{00000000-0004-0000-0300-00000A000000}"/>
    <hyperlink ref="B110" r:id="rId12" location="r4-4" display="EITI Requirement 4.4" xr:uid="{00000000-0004-0000-0300-00000B000000}"/>
    <hyperlink ref="B114" r:id="rId13" location="r4-5" display="EITI Requirement 4.5" xr:uid="{00000000-0004-0000-0300-00000C000000}"/>
    <hyperlink ref="B118" r:id="rId14" location="r4-6" display="EITI Requirement 4.6" xr:uid="{00000000-0004-0000-0300-00000D000000}"/>
    <hyperlink ref="B122" r:id="rId15" location="r4-8" display="EITI Requirement 4.8" xr:uid="{00000000-0004-0000-0300-00000E000000}"/>
    <hyperlink ref="B125" r:id="rId16" location="r4-9" display="EITI Requirement 4.9" xr:uid="{00000000-0004-0000-0300-00000F000000}"/>
    <hyperlink ref="B133" r:id="rId17" location="r5-1" display="EITI Requirement 5.1" xr:uid="{00000000-0004-0000-0300-000010000000}"/>
    <hyperlink ref="B137" r:id="rId18" location="r5-2" display="EITI Requirement 5.2" xr:uid="{00000000-0004-0000-0300-000011000000}"/>
    <hyperlink ref="B142" r:id="rId19" location="r5-3" display="EITI Requirement 5.3" xr:uid="{00000000-0004-0000-0300-000012000000}"/>
    <hyperlink ref="B158" r:id="rId20" location="r6-2" display="EITI Requirement 6.2" xr:uid="{00000000-0004-0000-0300-000013000000}"/>
    <hyperlink ref="B162" r:id="rId21" location="r6-3" display="EITI Requirement 6.3" xr:uid="{00000000-0004-0000-0300-000014000000}"/>
    <hyperlink ref="B147" r:id="rId22" location="r6-1" display="EITI Requirement 6.1" xr:uid="{00000000-0004-0000-0300-000015000000}"/>
    <hyperlink ref="B34" r:id="rId23" location="r2-3" xr:uid="{00000000-0004-0000-0300-000016000000}"/>
    <hyperlink ref="B164" r:id="rId24" xr:uid="{00000000-0004-0000-0300-000017000000}"/>
    <hyperlink ref="B186:F186" r:id="rId25" display="Give us your feedback or report a conflict in the data! Write to us at  data@eiti.org" xr:uid="{00000000-0004-0000-0300-000018000000}"/>
    <hyperlink ref="B185:F185" r:id="rId26" display="For the latest version of Summary data templates, see  https://eiti.org/summary-data-template" xr:uid="{00000000-0004-0000-0300-000019000000}"/>
    <hyperlink ref="B66" r:id="rId27" location="r3-2" display="EITI Requirement 3.2" xr:uid="{00000000-0004-0000-0300-00001A000000}"/>
    <hyperlink ref="B178" r:id="rId28" location="r6-4" xr:uid="{00000000-0004-0000-0300-00001B000000}"/>
    <hyperlink ref="F134" r:id="rId29" xr:uid="{00000000-0004-0000-0300-00001C000000}"/>
    <hyperlink ref="H167:H168" r:id="rId30" display="http://finance.gov.sr/" xr:uid="{00000000-0004-0000-0300-00001D000000}"/>
    <hyperlink ref="F163" r:id="rId31" xr:uid="{00000000-0004-0000-0300-00001E000000}"/>
    <hyperlink ref="F144" r:id="rId32" display="http://finance.gov.sr/publicaties/" xr:uid="{00000000-0004-0000-0300-00001F000000}"/>
    <hyperlink ref="F181" r:id="rId33" xr:uid="{00000000-0004-0000-0300-000020000000}"/>
    <hyperlink ref="F182" r:id="rId34" xr:uid="{00000000-0004-0000-0300-000021000000}"/>
    <hyperlink ref="F180" r:id="rId35" xr:uid="{00000000-0004-0000-0300-000022000000}"/>
    <hyperlink ref="F145" r:id="rId36" xr:uid="{00000000-0004-0000-0300-000023000000}"/>
  </hyperlinks>
  <pageMargins left="0.25" right="0" top="0.5" bottom="0" header="0.3" footer="0"/>
  <pageSetup paperSize="9" scale="59" fitToHeight="0" orientation="landscape" r:id="rId37"/>
  <headerFooter>
    <oddHeader>&amp;L&amp;F&amp;C
&amp;A/&amp;P of &amp;N&amp;RSR-EITI 2017</oddHeader>
  </headerFooter>
  <rowBreaks count="6" manualBreakCount="6">
    <brk id="40" max="16383" man="1"/>
    <brk id="65" max="16383" man="1"/>
    <brk id="90" max="16383" man="1"/>
    <brk id="120" max="16383" man="1"/>
    <brk id="146" max="16383" man="1"/>
    <brk id="177" max="16383" man="1"/>
  </rowBreaks>
  <extLst>
    <ext xmlns:x14="http://schemas.microsoft.com/office/spreadsheetml/2009/9/main" uri="{CCE6A557-97BC-4b89-ADB6-D9C93CAAB3DF}">
      <x14:dataValidations xmlns:xm="http://schemas.microsoft.com/office/excel/2006/main" xWindow="227" yWindow="257" count="2">
        <x14:dataValidation type="list" allowBlank="1" showInputMessage="1" showErrorMessage="1" xr:uid="{00000000-0002-0000-0300-00001D000000}">
          <x14:formula1>
            <xm:f>Lists!$K$3:$K$7</xm:f>
          </x14:formula1>
          <xm:sqref>D191:D193</xm:sqref>
        </x14:dataValidation>
        <x14:dataValidation type="list" operator="equal" showInputMessage="1" showErrorMessage="1" errorTitle="Invalid entry" error="Invalid entry" promptTitle="Please input unit" prompt="Please input currency according to 3-letter ISO currency code." xr:uid="{00000000-0002-0000-0300-00001E000000}">
          <x14:formula1>
            <xm:f>Lists!$I$11:$I$168</xm:f>
          </x14:formula1>
          <xm:sqref>F73 F75 F77 F83 F85 F87 F89 F71 F103:F104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Z91"/>
  <sheetViews>
    <sheetView showGridLines="0" topLeftCell="A4" zoomScale="65" zoomScaleNormal="65" workbookViewId="0">
      <selection activeCell="E20" sqref="E20"/>
    </sheetView>
  </sheetViews>
  <sheetFormatPr defaultColWidth="4" defaultRowHeight="24" customHeight="1" x14ac:dyDescent="0.3"/>
  <cols>
    <col min="1" max="1" width="4" style="26"/>
    <col min="2" max="2" width="56.44140625" style="26" customWidth="1"/>
    <col min="3" max="3" width="44.44140625" style="26" customWidth="1"/>
    <col min="4" max="4" width="38.6640625" style="26" customWidth="1"/>
    <col min="5" max="5" width="23" style="26" customWidth="1"/>
    <col min="6" max="10" width="26.44140625" style="26" customWidth="1"/>
    <col min="11" max="11" width="34.44140625" style="26" customWidth="1"/>
    <col min="12" max="24" width="4" style="26"/>
    <col min="25" max="25" width="36.88671875" style="26" customWidth="1"/>
    <col min="26" max="33" width="4" style="26"/>
    <col min="34" max="34" width="12.33203125" style="26" bestFit="1" customWidth="1"/>
    <col min="35" max="16384" width="4" style="26"/>
  </cols>
  <sheetData>
    <row r="1" spans="2:12" ht="15" x14ac:dyDescent="0.3"/>
    <row r="2" spans="2:12" ht="15" x14ac:dyDescent="0.3">
      <c r="B2" s="385" t="s">
        <v>1905</v>
      </c>
      <c r="C2" s="385"/>
      <c r="D2" s="385"/>
      <c r="E2" s="385"/>
      <c r="F2" s="385"/>
      <c r="G2" s="385"/>
      <c r="H2" s="385"/>
      <c r="I2" s="385"/>
      <c r="J2" s="385"/>
    </row>
    <row r="3" spans="2:12" x14ac:dyDescent="0.3">
      <c r="B3" s="386" t="s">
        <v>1639</v>
      </c>
      <c r="C3" s="386"/>
      <c r="D3" s="386"/>
      <c r="E3" s="386"/>
      <c r="F3" s="386"/>
      <c r="G3" s="386"/>
      <c r="H3" s="386"/>
      <c r="I3" s="386"/>
      <c r="J3" s="386"/>
    </row>
    <row r="4" spans="2:12" ht="15" x14ac:dyDescent="0.3">
      <c r="B4" s="388" t="s">
        <v>1906</v>
      </c>
      <c r="C4" s="388"/>
      <c r="D4" s="388"/>
      <c r="E4" s="388"/>
      <c r="F4" s="388"/>
      <c r="G4" s="388"/>
      <c r="H4" s="388"/>
      <c r="I4" s="388"/>
      <c r="J4" s="388"/>
    </row>
    <row r="5" spans="2:12" ht="15" x14ac:dyDescent="0.3">
      <c r="B5" s="388" t="s">
        <v>1907</v>
      </c>
      <c r="C5" s="388"/>
      <c r="D5" s="388"/>
      <c r="E5" s="388"/>
      <c r="F5" s="388"/>
      <c r="G5" s="388"/>
      <c r="H5" s="388"/>
      <c r="I5" s="388"/>
      <c r="J5" s="388"/>
    </row>
    <row r="6" spans="2:12" ht="15" x14ac:dyDescent="0.3">
      <c r="B6" s="388" t="s">
        <v>1908</v>
      </c>
      <c r="C6" s="388"/>
      <c r="D6" s="388"/>
      <c r="E6" s="388"/>
      <c r="F6" s="388"/>
      <c r="G6" s="388"/>
      <c r="H6" s="388"/>
      <c r="I6" s="388"/>
      <c r="J6" s="388"/>
    </row>
    <row r="7" spans="2:12" ht="15.6" customHeight="1" x14ac:dyDescent="0.3">
      <c r="B7" s="388" t="s">
        <v>1909</v>
      </c>
      <c r="C7" s="388"/>
      <c r="D7" s="388"/>
      <c r="E7" s="388"/>
      <c r="F7" s="388"/>
      <c r="G7" s="388"/>
      <c r="H7" s="388"/>
      <c r="I7" s="388"/>
      <c r="J7" s="388"/>
    </row>
    <row r="8" spans="2:12" ht="15" x14ac:dyDescent="0.35">
      <c r="B8" s="392" t="s">
        <v>1910</v>
      </c>
      <c r="C8" s="392"/>
      <c r="D8" s="392"/>
      <c r="E8" s="392"/>
      <c r="F8" s="392"/>
      <c r="G8" s="392"/>
      <c r="H8" s="392"/>
      <c r="I8" s="392"/>
      <c r="J8" s="392"/>
    </row>
    <row r="9" spans="2:12" ht="15" x14ac:dyDescent="0.3"/>
    <row r="10" spans="2:12" x14ac:dyDescent="0.3">
      <c r="B10" s="400" t="s">
        <v>1634</v>
      </c>
      <c r="C10" s="400"/>
      <c r="D10" s="400"/>
      <c r="E10" s="400"/>
      <c r="F10" s="400"/>
      <c r="G10" s="400"/>
      <c r="H10" s="400"/>
      <c r="I10" s="400"/>
      <c r="J10" s="400"/>
    </row>
    <row r="11" spans="2:12" s="192" customFormat="1" ht="25.5" customHeight="1" x14ac:dyDescent="0.3">
      <c r="B11" s="401" t="s">
        <v>1627</v>
      </c>
      <c r="C11" s="401"/>
      <c r="D11" s="401"/>
      <c r="E11" s="401"/>
      <c r="F11" s="401"/>
      <c r="G11" s="401"/>
      <c r="H11" s="401"/>
      <c r="I11" s="401"/>
      <c r="J11" s="401"/>
    </row>
    <row r="12" spans="2:12" s="49" customFormat="1" ht="15" x14ac:dyDescent="0.3">
      <c r="B12" s="402"/>
      <c r="C12" s="402"/>
      <c r="D12" s="402"/>
      <c r="E12" s="402"/>
      <c r="F12" s="402"/>
      <c r="G12" s="402"/>
      <c r="H12" s="402"/>
      <c r="I12" s="402"/>
      <c r="J12" s="402"/>
    </row>
    <row r="13" spans="2:12" s="49" customFormat="1" ht="18.600000000000001" x14ac:dyDescent="0.3">
      <c r="B13" s="403" t="s">
        <v>1563</v>
      </c>
      <c r="C13" s="403"/>
      <c r="D13" s="403"/>
      <c r="E13" s="403"/>
      <c r="F13" s="403"/>
      <c r="G13" s="403"/>
      <c r="H13" s="403"/>
      <c r="I13" s="403"/>
      <c r="J13" s="403"/>
    </row>
    <row r="14" spans="2:12" s="49" customFormat="1" ht="15" x14ac:dyDescent="0.3">
      <c r="B14" s="169" t="s">
        <v>1564</v>
      </c>
      <c r="C14" s="169" t="s">
        <v>1833</v>
      </c>
      <c r="D14" s="26" t="s">
        <v>1565</v>
      </c>
      <c r="E14" s="26" t="s">
        <v>1669</v>
      </c>
      <c r="F14" s="170"/>
      <c r="G14" s="171"/>
    </row>
    <row r="15" spans="2:12" s="49" customFormat="1" ht="15" x14ac:dyDescent="0.35">
      <c r="B15" s="220" t="s">
        <v>1977</v>
      </c>
      <c r="C15" s="234" t="s">
        <v>1830</v>
      </c>
      <c r="D15" s="50" t="s">
        <v>1000</v>
      </c>
      <c r="E15" s="276">
        <f>SUMIF(Government_revenues_table[Government entity],Government_agencies[[#This Row],[Full name of agency]],Government_revenues_table[Revenue value])</f>
        <v>1803708000</v>
      </c>
      <c r="F15" s="171"/>
      <c r="G15" s="173"/>
    </row>
    <row r="16" spans="2:12" s="49" customFormat="1" ht="15" x14ac:dyDescent="0.3">
      <c r="C16" s="26"/>
      <c r="D16" s="26"/>
      <c r="E16" s="258">
        <f>SUMIF(Government_revenues_table[Government entity],Government_agencies[[#This Row],[Full name of agency]],Government_revenues_table[Revenue value])</f>
        <v>0</v>
      </c>
      <c r="F16" s="173"/>
      <c r="G16" s="26"/>
      <c r="J16" s="170"/>
      <c r="K16" s="170"/>
      <c r="L16" s="170"/>
    </row>
    <row r="17" spans="2:12" s="49" customFormat="1" ht="15" x14ac:dyDescent="0.3">
      <c r="C17" s="26"/>
      <c r="D17" s="26"/>
      <c r="E17" s="258">
        <f>SUMIF(Government_revenues_table[Government entity],Government_agencies[[#This Row],[Full name of agency]],Government_revenues_table[Revenue value])</f>
        <v>0</v>
      </c>
      <c r="F17" s="171"/>
      <c r="G17" s="26"/>
      <c r="J17" s="171"/>
      <c r="K17" s="171"/>
      <c r="L17" s="171"/>
    </row>
    <row r="18" spans="2:12" s="49" customFormat="1" ht="15" x14ac:dyDescent="0.3">
      <c r="C18" s="26"/>
      <c r="D18" s="26"/>
      <c r="E18" s="258">
        <f>SUMIF(Government_revenues_table[Government entity],Government_agencies[[#This Row],[Full name of agency]],Government_revenues_table[Revenue value])</f>
        <v>0</v>
      </c>
      <c r="F18" s="43"/>
      <c r="J18" s="173"/>
      <c r="K18" s="173"/>
      <c r="L18" s="173"/>
    </row>
    <row r="19" spans="2:12" s="49" customFormat="1" ht="15" x14ac:dyDescent="0.3">
      <c r="C19" s="26"/>
      <c r="D19" s="26"/>
      <c r="E19" s="219">
        <f>SUMIF(Government_revenues_table[Government entity],Government_agencies[[#This Row],[Full name of agency]],Government_revenues_table[Revenue value])</f>
        <v>0</v>
      </c>
      <c r="F19" s="43"/>
      <c r="J19" s="171"/>
      <c r="K19" s="171"/>
      <c r="L19" s="171"/>
    </row>
    <row r="20" spans="2:12" s="49" customFormat="1" ht="15" x14ac:dyDescent="0.3">
      <c r="C20" s="26"/>
      <c r="D20" s="26"/>
      <c r="E20" s="219">
        <f>SUMIF(Government_revenues_table[Government entity],Government_agencies[[#This Row],[Full name of agency]],Government_revenues_table[Revenue value])</f>
        <v>0</v>
      </c>
      <c r="F20" s="43"/>
    </row>
    <row r="21" spans="2:12" s="49" customFormat="1" ht="15" x14ac:dyDescent="0.3">
      <c r="B21" s="43"/>
      <c r="C21" s="26"/>
      <c r="D21" s="172"/>
      <c r="E21" s="43"/>
    </row>
    <row r="22" spans="2:12" s="49" customFormat="1" ht="18.600000000000001" x14ac:dyDescent="0.3">
      <c r="B22" s="403" t="s">
        <v>1561</v>
      </c>
      <c r="C22" s="403"/>
      <c r="D22" s="403"/>
      <c r="E22" s="403"/>
      <c r="F22" s="403"/>
      <c r="G22" s="403"/>
      <c r="H22" s="403"/>
      <c r="I22" s="403"/>
      <c r="J22" s="403"/>
    </row>
    <row r="23" spans="2:12" s="49" customFormat="1" ht="15" x14ac:dyDescent="0.3">
      <c r="B23" s="404" t="s">
        <v>1631</v>
      </c>
      <c r="C23" s="405"/>
      <c r="D23" s="406"/>
      <c r="E23" s="170"/>
    </row>
    <row r="24" spans="2:12" s="49" customFormat="1" ht="15" x14ac:dyDescent="0.3">
      <c r="B24" s="176" t="s">
        <v>2095</v>
      </c>
      <c r="C24" s="177" t="s">
        <v>2096</v>
      </c>
      <c r="D24" s="178" t="s">
        <v>1580</v>
      </c>
      <c r="E24" s="43"/>
    </row>
    <row r="25" spans="2:12" s="49" customFormat="1" ht="15" x14ac:dyDescent="0.3">
      <c r="B25" s="43"/>
    </row>
    <row r="26" spans="2:12" s="49" customFormat="1" ht="15" x14ac:dyDescent="0.3">
      <c r="B26" s="169" t="s">
        <v>1562</v>
      </c>
      <c r="C26" s="370" t="s">
        <v>2097</v>
      </c>
      <c r="D26" s="26" t="s">
        <v>1560</v>
      </c>
      <c r="E26" s="26" t="s">
        <v>1490</v>
      </c>
      <c r="F26" s="26" t="s">
        <v>1577</v>
      </c>
      <c r="G26" s="26" t="s">
        <v>1670</v>
      </c>
      <c r="H26" s="26" t="s">
        <v>1838</v>
      </c>
      <c r="I26" s="26" t="s">
        <v>1671</v>
      </c>
    </row>
    <row r="27" spans="2:12" s="49" customFormat="1" ht="15" x14ac:dyDescent="0.3">
      <c r="B27" s="264" t="s">
        <v>1992</v>
      </c>
      <c r="C27" s="371" t="s">
        <v>2098</v>
      </c>
      <c r="D27" s="28">
        <v>15741</v>
      </c>
      <c r="E27" s="26" t="s">
        <v>986</v>
      </c>
      <c r="F27" s="26" t="s">
        <v>1578</v>
      </c>
      <c r="G27" s="174" t="s">
        <v>1650</v>
      </c>
      <c r="H27" s="238" t="s">
        <v>1983</v>
      </c>
      <c r="I27" s="172">
        <f>SUMIF(Table10[Company],Companies[[#This Row],[Full company name]],Table10[Revenue value])</f>
        <v>222207000</v>
      </c>
    </row>
    <row r="28" spans="2:12" s="49" customFormat="1" ht="15" x14ac:dyDescent="0.3">
      <c r="B28" s="264" t="s">
        <v>1978</v>
      </c>
      <c r="C28" s="371" t="s">
        <v>2098</v>
      </c>
      <c r="D28" s="28">
        <v>57141</v>
      </c>
      <c r="E28" s="234" t="s">
        <v>986</v>
      </c>
      <c r="F28" s="49" t="s">
        <v>1578</v>
      </c>
      <c r="G28" s="174" t="s">
        <v>1650</v>
      </c>
      <c r="H28" s="174" t="s">
        <v>1650</v>
      </c>
      <c r="I28" s="172">
        <f>SUMIF(Table10[Company],Companies[[#This Row],[Full company name]],Table10[Revenue value])</f>
        <v>2656000</v>
      </c>
    </row>
    <row r="29" spans="2:12" s="49" customFormat="1" ht="15" x14ac:dyDescent="0.3">
      <c r="B29" s="264" t="s">
        <v>1979</v>
      </c>
      <c r="C29" s="371" t="s">
        <v>2098</v>
      </c>
      <c r="D29" s="28">
        <v>60396</v>
      </c>
      <c r="E29" s="234" t="s">
        <v>986</v>
      </c>
      <c r="F29" s="49" t="s">
        <v>1578</v>
      </c>
      <c r="G29" s="174" t="s">
        <v>1650</v>
      </c>
      <c r="H29" s="174" t="s">
        <v>1650</v>
      </c>
      <c r="I29" s="172">
        <f>SUMIF(Table10[Company],Companies[[#This Row],[Full company name]],Table10[Revenue value])</f>
        <v>0</v>
      </c>
    </row>
    <row r="30" spans="2:12" s="49" customFormat="1" ht="15" x14ac:dyDescent="0.3">
      <c r="B30" s="264" t="s">
        <v>1980</v>
      </c>
      <c r="C30" s="371" t="s">
        <v>2098</v>
      </c>
      <c r="D30" s="28">
        <v>50459953</v>
      </c>
      <c r="E30" s="234" t="s">
        <v>986</v>
      </c>
      <c r="F30" s="49" t="s">
        <v>1578</v>
      </c>
      <c r="G30" s="174" t="s">
        <v>1650</v>
      </c>
      <c r="H30" s="174" t="s">
        <v>1650</v>
      </c>
      <c r="I30" s="172">
        <f>SUMIF(Table10[Company],Companies[[#This Row],[Full company name]],Table10[Revenue value])</f>
        <v>683000</v>
      </c>
    </row>
    <row r="31" spans="2:12" s="49" customFormat="1" ht="15" x14ac:dyDescent="0.3">
      <c r="B31" s="264" t="s">
        <v>1981</v>
      </c>
      <c r="C31" s="371" t="s">
        <v>2098</v>
      </c>
      <c r="D31" s="28">
        <v>37120</v>
      </c>
      <c r="E31" s="26" t="s">
        <v>988</v>
      </c>
      <c r="F31" s="49" t="s">
        <v>2034</v>
      </c>
      <c r="G31" s="174" t="s">
        <v>1650</v>
      </c>
      <c r="H31" s="174" t="s">
        <v>1650</v>
      </c>
      <c r="I31" s="172">
        <f>SUMIF(Table10[Company],Companies[[#This Row],[Full company name]],Table10[Revenue value])</f>
        <v>451264000</v>
      </c>
    </row>
    <row r="32" spans="2:12" s="49" customFormat="1" ht="15" x14ac:dyDescent="0.3">
      <c r="B32" s="264" t="s">
        <v>1982</v>
      </c>
      <c r="C32" s="371" t="s">
        <v>2098</v>
      </c>
      <c r="D32" s="267" t="s">
        <v>1994</v>
      </c>
      <c r="E32" s="234" t="s">
        <v>988</v>
      </c>
      <c r="F32" s="49" t="s">
        <v>2034</v>
      </c>
      <c r="G32" s="174" t="s">
        <v>1650</v>
      </c>
      <c r="H32" s="174" t="s">
        <v>1650</v>
      </c>
      <c r="I32" s="172">
        <f>SUMIF(Table10[Company],Companies[[#This Row],[Full company name]],Table10[Revenue value])</f>
        <v>404874000</v>
      </c>
    </row>
    <row r="33" spans="2:26" s="49" customFormat="1" ht="15" x14ac:dyDescent="0.3">
      <c r="B33" s="264" t="s">
        <v>1995</v>
      </c>
      <c r="C33" s="371" t="s">
        <v>2098</v>
      </c>
      <c r="D33" s="28">
        <v>17176</v>
      </c>
      <c r="E33" s="234" t="s">
        <v>988</v>
      </c>
      <c r="F33" s="49" t="s">
        <v>2034</v>
      </c>
      <c r="G33" s="174" t="s">
        <v>1650</v>
      </c>
      <c r="H33" s="174" t="s">
        <v>1650</v>
      </c>
      <c r="I33" s="172">
        <f>SUMIF(Table10[Company],Companies[[#This Row],[Full company name]],Table10[Revenue value])</f>
        <v>46402000</v>
      </c>
      <c r="Z33" s="274"/>
    </row>
    <row r="34" spans="2:26" s="49" customFormat="1" ht="15" x14ac:dyDescent="0.3">
      <c r="D34" s="234"/>
      <c r="E34" s="234"/>
      <c r="G34" s="174"/>
      <c r="H34" s="174"/>
      <c r="I34" s="172"/>
      <c r="Z34" s="275"/>
    </row>
    <row r="35" spans="2:26" s="49" customFormat="1" ht="15" x14ac:dyDescent="0.3">
      <c r="D35" s="234"/>
      <c r="E35" s="234"/>
      <c r="G35" s="174"/>
      <c r="H35" s="174"/>
      <c r="I35" s="172"/>
    </row>
    <row r="36" spans="2:26" s="49" customFormat="1" ht="15" x14ac:dyDescent="0.3">
      <c r="D36" s="234"/>
      <c r="E36" s="234"/>
      <c r="G36" s="174"/>
      <c r="H36" s="174"/>
      <c r="I36" s="172"/>
    </row>
    <row r="37" spans="2:26" s="49" customFormat="1" ht="15" x14ac:dyDescent="0.3">
      <c r="B37" s="49" t="s">
        <v>1566</v>
      </c>
      <c r="D37" s="26" t="s">
        <v>1676</v>
      </c>
      <c r="G37" s="174" t="s">
        <v>1650</v>
      </c>
      <c r="H37" s="174" t="s">
        <v>1650</v>
      </c>
      <c r="I37" s="172">
        <f>SUMIF(Table10[Company],Companies[[#This Row],[Full company name]],Table10[Revenue value])</f>
        <v>0</v>
      </c>
    </row>
    <row r="38" spans="2:26" s="49" customFormat="1" ht="15" x14ac:dyDescent="0.3">
      <c r="C38" s="26"/>
      <c r="F38" s="174"/>
      <c r="G38" s="174"/>
      <c r="H38" s="175"/>
    </row>
    <row r="39" spans="2:26" s="49" customFormat="1" ht="18.600000000000001" x14ac:dyDescent="0.3">
      <c r="B39" s="403" t="s">
        <v>1620</v>
      </c>
      <c r="C39" s="403"/>
      <c r="D39" s="403"/>
      <c r="E39" s="403"/>
      <c r="F39" s="403"/>
      <c r="G39" s="403"/>
      <c r="H39" s="403"/>
      <c r="I39" s="403"/>
      <c r="J39" s="403"/>
    </row>
    <row r="40" spans="2:26" s="49" customFormat="1" ht="15" x14ac:dyDescent="0.35">
      <c r="B40" s="169" t="s">
        <v>1621</v>
      </c>
      <c r="C40" s="50" t="s">
        <v>1622</v>
      </c>
      <c r="D40" s="50" t="s">
        <v>1658</v>
      </c>
      <c r="E40" s="50" t="s">
        <v>1755</v>
      </c>
      <c r="F40" s="26" t="s">
        <v>1499</v>
      </c>
      <c r="G40" s="26" t="s">
        <v>1623</v>
      </c>
      <c r="H40" s="26" t="s">
        <v>1675</v>
      </c>
      <c r="I40" s="26" t="s">
        <v>1624</v>
      </c>
      <c r="J40" s="26" t="s">
        <v>1006</v>
      </c>
    </row>
    <row r="41" spans="2:26" s="49" customFormat="1" ht="15" x14ac:dyDescent="0.35">
      <c r="B41" s="50" t="s">
        <v>1000</v>
      </c>
      <c r="C41" s="50" t="s">
        <v>1000</v>
      </c>
      <c r="D41" s="50" t="s">
        <v>1000</v>
      </c>
      <c r="E41" s="50" t="s">
        <v>1000</v>
      </c>
      <c r="F41" s="50" t="s">
        <v>1000</v>
      </c>
      <c r="H41" s="50" t="s">
        <v>1000</v>
      </c>
      <c r="J41" s="49" t="s">
        <v>1875</v>
      </c>
    </row>
    <row r="42" spans="2:26" s="49" customFormat="1" ht="15" x14ac:dyDescent="0.35">
      <c r="B42" s="50"/>
      <c r="C42" s="50"/>
      <c r="D42" s="50"/>
      <c r="E42" s="50"/>
      <c r="F42" s="50"/>
      <c r="H42" s="50"/>
      <c r="J42" s="49" t="s">
        <v>1875</v>
      </c>
    </row>
    <row r="43" spans="2:26" s="49" customFormat="1" ht="15" x14ac:dyDescent="0.35">
      <c r="B43" s="26"/>
      <c r="C43" s="50"/>
      <c r="D43" s="50"/>
      <c r="E43" s="50"/>
      <c r="F43" s="50"/>
      <c r="J43" s="49" t="s">
        <v>1875</v>
      </c>
    </row>
    <row r="44" spans="2:26" ht="15" x14ac:dyDescent="0.35">
      <c r="B44" s="49" t="s">
        <v>1566</v>
      </c>
      <c r="C44" s="50"/>
      <c r="D44" s="50"/>
      <c r="E44" s="50"/>
      <c r="F44" s="50"/>
      <c r="H44" s="49"/>
      <c r="J44" s="49" t="s">
        <v>1875</v>
      </c>
    </row>
    <row r="45" spans="2:26" s="49" customFormat="1" ht="15.6" thickBot="1" x14ac:dyDescent="0.35">
      <c r="B45" s="114"/>
      <c r="C45" s="89"/>
      <c r="D45" s="90"/>
      <c r="E45" s="89"/>
      <c r="F45" s="99"/>
      <c r="G45" s="99"/>
      <c r="H45" s="99"/>
      <c r="I45" s="99"/>
      <c r="J45" s="99"/>
    </row>
    <row r="46" spans="2:26" ht="15" x14ac:dyDescent="0.3">
      <c r="B46" s="37"/>
      <c r="C46" s="37"/>
      <c r="D46" s="37"/>
      <c r="E46" s="37"/>
      <c r="F46" s="28"/>
      <c r="G46" s="28"/>
      <c r="H46" s="28"/>
      <c r="I46" s="28"/>
      <c r="J46" s="28"/>
    </row>
    <row r="47" spans="2:26" s="49" customFormat="1" ht="15.6" thickBot="1" x14ac:dyDescent="0.35">
      <c r="B47" s="394" t="s">
        <v>1844</v>
      </c>
      <c r="C47" s="395"/>
      <c r="D47" s="395"/>
      <c r="E47" s="395"/>
      <c r="F47" s="395"/>
      <c r="G47" s="395"/>
      <c r="H47" s="395"/>
      <c r="I47" s="395"/>
      <c r="J47" s="395"/>
    </row>
    <row r="48" spans="2:26" s="49" customFormat="1" ht="15" x14ac:dyDescent="0.3">
      <c r="B48" s="396" t="s">
        <v>1863</v>
      </c>
      <c r="C48" s="397"/>
      <c r="D48" s="397"/>
      <c r="E48" s="397"/>
      <c r="F48" s="397"/>
      <c r="G48" s="397"/>
      <c r="H48" s="397"/>
      <c r="I48" s="397"/>
      <c r="J48" s="397"/>
    </row>
    <row r="49" spans="2:10" ht="15.6" thickBot="1" x14ac:dyDescent="0.35">
      <c r="B49" s="37"/>
      <c r="C49" s="37"/>
      <c r="D49" s="37"/>
      <c r="E49" s="37"/>
      <c r="F49" s="28"/>
      <c r="G49" s="28"/>
      <c r="H49" s="28"/>
      <c r="I49" s="28"/>
      <c r="J49" s="28"/>
    </row>
    <row r="50" spans="2:10" ht="15" x14ac:dyDescent="0.3">
      <c r="B50" s="391" t="s">
        <v>1843</v>
      </c>
      <c r="C50" s="391"/>
      <c r="D50" s="391"/>
      <c r="E50" s="391"/>
      <c r="F50" s="391"/>
      <c r="G50" s="391"/>
      <c r="H50" s="391"/>
      <c r="I50" s="391"/>
      <c r="J50" s="391"/>
    </row>
    <row r="51" spans="2:10" ht="16.5" customHeight="1" x14ac:dyDescent="0.3">
      <c r="B51" s="373" t="s">
        <v>1864</v>
      </c>
      <c r="C51" s="373"/>
      <c r="D51" s="373"/>
      <c r="E51" s="373"/>
      <c r="F51" s="373"/>
      <c r="G51" s="373"/>
      <c r="H51" s="373"/>
      <c r="I51" s="373"/>
      <c r="J51" s="373"/>
    </row>
    <row r="52" spans="2:10" ht="15" x14ac:dyDescent="0.3">
      <c r="B52" s="384" t="s">
        <v>1865</v>
      </c>
      <c r="C52" s="384"/>
      <c r="D52" s="384"/>
      <c r="E52" s="384"/>
      <c r="F52" s="384"/>
      <c r="G52" s="384"/>
      <c r="H52" s="384"/>
      <c r="I52" s="384"/>
      <c r="J52" s="384"/>
    </row>
    <row r="53" spans="2:10" ht="15" x14ac:dyDescent="0.3">
      <c r="B53" s="399"/>
      <c r="C53" s="399"/>
      <c r="D53" s="399"/>
      <c r="E53" s="399"/>
      <c r="F53" s="399"/>
      <c r="G53" s="399"/>
      <c r="H53" s="399"/>
      <c r="I53" s="399"/>
      <c r="J53" s="399"/>
    </row>
    <row r="54" spans="2:10" ht="15" x14ac:dyDescent="0.3"/>
    <row r="55" spans="2:10" ht="15" x14ac:dyDescent="0.3"/>
    <row r="56" spans="2:10" ht="15" x14ac:dyDescent="0.3"/>
    <row r="57" spans="2:10" ht="15" x14ac:dyDescent="0.3">
      <c r="H57" s="220"/>
    </row>
    <row r="58" spans="2:10" s="49" customFormat="1" ht="15" x14ac:dyDescent="0.3">
      <c r="B58" s="26"/>
      <c r="C58" s="26"/>
      <c r="D58" s="26"/>
      <c r="E58" s="26"/>
    </row>
    <row r="59" spans="2:10" ht="15" x14ac:dyDescent="0.3"/>
    <row r="60" spans="2:10" ht="15" x14ac:dyDescent="0.3"/>
    <row r="61" spans="2:10" ht="15" x14ac:dyDescent="0.3"/>
    <row r="62" spans="2:10" ht="15" x14ac:dyDescent="0.3"/>
    <row r="63" spans="2:10" ht="15" x14ac:dyDescent="0.3"/>
    <row r="64" spans="2:10" ht="15" x14ac:dyDescent="0.3"/>
    <row r="65" ht="15" x14ac:dyDescent="0.3"/>
    <row r="66" ht="15" customHeight="1" x14ac:dyDescent="0.3"/>
    <row r="67" ht="15" customHeight="1" x14ac:dyDescent="0.3"/>
    <row r="68" ht="15" x14ac:dyDescent="0.3"/>
    <row r="69" ht="15" x14ac:dyDescent="0.3"/>
    <row r="70" ht="18.75" customHeight="1" x14ac:dyDescent="0.3"/>
    <row r="71" ht="15" x14ac:dyDescent="0.3"/>
    <row r="72" ht="15" x14ac:dyDescent="0.3"/>
    <row r="73" ht="15" x14ac:dyDescent="0.3"/>
    <row r="74" ht="15" x14ac:dyDescent="0.3"/>
    <row r="75" ht="15" x14ac:dyDescent="0.3"/>
    <row r="76" ht="15" x14ac:dyDescent="0.3"/>
    <row r="77" ht="15" x14ac:dyDescent="0.3"/>
    <row r="78" ht="15" x14ac:dyDescent="0.3"/>
    <row r="79" ht="15" x14ac:dyDescent="0.3"/>
    <row r="80" ht="15" x14ac:dyDescent="0.3"/>
    <row r="81" ht="15" x14ac:dyDescent="0.3"/>
    <row r="82" ht="15" x14ac:dyDescent="0.3"/>
    <row r="83" ht="15" x14ac:dyDescent="0.3"/>
    <row r="84" ht="15" x14ac:dyDescent="0.3"/>
    <row r="85" ht="15" x14ac:dyDescent="0.3"/>
    <row r="86" ht="15" x14ac:dyDescent="0.3"/>
    <row r="87" ht="15" x14ac:dyDescent="0.3"/>
    <row r="88" ht="15" x14ac:dyDescent="0.3"/>
    <row r="89" ht="15" x14ac:dyDescent="0.3"/>
    <row r="90" ht="15" x14ac:dyDescent="0.3"/>
    <row r="91" ht="15" x14ac:dyDescent="0.3"/>
  </sheetData>
  <mergeCells count="20">
    <mergeCell ref="B52:J52"/>
    <mergeCell ref="B53:J53"/>
    <mergeCell ref="B7:J7"/>
    <mergeCell ref="B8:J8"/>
    <mergeCell ref="B10:J10"/>
    <mergeCell ref="B11:J11"/>
    <mergeCell ref="B12:J12"/>
    <mergeCell ref="B39:J39"/>
    <mergeCell ref="B47:J47"/>
    <mergeCell ref="B48:J48"/>
    <mergeCell ref="B13:J13"/>
    <mergeCell ref="B22:J22"/>
    <mergeCell ref="B23:D23"/>
    <mergeCell ref="B50:J50"/>
    <mergeCell ref="B51:J51"/>
    <mergeCell ref="B2:J2"/>
    <mergeCell ref="B3:J3"/>
    <mergeCell ref="B4:J4"/>
    <mergeCell ref="B5:J5"/>
    <mergeCell ref="B6:J6"/>
  </mergeCells>
  <dataValidations count="25">
    <dataValidation type="list" allowBlank="1" showInputMessage="1" showErrorMessage="1" promptTitle="Please select Sector" prompt="Please select the relevant sector of the company from the list" sqref="E27:E37" xr:uid="{00000000-0002-0000-0400-000000000000}">
      <formula1>Sector_list</formula1>
    </dataValidation>
    <dataValidation allowBlank="1" showInputMessage="1" showErrorMessage="1" promptTitle="Company name" prompt="Input company name here._x000a__x000a_Please refrain from using acronyms, and input complete name." sqref="B34:C37" xr:uid="{00000000-0002-0000-0400-000001000000}"/>
    <dataValidation allowBlank="1" showInputMessage="1" showErrorMessage="1" promptTitle="Identification #" prompt="Please input unique identification number, such as TIN, organisational number or similar" sqref="D27:D37" xr:uid="{00000000-0002-0000-0400-000002000000}"/>
    <dataValidation allowBlank="1" showInputMessage="1" showErrorMessage="1" promptTitle="Please insert commodities" prompt="Please insert the relevant commodities of the company here, separated by commas." sqref="F27:F36" xr:uid="{00000000-0002-0000-0400-000003000000}"/>
    <dataValidation allowBlank="1" showInputMessage="1" showErrorMessage="1" promptTitle="Name of identifier" prompt="Please input name of identifier, such as &quot;Taxpayer Identification Number&quot; or similar." sqref="B24" xr:uid="{00000000-0002-0000-0400-000004000000}"/>
    <dataValidation allowBlank="1" showInputMessage="1" showErrorMessage="1" promptTitle="Name of register" prompt="Please input name of register or agency" sqref="C24" xr:uid="{00000000-0002-0000-0400-000005000000}"/>
    <dataValidation allowBlank="1" showInputMessage="1" showErrorMessage="1" promptTitle="Registry URL" prompt="Please insert direct URL to the registry or agency" sqref="D24" xr:uid="{00000000-0002-0000-0400-000006000000}"/>
    <dataValidation type="textLength" allowBlank="1" showInputMessage="1" showErrorMessage="1" errorTitle="Please do not edit these cells" error="Please do not edit these cells" sqref="B24 C23:D23" xr:uid="{00000000-0002-0000-0400-000007000000}">
      <formula1>10000</formula1>
      <formula2>50000</formula2>
    </dataValidation>
    <dataValidation errorStyle="warning" allowBlank="1" showInputMessage="1" showErrorMessage="1" errorTitle="URL " error="Please input a link in these cells" sqref="G27:G37 H28:H37" xr:uid="{00000000-0002-0000-0400-000008000000}"/>
    <dataValidation type="list" allowBlank="1" showInputMessage="1" showErrorMessage="1" sqref="B41:B42 H41:H42 D15 D41:E42 F41:F44" xr:uid="{00000000-0002-0000-0400-000009000000}">
      <formula1>Project_phases_list</formula1>
    </dataValidation>
    <dataValidation allowBlank="1" showInputMessage="1" showErrorMessage="1" promptTitle="Identification" prompt="Please input identification number for the reporting government entity, if applicable." sqref="D16:D20" xr:uid="{00000000-0002-0000-0400-00000A000000}"/>
    <dataValidation type="list" allowBlank="1" showInputMessage="1" showErrorMessage="1" promptTitle="Government agency type" prompt="Choose type of government agency from the drop-down list._x000a_Please refrain from using custom types if possible." sqref="C15:C20" xr:uid="{00000000-0002-0000-0400-00000B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0" xr:uid="{00000000-0002-0000-0400-00000C000000}"/>
    <dataValidation type="textLength" allowBlank="1" showInputMessage="1" showErrorMessage="1" sqref="A1:K13 A21:L23 F14:K20 E24:K25 A25:D25 A24 A27:A39 B38:K39 A40:K40 A14:E14 J27:K37 B45:J49 B53:J53 K41:K53 A41:A53 A26:K26" xr:uid="{00000000-0002-0000-0400-00000D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0" xr:uid="{00000000-0002-0000-0400-00000E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7:I37" xr:uid="{00000000-0002-0000-0400-00000F000000}">
      <formula1>1</formula1>
      <formula2>2</formula2>
    </dataValidation>
    <dataValidation type="textLength" allowBlank="1" showInputMessage="1" showErrorMessage="1" errorTitle="Do not edit these cells" error="Please do not edit these cells" sqref="B50:J52" xr:uid="{00000000-0002-0000-0400-000010000000}">
      <formula1>9999999</formula1>
      <formula2>99999999</formula2>
    </dataValidation>
    <dataValidation allowBlank="1" showInputMessage="1" showErrorMessage="1" promptTitle="Project name" prompt="Input project name here._x000a__x000a_Please refrain from using acronyms, and input complete name." sqref="B43:B44" xr:uid="{00000000-0002-0000-0400-000011000000}"/>
    <dataValidation allowBlank="1" showInputMessage="1" showErrorMessage="1" promptTitle="Affiliated Companies" prompt="Please insert the relevant companies affiliated to the project here, separated by commas." sqref="D43:D44" xr:uid="{00000000-0002-0000-0400-000012000000}"/>
    <dataValidation allowBlank="1" showInputMessage="1" showErrorMessage="1" promptTitle="Reference number" prompt="Please input the reference number of the legal agreement: contract, licence, lease, concession..." sqref="C41:C44" xr:uid="{00000000-0002-0000-0400-000013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3:H44" xr:uid="{00000000-0002-0000-0400-000014000000}">
      <formula1>"&lt;Select unit&gt;,Sm3,Sm3 o.e.,Barrels,Tonnes,oz,carats,Scf"</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43:E44" xr:uid="{00000000-0002-0000-0400-000015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1:G44" xr:uid="{00000000-0002-0000-0400-000016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41:I44" xr:uid="{00000000-0002-0000-0400-000017000000}">
      <formula1>0</formula1>
      <formula2>1000000000000000</formula2>
    </dataValidation>
    <dataValidation type="list" allowBlank="1" showInputMessage="1" showErrorMessage="1" sqref="C27:C33" xr:uid="{731FEA11-1447-45E3-B3CA-642F38568209}">
      <formula1>"&lt; Company type &gt;,State-owned enterprises &amp; public corporations,Private"</formula1>
    </dataValidation>
  </dataValidations>
  <hyperlinks>
    <hyperlink ref="B8" r:id="rId1" xr:uid="{00000000-0004-0000-0400-000000000000}"/>
    <hyperlink ref="B48:F48" r:id="rId2" display="Give us your feedback or report a conflict in the data! Write to us at  data@eiti.org" xr:uid="{00000000-0004-0000-0400-000001000000}"/>
    <hyperlink ref="B47:F47" r:id="rId3" display="For the latest version of Summary data templates, see  https://eiti.org/summary-data-template" xr:uid="{00000000-0004-0000-0400-000002000000}"/>
    <hyperlink ref="H27" r:id="rId4" display="http://www.staatsolie.com/annualreport" xr:uid="{00000000-0004-0000-0400-000003000000}"/>
  </hyperlinks>
  <pageMargins left="0.25" right="0" top="0.5" bottom="0" header="0.3" footer="0"/>
  <pageSetup paperSize="8" scale="70" fitToHeight="0" orientation="landscape" r:id="rId5"/>
  <headerFooter>
    <oddHeader>&amp;L&amp;F&amp;C
&amp;A/&amp;P&amp;RSR-EITI 2017</oddHeader>
  </headerFooter>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400-000018000000}">
          <x14:formula1>
            <xm:f>Lists!$I$11:$I$168</xm:f>
          </x14:formula1>
          <xm:sqref>J41:J44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78"/>
  <sheetViews>
    <sheetView showGridLines="0" topLeftCell="A7" zoomScale="78" zoomScaleNormal="78" workbookViewId="0">
      <selection activeCell="J36" sqref="J36"/>
    </sheetView>
  </sheetViews>
  <sheetFormatPr defaultColWidth="8.6640625" defaultRowHeight="15" x14ac:dyDescent="0.35"/>
  <cols>
    <col min="1" max="1" width="2.6640625" style="50" customWidth="1"/>
    <col min="2" max="5" width="0" style="50" hidden="1" customWidth="1"/>
    <col min="6" max="6" width="50.44140625" style="50" customWidth="1"/>
    <col min="7" max="7" width="16.6640625" style="50" customWidth="1"/>
    <col min="8" max="8" width="26.44140625" style="50" customWidth="1"/>
    <col min="9" max="9" width="16.6640625" style="50" customWidth="1"/>
    <col min="10" max="10" width="33.33203125" style="50" customWidth="1"/>
    <col min="11" max="11" width="15.5546875" style="50" bestFit="1" customWidth="1"/>
    <col min="12" max="12" width="2.6640625" style="50" customWidth="1"/>
    <col min="13" max="13" width="19.5546875" style="50" bestFit="1" customWidth="1"/>
    <col min="14" max="14" width="73.44140625" style="50" bestFit="1" customWidth="1"/>
    <col min="15" max="15" width="4" style="50" customWidth="1"/>
    <col min="16" max="16" width="8.6640625" style="50"/>
    <col min="17" max="17" width="26.33203125" style="50" customWidth="1"/>
    <col min="18" max="16384" width="8.6640625" style="50"/>
  </cols>
  <sheetData>
    <row r="1" spans="6:14" s="26" customFormat="1" ht="15.75" hidden="1" customHeight="1" x14ac:dyDescent="0.3"/>
    <row r="2" spans="6:14" s="26" customFormat="1" hidden="1" x14ac:dyDescent="0.3">
      <c r="F2" s="28"/>
      <c r="H2" s="28"/>
      <c r="J2" s="28"/>
    </row>
    <row r="3" spans="6:14" s="26" customFormat="1" hidden="1" x14ac:dyDescent="0.3">
      <c r="F3" s="28"/>
      <c r="H3" s="28"/>
      <c r="J3" s="28"/>
      <c r="N3" s="29" t="s">
        <v>1</v>
      </c>
    </row>
    <row r="4" spans="6:14" s="26" customFormat="1" hidden="1" x14ac:dyDescent="0.3">
      <c r="F4" s="28"/>
      <c r="H4" s="28"/>
      <c r="J4" s="28"/>
      <c r="N4" s="29">
        <f>Introduction!G4</f>
        <v>44026</v>
      </c>
    </row>
    <row r="5" spans="6:14" s="26" customFormat="1" hidden="1" x14ac:dyDescent="0.3"/>
    <row r="6" spans="6:14" s="26" customFormat="1" hidden="1" x14ac:dyDescent="0.3"/>
    <row r="7" spans="6:14" s="26" customFormat="1" x14ac:dyDescent="0.3"/>
    <row r="8" spans="6:14" s="26" customFormat="1" x14ac:dyDescent="0.3">
      <c r="F8" s="385" t="s">
        <v>1917</v>
      </c>
      <c r="G8" s="385"/>
      <c r="H8" s="385"/>
      <c r="I8" s="385"/>
      <c r="J8" s="385"/>
      <c r="K8" s="385"/>
      <c r="L8" s="385"/>
      <c r="M8" s="385"/>
      <c r="N8" s="385"/>
    </row>
    <row r="9" spans="6:14" s="26" customFormat="1" ht="24" x14ac:dyDescent="0.3">
      <c r="F9" s="414" t="s">
        <v>1639</v>
      </c>
      <c r="G9" s="414"/>
      <c r="H9" s="414"/>
      <c r="I9" s="414"/>
      <c r="J9" s="414"/>
      <c r="K9" s="414"/>
      <c r="L9" s="414"/>
      <c r="M9" s="414"/>
      <c r="N9" s="414"/>
    </row>
    <row r="10" spans="6:14" s="26" customFormat="1" x14ac:dyDescent="0.3">
      <c r="F10" s="415" t="s">
        <v>1918</v>
      </c>
      <c r="G10" s="415"/>
      <c r="H10" s="415"/>
      <c r="I10" s="415"/>
      <c r="J10" s="415"/>
      <c r="K10" s="415"/>
      <c r="L10" s="415"/>
      <c r="M10" s="415"/>
      <c r="N10" s="415"/>
    </row>
    <row r="11" spans="6:14" s="26" customFormat="1" x14ac:dyDescent="0.3">
      <c r="F11" s="416" t="s">
        <v>1919</v>
      </c>
      <c r="G11" s="416"/>
      <c r="H11" s="416"/>
      <c r="I11" s="416"/>
      <c r="J11" s="416"/>
      <c r="K11" s="416"/>
      <c r="L11" s="416"/>
      <c r="M11" s="416"/>
      <c r="N11" s="416"/>
    </row>
    <row r="12" spans="6:14" s="26" customFormat="1" x14ac:dyDescent="0.3">
      <c r="F12" s="416" t="s">
        <v>1920</v>
      </c>
      <c r="G12" s="416"/>
      <c r="H12" s="416"/>
      <c r="I12" s="416"/>
      <c r="J12" s="416"/>
      <c r="K12" s="416"/>
      <c r="L12" s="416"/>
      <c r="M12" s="416"/>
      <c r="N12" s="416"/>
    </row>
    <row r="13" spans="6:14" s="26" customFormat="1" x14ac:dyDescent="0.3">
      <c r="F13" s="408" t="s">
        <v>1921</v>
      </c>
      <c r="G13" s="408"/>
      <c r="H13" s="408"/>
      <c r="I13" s="408"/>
      <c r="J13" s="408"/>
      <c r="K13" s="408"/>
      <c r="L13" s="408"/>
      <c r="M13" s="408"/>
      <c r="N13" s="408"/>
    </row>
    <row r="14" spans="6:14" s="26" customFormat="1" x14ac:dyDescent="0.3">
      <c r="F14" s="409" t="s">
        <v>1654</v>
      </c>
      <c r="G14" s="409"/>
      <c r="H14" s="409"/>
      <c r="I14" s="409"/>
      <c r="J14" s="409"/>
      <c r="K14" s="409"/>
      <c r="L14" s="409"/>
      <c r="M14" s="409"/>
      <c r="N14" s="409"/>
    </row>
    <row r="15" spans="6:14" s="26" customFormat="1" x14ac:dyDescent="0.3">
      <c r="F15" s="410" t="s">
        <v>1653</v>
      </c>
      <c r="G15" s="410"/>
      <c r="H15" s="410"/>
      <c r="I15" s="410"/>
      <c r="J15" s="410"/>
      <c r="K15" s="410"/>
      <c r="L15" s="410"/>
      <c r="M15" s="410"/>
      <c r="N15" s="410"/>
    </row>
    <row r="16" spans="6:14" s="26" customFormat="1" x14ac:dyDescent="0.35">
      <c r="F16" s="398" t="s">
        <v>1910</v>
      </c>
      <c r="G16" s="398"/>
      <c r="H16" s="398"/>
      <c r="I16" s="398"/>
      <c r="J16" s="398"/>
      <c r="K16" s="398"/>
      <c r="L16" s="398"/>
      <c r="M16" s="398"/>
      <c r="N16" s="398"/>
    </row>
    <row r="17" spans="2:21" s="26" customFormat="1" x14ac:dyDescent="0.3"/>
    <row r="18" spans="2:21" s="26" customFormat="1" ht="24" x14ac:dyDescent="0.3">
      <c r="F18" s="400" t="s">
        <v>1569</v>
      </c>
      <c r="G18" s="400"/>
      <c r="H18" s="400"/>
      <c r="I18" s="400"/>
      <c r="J18" s="400"/>
      <c r="K18" s="400"/>
      <c r="M18" s="411" t="s">
        <v>1555</v>
      </c>
      <c r="N18" s="411"/>
    </row>
    <row r="19" spans="2:21" s="26" customFormat="1" ht="15.6" customHeight="1" x14ac:dyDescent="0.3">
      <c r="M19" s="418" t="s">
        <v>1922</v>
      </c>
      <c r="N19" s="418"/>
    </row>
    <row r="20" spans="2:21" x14ac:dyDescent="0.35">
      <c r="F20" s="412" t="s">
        <v>1924</v>
      </c>
      <c r="G20" s="412"/>
      <c r="H20" s="412"/>
      <c r="I20" s="412"/>
      <c r="J20" s="412"/>
      <c r="K20" s="413"/>
      <c r="M20" s="26"/>
      <c r="N20" s="26"/>
    </row>
    <row r="21" spans="2:21" ht="24" x14ac:dyDescent="0.35">
      <c r="B21" s="183" t="s">
        <v>1485</v>
      </c>
      <c r="C21" s="183" t="s">
        <v>1486</v>
      </c>
      <c r="D21" s="183" t="s">
        <v>1487</v>
      </c>
      <c r="E21" s="183" t="s">
        <v>1488</v>
      </c>
      <c r="F21" s="50" t="s">
        <v>1494</v>
      </c>
      <c r="G21" s="50" t="s">
        <v>1490</v>
      </c>
      <c r="H21" s="50" t="s">
        <v>1433</v>
      </c>
      <c r="I21" s="50" t="s">
        <v>1496</v>
      </c>
      <c r="J21" s="50" t="s">
        <v>1434</v>
      </c>
      <c r="K21" s="26" t="s">
        <v>1006</v>
      </c>
      <c r="M21" s="414" t="s">
        <v>1557</v>
      </c>
      <c r="N21" s="414"/>
    </row>
    <row r="22" spans="2:21" ht="15.75" customHeight="1" x14ac:dyDescent="0.35">
      <c r="B22" s="183" t="str">
        <f>IFERROR(VLOOKUP(Government_revenues_table[[#This Row],[GFS Classification]],Table6_GFS_codes_classification[],COLUMNS($F:F)+3,FALSE),"Do not enter data")</f>
        <v>Taxes (11E)</v>
      </c>
      <c r="C22" s="183" t="str">
        <f>IFERROR(VLOOKUP(Government_revenues_table[[#This Row],[GFS Classification]],Table6_GFS_codes_classification[],COLUMNS($F:G)+3,FALSE),"Do not enter data")</f>
        <v>Taxes on income, profits and capital gains (111E)</v>
      </c>
      <c r="D22" s="183" t="str">
        <f>IFERROR(VLOOKUP(Government_revenues_table[[#This Row],[GFS Classification]],Table6_GFS_codes_classification[],COLUMNS($F:H)+3,FALSE),"Do not enter data")</f>
        <v>Ordinary taxes on income, profits and capital gains (1112E1)</v>
      </c>
      <c r="E22" s="183" t="str">
        <f>IFERROR(VLOOKUP(Government_revenues_table[[#This Row],[GFS Classification]],Table6_GFS_codes_classification[],COLUMNS($F:I)+3,FALSE),"Do not enter data")</f>
        <v>Ordinary taxes on income, profits and capital gains (1112E1)</v>
      </c>
      <c r="F22" s="50" t="s">
        <v>1520</v>
      </c>
      <c r="G22" s="26" t="s">
        <v>989</v>
      </c>
      <c r="H22" s="226" t="s">
        <v>1993</v>
      </c>
      <c r="I22" s="50" t="s">
        <v>1977</v>
      </c>
      <c r="J22" s="181">
        <v>378531000</v>
      </c>
      <c r="K22" s="226" t="s">
        <v>1178</v>
      </c>
      <c r="M22" s="419" t="s">
        <v>1674</v>
      </c>
      <c r="N22" s="419"/>
    </row>
    <row r="23" spans="2:21" ht="15.75" customHeight="1" x14ac:dyDescent="0.35">
      <c r="B23" s="183" t="str">
        <f>IFERROR(VLOOKUP(Government_revenues_table[[#This Row],[GFS Classification]],Table6_GFS_codes_classification[],COLUMNS($F:F)+3,FALSE),"Do not enter data")</f>
        <v>Taxes (11E)</v>
      </c>
      <c r="C23" s="183" t="str">
        <f>IFERROR(VLOOKUP(Government_revenues_table[[#This Row],[GFS Classification]],Table6_GFS_codes_classification[],COLUMNS($F:G)+3,FALSE),"Do not enter data")</f>
        <v>Taxes on income, profits and capital gains (111E)</v>
      </c>
      <c r="D23" s="183" t="str">
        <f>IFERROR(VLOOKUP(Government_revenues_table[[#This Row],[GFS Classification]],Table6_GFS_codes_classification[],COLUMNS($F:H)+3,FALSE),"Do not enter data")</f>
        <v>Ordinary taxes on income, profits and capital gains (1112E1)</v>
      </c>
      <c r="E23" s="183" t="str">
        <f>IFERROR(VLOOKUP(Government_revenues_table[[#This Row],[GFS Classification]],Table6_GFS_codes_classification[],COLUMNS($F:I)+3,FALSE),"Do not enter data")</f>
        <v>Ordinary taxes on income, profits and capital gains (1112E1)</v>
      </c>
      <c r="F23" s="50" t="s">
        <v>1520</v>
      </c>
      <c r="G23" s="234" t="s">
        <v>989</v>
      </c>
      <c r="H23" s="226" t="s">
        <v>1984</v>
      </c>
      <c r="I23" s="50" t="s">
        <v>1977</v>
      </c>
      <c r="J23" s="181">
        <v>10627000</v>
      </c>
      <c r="K23" s="226" t="s">
        <v>1178</v>
      </c>
      <c r="M23" s="419"/>
      <c r="N23" s="419"/>
    </row>
    <row r="24" spans="2:21" ht="15.75" customHeight="1" x14ac:dyDescent="0.35">
      <c r="B24" s="183" t="str">
        <f>IFERROR(VLOOKUP(Government_revenues_table[[#This Row],[GFS Classification]],Table6_GFS_codes_classification[],COLUMNS($F:F)+3,FALSE),"Do not enter data")</f>
        <v>Taxes (11E)</v>
      </c>
      <c r="C24" s="183" t="str">
        <f>IFERROR(VLOOKUP(Government_revenues_table[[#This Row],[GFS Classification]],Table6_GFS_codes_classification[],COLUMNS($F:G)+3,FALSE),"Do not enter data")</f>
        <v>Taxes on payroll and workforce (112E)</v>
      </c>
      <c r="D24" s="183" t="str">
        <f>IFERROR(VLOOKUP(Government_revenues_table[[#This Row],[GFS Classification]],Table6_GFS_codes_classification[],COLUMNS($F:H)+3,FALSE),"Do not enter data")</f>
        <v>Taxes on payroll and workforce (112E)</v>
      </c>
      <c r="E24" s="183" t="str">
        <f>IFERROR(VLOOKUP(Government_revenues_table[[#This Row],[GFS Classification]],Table6_GFS_codes_classification[],COLUMNS($F:I)+3,FALSE),"Do not enter data")</f>
        <v>Taxes on payroll and workforce (112E)</v>
      </c>
      <c r="F24" s="50" t="s">
        <v>1473</v>
      </c>
      <c r="G24" s="234" t="s">
        <v>989</v>
      </c>
      <c r="H24" s="259" t="s">
        <v>1985</v>
      </c>
      <c r="I24" s="50" t="s">
        <v>1977</v>
      </c>
      <c r="J24" s="181">
        <v>337896000</v>
      </c>
      <c r="K24" s="226" t="s">
        <v>1178</v>
      </c>
      <c r="M24" s="419"/>
      <c r="N24" s="419"/>
    </row>
    <row r="25" spans="2:21" ht="15.75" customHeight="1" x14ac:dyDescent="0.35">
      <c r="B25" s="183" t="str">
        <f>IFERROR(VLOOKUP(Government_revenues_table[[#This Row],[GFS Classification]],Table6_GFS_codes_classification[],COLUMNS($F:F)+3,FALSE),"Do not enter data")</f>
        <v>Other revenue (14E)</v>
      </c>
      <c r="C25" s="183" t="str">
        <f>IFERROR(VLOOKUP(Government_revenues_table[[#This Row],[GFS Classification]],Table6_GFS_codes_classification[],COLUMNS($F:G)+3,FALSE),"Do not enter data")</f>
        <v>Property income (141E)</v>
      </c>
      <c r="D25" s="183" t="str">
        <f>IFERROR(VLOOKUP(Government_revenues_table[[#This Row],[GFS Classification]],Table6_GFS_codes_classification[],COLUMNS($F:H)+3,FALSE),"Do not enter data")</f>
        <v>Rent (1415E)</v>
      </c>
      <c r="E25" s="183" t="str">
        <f>IFERROR(VLOOKUP(Government_revenues_table[[#This Row],[GFS Classification]],Table6_GFS_codes_classification[],COLUMNS($F:I)+3,FALSE),"Do not enter data")</f>
        <v>Royalties (1415E1)</v>
      </c>
      <c r="F25" s="50" t="s">
        <v>1509</v>
      </c>
      <c r="G25" s="26" t="s">
        <v>988</v>
      </c>
      <c r="H25" s="50" t="s">
        <v>1501</v>
      </c>
      <c r="I25" s="50" t="s">
        <v>1977</v>
      </c>
      <c r="J25" s="181">
        <v>375082000</v>
      </c>
      <c r="K25" s="226" t="s">
        <v>1178</v>
      </c>
      <c r="M25" s="419"/>
      <c r="N25" s="419"/>
    </row>
    <row r="26" spans="2:21" ht="15.75" customHeight="1" x14ac:dyDescent="0.35">
      <c r="B26" s="183" t="str">
        <f>IFERROR(VLOOKUP(Government_revenues_table[[#This Row],[GFS Classification]],Table6_GFS_codes_classification[],COLUMNS($F:F)+3,FALSE),"Do not enter data")</f>
        <v>Other revenue (14E)</v>
      </c>
      <c r="C26" s="183" t="str">
        <f>IFERROR(VLOOKUP(Government_revenues_table[[#This Row],[GFS Classification]],Table6_GFS_codes_classification[],COLUMNS($F:G)+3,FALSE),"Do not enter data")</f>
        <v>Property income (141E)</v>
      </c>
      <c r="D26" s="183" t="str">
        <f>IFERROR(VLOOKUP(Government_revenues_table[[#This Row],[GFS Classification]],Table6_GFS_codes_classification[],COLUMNS($F:H)+3,FALSE),"Do not enter data")</f>
        <v>Rent (1415E)</v>
      </c>
      <c r="E26" s="183" t="str">
        <f>IFERROR(VLOOKUP(Government_revenues_table[[#This Row],[GFS Classification]],Table6_GFS_codes_classification[],COLUMNS($F:I)+3,FALSE),"Do not enter data")</f>
        <v>Royalties (1415E1)</v>
      </c>
      <c r="F26" s="50" t="s">
        <v>1509</v>
      </c>
      <c r="G26" s="234" t="s">
        <v>988</v>
      </c>
      <c r="H26" s="226" t="s">
        <v>1986</v>
      </c>
      <c r="I26" s="50" t="s">
        <v>1977</v>
      </c>
      <c r="J26" s="181">
        <v>112065000</v>
      </c>
      <c r="K26" s="226" t="s">
        <v>1178</v>
      </c>
      <c r="M26" s="419"/>
      <c r="N26" s="419"/>
    </row>
    <row r="27" spans="2:21" ht="15.75" customHeight="1" x14ac:dyDescent="0.35">
      <c r="B27" s="183" t="str">
        <f>IFERROR(VLOOKUP(Government_revenues_table[[#This Row],[GFS Classification]],Table6_GFS_codes_classification[],COLUMNS($F:F)+3,FALSE),"Do not enter data")</f>
        <v>Taxes (11E)</v>
      </c>
      <c r="C27" s="183" t="str">
        <f>IFERROR(VLOOKUP(Government_revenues_table[[#This Row],[GFS Classification]],Table6_GFS_codes_classification[],COLUMNS($F:G)+3,FALSE),"Do not enter data")</f>
        <v>Taxes on goods and services (114E)</v>
      </c>
      <c r="D27" s="183" t="str">
        <f>IFERROR(VLOOKUP(Government_revenues_table[[#This Row],[GFS Classification]],Table6_GFS_codes_classification[],COLUMNS($F:H)+3,FALSE),"Do not enter data")</f>
        <v>Taxes on use of goods/permission to use goods or perform activities (1145E)</v>
      </c>
      <c r="E27" s="183" t="str">
        <f>IFERROR(VLOOKUP(Government_revenues_table[[#This Row],[GFS Classification]],Table6_GFS_codes_classification[],COLUMNS($F:I)+3,FALSE),"Do not enter data")</f>
        <v>Licence fees (114521E)</v>
      </c>
      <c r="F27" s="50" t="s">
        <v>1529</v>
      </c>
      <c r="G27" s="26" t="s">
        <v>988</v>
      </c>
      <c r="H27" s="226" t="s">
        <v>1503</v>
      </c>
      <c r="I27" s="50" t="s">
        <v>1977</v>
      </c>
      <c r="J27" s="181">
        <v>137000</v>
      </c>
      <c r="K27" s="226" t="s">
        <v>1178</v>
      </c>
      <c r="M27" s="419"/>
      <c r="N27" s="419"/>
    </row>
    <row r="28" spans="2:21" ht="15.75" customHeight="1" x14ac:dyDescent="0.35">
      <c r="B28" s="183" t="str">
        <f>IFERROR(VLOOKUP(Government_revenues_table[[#This Row],[GFS Classification]],Table6_GFS_codes_classification[],COLUMNS($F:F)+3,FALSE),"Do not enter data")</f>
        <v>Taxes (11E)</v>
      </c>
      <c r="C28" s="183" t="str">
        <f>IFERROR(VLOOKUP(Government_revenues_table[[#This Row],[GFS Classification]],Table6_GFS_codes_classification[],COLUMNS($F:G)+3,FALSE),"Do not enter data")</f>
        <v>Taxes on international trade and transactions (115E)</v>
      </c>
      <c r="D28" s="183" t="str">
        <f>IFERROR(VLOOKUP(Government_revenues_table[[#This Row],[GFS Classification]],Table6_GFS_codes_classification[],COLUMNS($F:H)+3,FALSE),"Do not enter data")</f>
        <v>Customs and other import duties (1151E)</v>
      </c>
      <c r="E28" s="183" t="str">
        <f>IFERROR(VLOOKUP(Government_revenues_table[[#This Row],[GFS Classification]],Table6_GFS_codes_classification[],COLUMNS($F:I)+3,FALSE),"Do not enter data")</f>
        <v>Customs and other import duties (1151E)</v>
      </c>
      <c r="F28" s="50" t="s">
        <v>1535</v>
      </c>
      <c r="G28" s="220" t="s">
        <v>988</v>
      </c>
      <c r="H28" s="226" t="s">
        <v>1987</v>
      </c>
      <c r="I28" s="50" t="s">
        <v>1977</v>
      </c>
      <c r="J28" s="181">
        <v>162000</v>
      </c>
      <c r="K28" s="226" t="s">
        <v>1178</v>
      </c>
      <c r="M28" s="419"/>
      <c r="N28" s="419"/>
    </row>
    <row r="29" spans="2:21" x14ac:dyDescent="0.35">
      <c r="B29" s="183" t="str">
        <f>IFERROR(VLOOKUP(Government_revenues_table[[#This Row],[GFS Classification]],Table6_GFS_codes_classification[],COLUMNS($F:F)+3,FALSE),"Do not enter data")</f>
        <v>Taxes (11E)</v>
      </c>
      <c r="C29" s="183" t="str">
        <f>IFERROR(VLOOKUP(Government_revenues_table[[#This Row],[GFS Classification]],Table6_GFS_codes_classification[],COLUMNS($F:G)+3,FALSE),"Do not enter data")</f>
        <v>Taxes on international trade and transactions (115E)</v>
      </c>
      <c r="D29" s="183" t="str">
        <f>IFERROR(VLOOKUP(Government_revenues_table[[#This Row],[GFS Classification]],Table6_GFS_codes_classification[],COLUMNS($F:H)+3,FALSE),"Do not enter data")</f>
        <v>Taxes on exports (1152E)</v>
      </c>
      <c r="E29" s="183" t="str">
        <f>IFERROR(VLOOKUP(Government_revenues_table[[#This Row],[GFS Classification]],Table6_GFS_codes_classification[],COLUMNS($F:I)+3,FALSE),"Do not enter data")</f>
        <v>Taxes on exports (1152E)</v>
      </c>
      <c r="F29" s="50" t="s">
        <v>1537</v>
      </c>
      <c r="G29" s="220" t="s">
        <v>988</v>
      </c>
      <c r="H29" s="226" t="s">
        <v>1988</v>
      </c>
      <c r="I29" s="226" t="s">
        <v>1977</v>
      </c>
      <c r="J29" s="181">
        <v>4475000</v>
      </c>
      <c r="K29" s="226" t="s">
        <v>1178</v>
      </c>
      <c r="M29" s="392" t="s">
        <v>1948</v>
      </c>
      <c r="N29" s="392"/>
    </row>
    <row r="30" spans="2:21" x14ac:dyDescent="0.35">
      <c r="B30" s="183" t="str">
        <f>IFERROR(VLOOKUP(Government_revenues_table[[#This Row],[GFS Classification]],Table6_GFS_codes_classification[],COLUMNS($F:F)+3,FALSE),"Do not enter data")</f>
        <v>Other revenue (14E)</v>
      </c>
      <c r="C30" s="183" t="str">
        <f>IFERROR(VLOOKUP(Government_revenues_table[[#This Row],[GFS Classification]],Table6_GFS_codes_classification[],COLUMNS($F:G)+3,FALSE),"Do not enter data")</f>
        <v>Property income (141E)</v>
      </c>
      <c r="D30" s="183" t="str">
        <f>IFERROR(VLOOKUP(Government_revenues_table[[#This Row],[GFS Classification]],Table6_GFS_codes_classification[],COLUMNS($F:H)+3,FALSE),"Do not enter data")</f>
        <v>Dividends (1412E)</v>
      </c>
      <c r="E30" s="183" t="str">
        <f>IFERROR(VLOOKUP(Government_revenues_table[[#This Row],[GFS Classification]],Table6_GFS_codes_classification[],COLUMNS($F:I)+3,FALSE),"Do not enter data")</f>
        <v>From government participation (equity) (1412E2)</v>
      </c>
      <c r="F30" s="50" t="s">
        <v>1506</v>
      </c>
      <c r="G30" s="26" t="s">
        <v>986</v>
      </c>
      <c r="H30" s="226" t="s">
        <v>1989</v>
      </c>
      <c r="I30" s="226" t="s">
        <v>1977</v>
      </c>
      <c r="J30" s="312">
        <v>355748000</v>
      </c>
      <c r="K30" s="226" t="s">
        <v>1178</v>
      </c>
      <c r="M30" s="392" t="s">
        <v>1923</v>
      </c>
      <c r="N30" s="392"/>
    </row>
    <row r="31" spans="2:21" ht="15.6" thickBot="1" x14ac:dyDescent="0.4">
      <c r="B31" s="183" t="str">
        <f>IFERROR(VLOOKUP(Government_revenues_table[[#This Row],[GFS Classification]],Table6_GFS_codes_classification[],COLUMNS($F:F)+3,FALSE),"Do not enter data")</f>
        <v>Other revenue (14E)</v>
      </c>
      <c r="C31" s="183" t="str">
        <f>IFERROR(VLOOKUP(Government_revenues_table[[#This Row],[GFS Classification]],Table6_GFS_codes_classification[],COLUMNS($F:G)+3,FALSE),"Do not enter data")</f>
        <v>Property income (141E)</v>
      </c>
      <c r="D31" s="183" t="str">
        <f>IFERROR(VLOOKUP(Government_revenues_table[[#This Row],[GFS Classification]],Table6_GFS_codes_classification[],COLUMNS($F:H)+3,FALSE),"Do not enter data")</f>
        <v>Dividends (1412E)</v>
      </c>
      <c r="E31" s="183" t="str">
        <f>IFERROR(VLOOKUP(Government_revenues_table[[#This Row],[GFS Classification]],Table6_GFS_codes_classification[],COLUMNS($F:I)+3,FALSE),"Do not enter data")</f>
        <v>From government participation (equity) (1412E2)</v>
      </c>
      <c r="F31" s="50" t="s">
        <v>1506</v>
      </c>
      <c r="G31" s="26" t="s">
        <v>988</v>
      </c>
      <c r="H31" s="226" t="s">
        <v>1989</v>
      </c>
      <c r="I31" s="226" t="s">
        <v>1977</v>
      </c>
      <c r="J31" s="181">
        <v>7416000</v>
      </c>
      <c r="K31" s="226" t="s">
        <v>1178</v>
      </c>
      <c r="M31" s="184"/>
      <c r="N31" s="184"/>
    </row>
    <row r="32" spans="2:21" x14ac:dyDescent="0.35">
      <c r="B32" s="183" t="str">
        <f>IFERROR(VLOOKUP(Government_revenues_table[[#This Row],[GFS Classification]],Table6_GFS_codes_classification[],COLUMNS($F:F)+3,FALSE),"Do not enter data")</f>
        <v>Other revenue (14E)</v>
      </c>
      <c r="C32" s="183" t="str">
        <f>IFERROR(VLOOKUP(Government_revenues_table[[#This Row],[GFS Classification]],Table6_GFS_codes_classification[],COLUMNS($F:G)+3,FALSE),"Do not enter data")</f>
        <v>Sales of goods and services (142E)</v>
      </c>
      <c r="D32" s="183" t="str">
        <f>IFERROR(VLOOKUP(Government_revenues_table[[#This Row],[GFS Classification]],Table6_GFS_codes_classification[],COLUMNS($F:H)+3,FALSE),"Do not enter data")</f>
        <v>Sales of goods and services by government units (1421E)</v>
      </c>
      <c r="E32" s="183" t="str">
        <f>IFERROR(VLOOKUP(Government_revenues_table[[#This Row],[GFS Classification]],Table6_GFS_codes_classification[],COLUMNS($F:I)+3,FALSE),"Do not enter data")</f>
        <v>Sales of goods and services by government units (1421E)</v>
      </c>
      <c r="F32" s="50" t="s">
        <v>1515</v>
      </c>
      <c r="G32" s="26" t="s">
        <v>988</v>
      </c>
      <c r="H32" s="261" t="s">
        <v>1990</v>
      </c>
      <c r="I32" s="50" t="s">
        <v>1977</v>
      </c>
      <c r="J32" s="181">
        <v>46240000</v>
      </c>
      <c r="K32" s="226" t="s">
        <v>1178</v>
      </c>
      <c r="P32" s="47"/>
      <c r="Q32" s="28"/>
      <c r="R32" s="185"/>
      <c r="S32" s="28"/>
      <c r="T32" s="185"/>
      <c r="U32" s="28"/>
    </row>
    <row r="33" spans="2:21" x14ac:dyDescent="0.35">
      <c r="B33" s="183" t="str">
        <f>IFERROR(VLOOKUP(Government_revenues_table[[#This Row],[GFS Classification]],Table6_GFS_codes_classification[],COLUMNS($F:F)+3,FALSE),"Do not enter data")</f>
        <v>Other revenue (14E)</v>
      </c>
      <c r="C33" s="183" t="str">
        <f>IFERROR(VLOOKUP(Government_revenues_table[[#This Row],[GFS Classification]],Table6_GFS_codes_classification[],COLUMNS($F:G)+3,FALSE),"Do not enter data")</f>
        <v>Property income (141E)</v>
      </c>
      <c r="D33" s="183" t="str">
        <f>IFERROR(VLOOKUP(Government_revenues_table[[#This Row],[GFS Classification]],Table6_GFS_codes_classification[],COLUMNS($F:H)+3,FALSE),"Do not enter data")</f>
        <v>Rent (1415E)</v>
      </c>
      <c r="E33" s="183" t="str">
        <f>IFERROR(VLOOKUP(Government_revenues_table[[#This Row],[GFS Classification]],Table6_GFS_codes_classification[],COLUMNS($F:I)+3,FALSE),"Do not enter data")</f>
        <v>Compulsory transfers to government (infrastructure and other) (1415E4)</v>
      </c>
      <c r="F33" s="50" t="s">
        <v>1513</v>
      </c>
      <c r="G33" s="50" t="s">
        <v>988</v>
      </c>
      <c r="H33" s="226" t="s">
        <v>1991</v>
      </c>
      <c r="I33" s="50" t="s">
        <v>1977</v>
      </c>
      <c r="J33" s="260">
        <v>76083000</v>
      </c>
      <c r="K33" s="226" t="s">
        <v>1178</v>
      </c>
      <c r="P33" s="417"/>
      <c r="Q33" s="417"/>
      <c r="R33" s="417"/>
      <c r="S33" s="417"/>
      <c r="T33" s="417"/>
      <c r="U33" s="417"/>
    </row>
    <row r="34" spans="2:21" x14ac:dyDescent="0.35">
      <c r="B34" s="183" t="str">
        <f>IFERROR(VLOOKUP(Government_revenues_table[[#This Row],[GFS Classification]],Table6_GFS_codes_classification[],COLUMNS($F:F)+3,FALSE),"Do not enter data")</f>
        <v>Taxes (11E)</v>
      </c>
      <c r="C34" s="183" t="str">
        <f>IFERROR(VLOOKUP(Government_revenues_table[[#This Row],[GFS Classification]],Table6_GFS_codes_classification[],COLUMNS($F:G)+3,FALSE),"Do not enter data")</f>
        <v>Other taxes payable by natural resource companies (116E)</v>
      </c>
      <c r="D34" s="183" t="str">
        <f>IFERROR(VLOOKUP(Government_revenues_table[[#This Row],[GFS Classification]],Table6_GFS_codes_classification[],COLUMNS($F:H)+3,FALSE),"Do not enter data")</f>
        <v>Other taxes payable by natural resource companies (116E)</v>
      </c>
      <c r="E34" s="183" t="str">
        <f>IFERROR(VLOOKUP(Government_revenues_table[[#This Row],[GFS Classification]],Table6_GFS_codes_classification[],COLUMNS($F:I)+3,FALSE),"Do not enter data")</f>
        <v>Other taxes payable by natural resource companies (116E)</v>
      </c>
      <c r="F34" s="182" t="s">
        <v>1477</v>
      </c>
      <c r="G34" s="226" t="s">
        <v>989</v>
      </c>
      <c r="H34" s="226" t="s">
        <v>2056</v>
      </c>
      <c r="I34" s="50" t="s">
        <v>1977</v>
      </c>
      <c r="J34" s="260">
        <v>99246000</v>
      </c>
      <c r="K34" s="226" t="s">
        <v>1178</v>
      </c>
    </row>
    <row r="35" spans="2:21" ht="15.6" thickBot="1" x14ac:dyDescent="0.4"/>
    <row r="36" spans="2:21" ht="16.8" thickBot="1" x14ac:dyDescent="0.4">
      <c r="I36" s="346" t="s">
        <v>2055</v>
      </c>
      <c r="J36" s="347">
        <f>SUMIF(Government_revenues_table[Currency],"USD",Government_revenues_table[Revenue value])+(IFERROR(SUMIF(Government_revenues_table[Currency],"&lt;&gt;USD",Government_revenues_table[Revenue value])/'Part 1 - About'!$E$45,0))</f>
        <v>242923636.36363637</v>
      </c>
    </row>
    <row r="37" spans="2:21" ht="21" customHeight="1" thickBot="1" x14ac:dyDescent="0.4">
      <c r="I37" s="345"/>
      <c r="J37" s="348"/>
      <c r="K37" s="262"/>
    </row>
    <row r="38" spans="2:21" ht="16.8" thickBot="1" x14ac:dyDescent="0.4">
      <c r="I38" s="346" t="str">
        <f>"Total in "&amp;'Part 1 - About'!E44</f>
        <v>Total in SRD</v>
      </c>
      <c r="J38" s="347">
        <f>IF('Part 1 - About'!$E$44="USD",0,SUMIF(Government_revenues_table[Currency],'Part 1 - About'!$E$44,Government_revenues_table[Revenue value]))+(IFERROR(SUMIF(Government_revenues_table[Currency],"USD",Government_revenues_table[Revenue value])*'Part 1 - About'!$E$45,0))</f>
        <v>1803708000</v>
      </c>
      <c r="K38" s="262"/>
    </row>
    <row r="39" spans="2:21" x14ac:dyDescent="0.35">
      <c r="J39" s="263"/>
    </row>
    <row r="40" spans="2:21" ht="24" x14ac:dyDescent="0.35">
      <c r="F40" s="179" t="s">
        <v>1558</v>
      </c>
      <c r="G40" s="179"/>
      <c r="H40" s="193"/>
      <c r="I40" s="193"/>
      <c r="J40" s="193"/>
      <c r="K40" s="193"/>
      <c r="Q40" s="268"/>
    </row>
    <row r="41" spans="2:21" x14ac:dyDescent="0.35">
      <c r="F41" s="186" t="s">
        <v>1559</v>
      </c>
      <c r="G41" s="187"/>
      <c r="H41" s="187"/>
      <c r="I41" s="187"/>
      <c r="J41" s="188"/>
      <c r="K41" s="187"/>
    </row>
    <row r="42" spans="2:21" x14ac:dyDescent="0.35">
      <c r="F42" s="186"/>
      <c r="G42" s="187"/>
      <c r="H42" s="187"/>
      <c r="I42" s="187"/>
      <c r="J42" s="188"/>
      <c r="K42" s="187"/>
    </row>
    <row r="43" spans="2:21" x14ac:dyDescent="0.35">
      <c r="F43" s="344" t="s">
        <v>2090</v>
      </c>
      <c r="G43" s="187"/>
      <c r="H43" s="187"/>
      <c r="I43" s="187"/>
      <c r="J43" s="188"/>
      <c r="K43" s="187"/>
    </row>
    <row r="44" spans="2:21" x14ac:dyDescent="0.35">
      <c r="F44" s="186"/>
      <c r="G44" s="187"/>
      <c r="H44" s="187"/>
      <c r="I44" s="187"/>
      <c r="J44" s="188"/>
      <c r="K44" s="187"/>
    </row>
    <row r="45" spans="2:21" x14ac:dyDescent="0.35">
      <c r="F45" s="186" t="s">
        <v>2091</v>
      </c>
      <c r="G45" s="187"/>
      <c r="H45" s="187"/>
      <c r="I45" s="187"/>
      <c r="J45" s="188"/>
      <c r="K45" s="187"/>
    </row>
    <row r="46" spans="2:21" x14ac:dyDescent="0.35">
      <c r="F46" s="186"/>
      <c r="G46" s="187"/>
      <c r="H46" s="187"/>
      <c r="I46" s="187"/>
      <c r="J46" s="188"/>
      <c r="K46" s="187"/>
    </row>
    <row r="47" spans="2:21" x14ac:dyDescent="0.35">
      <c r="F47" s="186"/>
      <c r="G47" s="189"/>
      <c r="H47" s="189"/>
      <c r="I47" s="189"/>
      <c r="J47" s="190"/>
      <c r="K47" s="189"/>
    </row>
    <row r="48" spans="2:21" x14ac:dyDescent="0.35">
      <c r="F48" s="344"/>
      <c r="G48" s="189" t="s">
        <v>2058</v>
      </c>
      <c r="H48" s="189" t="s">
        <v>2059</v>
      </c>
      <c r="I48" s="189"/>
      <c r="J48" s="190"/>
      <c r="K48" s="189"/>
    </row>
    <row r="49" spans="6:11" x14ac:dyDescent="0.35">
      <c r="F49" s="344"/>
      <c r="G49" s="189" t="s">
        <v>2060</v>
      </c>
      <c r="H49" s="189" t="s">
        <v>2061</v>
      </c>
      <c r="I49" s="189"/>
      <c r="J49" s="190"/>
      <c r="K49" s="189"/>
    </row>
    <row r="50" spans="6:11" x14ac:dyDescent="0.35">
      <c r="F50" s="344"/>
      <c r="G50" s="189" t="s">
        <v>2062</v>
      </c>
      <c r="H50" s="189" t="s">
        <v>2063</v>
      </c>
      <c r="I50" s="189"/>
      <c r="J50" s="190"/>
      <c r="K50" s="189"/>
    </row>
    <row r="51" spans="6:11" x14ac:dyDescent="0.35">
      <c r="F51" s="344"/>
      <c r="G51" s="189" t="s">
        <v>2064</v>
      </c>
      <c r="H51" s="189" t="s">
        <v>2065</v>
      </c>
      <c r="I51" s="189"/>
      <c r="J51" s="190"/>
      <c r="K51" s="189"/>
    </row>
    <row r="52" spans="6:11" x14ac:dyDescent="0.35">
      <c r="F52" s="344"/>
      <c r="G52" s="189" t="s">
        <v>2066</v>
      </c>
      <c r="H52" s="189" t="s">
        <v>2067</v>
      </c>
      <c r="I52" s="189"/>
      <c r="J52" s="190"/>
      <c r="K52" s="189"/>
    </row>
    <row r="53" spans="6:11" x14ac:dyDescent="0.35">
      <c r="F53" s="344"/>
      <c r="G53" s="189" t="s">
        <v>2068</v>
      </c>
      <c r="H53" s="189" t="s">
        <v>2069</v>
      </c>
      <c r="I53" s="189"/>
      <c r="J53" s="190"/>
      <c r="K53" s="189"/>
    </row>
    <row r="54" spans="6:11" x14ac:dyDescent="0.35">
      <c r="F54" s="344"/>
      <c r="G54" s="189" t="s">
        <v>2070</v>
      </c>
      <c r="H54" s="189" t="s">
        <v>2071</v>
      </c>
      <c r="I54" s="189"/>
      <c r="J54" s="190"/>
      <c r="K54" s="189"/>
    </row>
    <row r="55" spans="6:11" x14ac:dyDescent="0.35">
      <c r="F55" s="344"/>
      <c r="G55" s="189" t="s">
        <v>2072</v>
      </c>
      <c r="H55" s="189" t="s">
        <v>2073</v>
      </c>
      <c r="I55" s="189"/>
      <c r="J55" s="190"/>
      <c r="K55" s="189"/>
    </row>
    <row r="56" spans="6:11" x14ac:dyDescent="0.35">
      <c r="F56" s="344"/>
      <c r="G56" s="189" t="s">
        <v>2074</v>
      </c>
      <c r="H56" s="189" t="s">
        <v>2075</v>
      </c>
      <c r="I56" s="189"/>
      <c r="J56" s="190"/>
      <c r="K56" s="189"/>
    </row>
    <row r="57" spans="6:11" x14ac:dyDescent="0.35">
      <c r="F57" s="344"/>
      <c r="G57" s="189" t="s">
        <v>2076</v>
      </c>
      <c r="H57" s="189" t="s">
        <v>2077</v>
      </c>
      <c r="I57" s="189"/>
      <c r="J57" s="190"/>
      <c r="K57" s="189"/>
    </row>
    <row r="58" spans="6:11" x14ac:dyDescent="0.35">
      <c r="F58" s="344"/>
      <c r="G58" s="189" t="s">
        <v>2078</v>
      </c>
      <c r="H58" s="189" t="s">
        <v>2079</v>
      </c>
      <c r="I58" s="189"/>
      <c r="J58" s="190"/>
      <c r="K58" s="189"/>
    </row>
    <row r="59" spans="6:11" x14ac:dyDescent="0.35">
      <c r="F59" s="344"/>
      <c r="G59" s="189" t="s">
        <v>2080</v>
      </c>
      <c r="H59" s="189" t="s">
        <v>2081</v>
      </c>
      <c r="I59" s="189"/>
      <c r="J59" s="190"/>
      <c r="K59" s="189"/>
    </row>
    <row r="60" spans="6:11" x14ac:dyDescent="0.35">
      <c r="F60" s="344"/>
      <c r="G60" s="189" t="s">
        <v>2082</v>
      </c>
      <c r="H60" s="189" t="s">
        <v>2083</v>
      </c>
      <c r="I60" s="189"/>
      <c r="J60" s="190"/>
      <c r="K60" s="189"/>
    </row>
    <row r="61" spans="6:11" x14ac:dyDescent="0.35">
      <c r="F61" s="186"/>
      <c r="G61" s="360" t="s">
        <v>2084</v>
      </c>
      <c r="H61" s="362" t="s">
        <v>2085</v>
      </c>
      <c r="I61" s="363"/>
      <c r="J61" s="364"/>
      <c r="K61" s="365"/>
    </row>
    <row r="62" spans="6:11" x14ac:dyDescent="0.35">
      <c r="F62" s="186"/>
      <c r="G62" s="362" t="s">
        <v>2086</v>
      </c>
      <c r="H62" s="361" t="s">
        <v>2087</v>
      </c>
      <c r="I62" s="187"/>
      <c r="J62" s="188"/>
      <c r="K62" s="187"/>
    </row>
    <row r="63" spans="6:11" ht="15.6" thickBot="1" x14ac:dyDescent="0.4">
      <c r="F63" s="186"/>
      <c r="G63" s="366" t="s">
        <v>2088</v>
      </c>
      <c r="H63" s="366"/>
      <c r="I63" s="191"/>
      <c r="J63" s="367">
        <v>1896000</v>
      </c>
      <c r="K63" s="366" t="s">
        <v>1178</v>
      </c>
    </row>
    <row r="64" spans="6:11" ht="15.6" thickTop="1" x14ac:dyDescent="0.35">
      <c r="F64" s="186" t="s">
        <v>2089</v>
      </c>
      <c r="G64" s="187"/>
      <c r="H64" s="187"/>
      <c r="I64" s="187"/>
      <c r="J64" s="188"/>
      <c r="K64" s="187"/>
    </row>
    <row r="65" spans="6:14" x14ac:dyDescent="0.35">
      <c r="F65" s="186"/>
      <c r="G65" s="187"/>
      <c r="H65" s="187"/>
      <c r="I65" s="187"/>
      <c r="J65" s="188"/>
      <c r="K65" s="187"/>
    </row>
    <row r="66" spans="6:14" x14ac:dyDescent="0.35">
      <c r="F66" s="407" t="s">
        <v>2093</v>
      </c>
      <c r="G66" s="407"/>
      <c r="H66" s="407"/>
      <c r="I66" s="407"/>
      <c r="J66" s="407"/>
      <c r="K66" s="407"/>
    </row>
    <row r="67" spans="6:14" x14ac:dyDescent="0.35">
      <c r="F67" s="407"/>
      <c r="G67" s="407"/>
      <c r="H67" s="407"/>
      <c r="I67" s="407"/>
      <c r="J67" s="407"/>
      <c r="K67" s="407"/>
    </row>
    <row r="68" spans="6:14" x14ac:dyDescent="0.35">
      <c r="F68" s="407"/>
      <c r="G68" s="407"/>
      <c r="H68" s="407"/>
      <c r="I68" s="407"/>
      <c r="J68" s="407"/>
      <c r="K68" s="407"/>
    </row>
    <row r="69" spans="6:14" x14ac:dyDescent="0.35">
      <c r="F69" s="186" t="s">
        <v>2094</v>
      </c>
      <c r="G69" s="187"/>
      <c r="H69" s="187"/>
      <c r="I69" s="187"/>
      <c r="J69" s="188"/>
      <c r="K69" s="187"/>
    </row>
    <row r="70" spans="6:14" ht="9" customHeight="1" x14ac:dyDescent="0.35">
      <c r="F70" s="186"/>
      <c r="G70" s="187"/>
      <c r="H70" s="187"/>
      <c r="I70" s="187"/>
      <c r="J70" s="188"/>
      <c r="K70" s="187"/>
    </row>
    <row r="71" spans="6:14" ht="7.95" customHeight="1" x14ac:dyDescent="0.35">
      <c r="F71" s="186"/>
      <c r="G71" s="187"/>
      <c r="H71" s="187"/>
      <c r="I71" s="187"/>
      <c r="J71" s="188"/>
      <c r="K71" s="187"/>
    </row>
    <row r="72" spans="6:14" ht="7.95" customHeight="1" x14ac:dyDescent="0.35">
      <c r="F72" s="236"/>
      <c r="G72" s="236"/>
      <c r="H72" s="236"/>
      <c r="I72" s="236"/>
      <c r="J72" s="236"/>
      <c r="K72" s="236"/>
    </row>
    <row r="73" spans="6:14" ht="15.6" customHeight="1" thickBot="1" x14ac:dyDescent="0.4">
      <c r="F73" s="310" t="s">
        <v>1844</v>
      </c>
      <c r="G73" s="232"/>
      <c r="H73" s="232"/>
      <c r="I73" s="232"/>
      <c r="J73" s="232"/>
      <c r="K73" s="232"/>
      <c r="L73" s="232"/>
      <c r="M73" s="232"/>
      <c r="N73" s="232"/>
    </row>
    <row r="74" spans="6:14" x14ac:dyDescent="0.35">
      <c r="F74" s="309" t="s">
        <v>1863</v>
      </c>
      <c r="G74" s="233"/>
      <c r="H74" s="233"/>
      <c r="I74" s="233"/>
      <c r="J74" s="233"/>
      <c r="K74" s="233"/>
      <c r="L74" s="233"/>
      <c r="M74" s="233"/>
      <c r="N74" s="233"/>
    </row>
    <row r="75" spans="6:14" ht="15.6" thickBot="1" x14ac:dyDescent="0.4">
      <c r="F75" s="235"/>
      <c r="G75" s="235"/>
      <c r="H75" s="235"/>
      <c r="I75" s="235"/>
      <c r="J75" s="235"/>
      <c r="K75" s="235"/>
      <c r="L75" s="235"/>
      <c r="M75" s="235"/>
      <c r="N75" s="235"/>
    </row>
    <row r="76" spans="6:14" x14ac:dyDescent="0.35">
      <c r="F76" s="231" t="s">
        <v>1843</v>
      </c>
      <c r="G76" s="231"/>
      <c r="H76" s="231"/>
      <c r="I76" s="231"/>
      <c r="J76" s="231"/>
      <c r="K76" s="231"/>
      <c r="L76" s="231"/>
      <c r="M76" s="231"/>
      <c r="N76" s="231"/>
    </row>
    <row r="77" spans="6:14" ht="6" customHeight="1" x14ac:dyDescent="0.35">
      <c r="F77" s="230" t="s">
        <v>1864</v>
      </c>
      <c r="G77" s="230"/>
      <c r="H77" s="230"/>
      <c r="I77" s="230"/>
      <c r="J77" s="230"/>
      <c r="K77" s="230"/>
      <c r="L77" s="231"/>
      <c r="M77" s="231"/>
      <c r="N77" s="231"/>
    </row>
    <row r="78" spans="6:14" x14ac:dyDescent="0.35">
      <c r="F78" s="231" t="s">
        <v>1865</v>
      </c>
      <c r="G78" s="231"/>
      <c r="H78" s="231"/>
      <c r="I78" s="231"/>
      <c r="J78" s="231"/>
      <c r="K78" s="231"/>
    </row>
  </sheetData>
  <sheetProtection insertRows="0"/>
  <protectedRanges>
    <protectedRange algorithmName="SHA-512" hashValue="19r0bVvPR7yZA0UiYij7Tv1CBk3noIABvFePbLhCJ4nk3L6A+Fy+RdPPS3STf+a52x4pG2PQK4FAkXK9epnlIA==" saltValue="gQC4yrLvnbJqxYZ0KSEoZA==" spinCount="100000" sqref="K61 K36 F22:G34 I22:K34" name="Government revenues"/>
  </protectedRanges>
  <mergeCells count="19">
    <mergeCell ref="P33:U33"/>
    <mergeCell ref="M19:N19"/>
    <mergeCell ref="M29:N29"/>
    <mergeCell ref="M30:N30"/>
    <mergeCell ref="M21:N21"/>
    <mergeCell ref="M22:N28"/>
    <mergeCell ref="F8:N8"/>
    <mergeCell ref="F9:N9"/>
    <mergeCell ref="F10:N10"/>
    <mergeCell ref="F11:N11"/>
    <mergeCell ref="F12:N12"/>
    <mergeCell ref="F66:K68"/>
    <mergeCell ref="F13:N13"/>
    <mergeCell ref="F14:N14"/>
    <mergeCell ref="F15:N15"/>
    <mergeCell ref="M18:N18"/>
    <mergeCell ref="F20:K20"/>
    <mergeCell ref="F16:N16"/>
    <mergeCell ref="F18:K18"/>
  </mergeCells>
  <dataValidations count="10">
    <dataValidation type="list" allowBlank="1" showInputMessage="1" showErrorMessage="1" sqref="K61:K63" xr:uid="{00000000-0002-0000-05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3 H25:H34" xr:uid="{00000000-0002-0000-0500-000002000000}"/>
    <dataValidation type="textLength" allowBlank="1" showInputMessage="1" showErrorMessage="1" errorTitle="Please do not edit these cells" error="Please do not edit these cells" sqref="F40:K41 F21:H21 J21:K21" xr:uid="{00000000-0002-0000-0500-000003000000}">
      <formula1>10000</formula1>
      <formula2>50000</formula2>
    </dataValidation>
    <dataValidation allowBlank="1" showInputMessage="1" showErrorMessage="1" errorTitle="Please do not edit these cells" error="Please do not edit these cells" sqref="I21" xr:uid="{00000000-0002-0000-0500-000004000000}"/>
    <dataValidation type="list" allowBlank="1" showInputMessage="1" showErrorMessage="1" promptTitle="Receiving government agency" prompt="Input the name of the government recipient here._x000a__x000a_Please refrain from using acronyms, and input complete name" sqref="I22:I23" xr:uid="{00000000-0002-0000-0500-000005000000}">
      <formula1>Government_entities_list</formula1>
    </dataValidation>
    <dataValidation type="textLength" allowBlank="1" showInputMessage="1" showErrorMessage="1" sqref="B7:K20 B35:H39 L73:N75 K39 I39 B72:E78 F72:K75 K35:K36 I35:J35 J37 A7:A78 L7:O73" xr:uid="{00000000-0002-0000-0500-000007000000}">
      <formula1>9999999</formula1>
      <formula2>99999999</formula2>
    </dataValidation>
    <dataValidation type="textLength" allowBlank="1" showInputMessage="1" showErrorMessage="1" errorTitle="Do not edit these cells" error="Please do not edit these cells" sqref="F76:K78 L76:N77" xr:uid="{00000000-0002-0000-0500-000008000000}">
      <formula1>9999999</formula1>
      <formula2>99999999</formula2>
    </dataValidation>
    <dataValidation type="whole" allowBlank="1" showInputMessage="1" showErrorMessage="1" sqref="I36:J36" xr:uid="{CC9FB156-1064-4245-90E3-909F666DCD7E}">
      <formula1>1</formula1>
      <formula2>2</formula2>
    </dataValidation>
    <dataValidation type="list" allowBlank="1" showInputMessage="1" showErrorMessage="1" sqref="F22:F34" xr:uid="{00000000-0002-0000-0500-000000000000}">
      <formula1>GFS_list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4" xr:uid="{00000000-0002-0000-0500-000006000000}">
      <formula1>0.1</formula1>
      <formula2>0.2</formula2>
    </dataValidation>
  </dataValidations>
  <hyperlinks>
    <hyperlink ref="M19" r:id="rId1" location="r5-1" display="EITI Requirement 5.1" xr:uid="{00000000-0004-0000-0500-000000000000}"/>
    <hyperlink ref="F20" r:id="rId2" location="r4-1" display="EITI Requirement 4.1" xr:uid="{00000000-0004-0000-0500-000001000000}"/>
    <hyperlink ref="F74:J74" r:id="rId3" display="Give us your feedback or report a conflict in the data! Write to us at  data@eiti.org" xr:uid="{00000000-0004-0000-0500-000002000000}"/>
    <hyperlink ref="F73:J73" r:id="rId4" display="For the latest version of Summary data templates, see  https://eiti.org/summary-data-template" xr:uid="{00000000-0004-0000-0500-000003000000}"/>
    <hyperlink ref="M30:N30" r:id="rId5" display="or, https://www.imf.org/external/np/sta/gfsm/" xr:uid="{00000000-0004-0000-0500-000004000000}"/>
    <hyperlink ref="M29:N29" r:id="rId6" display="For more guidance, please visit https://eiti.org/summary-data-template" xr:uid="{00000000-0004-0000-0500-000005000000}"/>
  </hyperlinks>
  <pageMargins left="0.2" right="0" top="0.5" bottom="0" header="0.3" footer="0"/>
  <pageSetup paperSize="9" scale="50" orientation="landscape" r:id="rId7"/>
  <headerFooter>
    <oddHeader>&amp;L&amp;F&amp;C
&amp;A/&amp;P of &amp;N&amp;RSR-EITI 2017</oddHeader>
  </headerFooter>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9000000}">
          <x14:formula1>
            <xm:f>Lists!$S$2:$S$29</xm:f>
          </x14:formula1>
          <xm:sqref>B22:E34</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500-00000A000000}">
          <x14:formula1>
            <xm:f>'Part 3 - Reporting entities'!$B$15:$B$19</xm:f>
          </x14:formula1>
          <xm:sqref>I24:I34</xm:sqref>
        </x14:dataValidation>
        <x14:dataValidation type="list" allowBlank="1" showInputMessage="1" showErrorMessage="1" promptTitle="Please select sector" prompt="Please select the relevant sector from the list" xr:uid="{00000000-0002-0000-0500-00000B000000}">
          <x14:formula1>
            <xm:f>Lists!$AA$3:$AA$9</xm:f>
          </x14:formula1>
          <xm:sqref>G22:G34</xm:sqref>
        </x14:dataValidation>
        <x14:dataValidation type="list" allowBlank="1" showInputMessage="1" showErrorMessage="1" xr:uid="{00000000-0002-0000-0500-00000C000000}">
          <x14:formula1>
            <xm:f>Lists!$I$11:$I$168</xm:f>
          </x14:formula1>
          <xm:sqref>K22:K34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H58"/>
  <sheetViews>
    <sheetView showGridLines="0" topLeftCell="A22" zoomScale="85" zoomScaleNormal="85" workbookViewId="0">
      <selection activeCell="J37" sqref="J37"/>
    </sheetView>
  </sheetViews>
  <sheetFormatPr defaultColWidth="9.33203125" defaultRowHeight="15" x14ac:dyDescent="0.35"/>
  <cols>
    <col min="1" max="1" width="3.6640625" style="19" customWidth="1"/>
    <col min="2" max="2" width="0.33203125" style="19" customWidth="1"/>
    <col min="3" max="3" width="18.6640625" style="19" customWidth="1"/>
    <col min="4" max="4" width="26" style="19" bestFit="1" customWidth="1"/>
    <col min="5" max="5" width="30.5546875" style="19" bestFit="1" customWidth="1"/>
    <col min="6" max="6" width="31.5546875" style="19" bestFit="1" customWidth="1"/>
    <col min="7" max="7" width="34.33203125" style="19" bestFit="1" customWidth="1"/>
    <col min="8" max="8" width="22.6640625" style="19" bestFit="1" customWidth="1"/>
    <col min="9" max="9" width="19.33203125" style="19" customWidth="1"/>
    <col min="10" max="10" width="22" style="19" bestFit="1" customWidth="1"/>
    <col min="11" max="11" width="25" style="19" customWidth="1"/>
    <col min="12" max="12" width="23.88671875" style="19" customWidth="1"/>
    <col min="13" max="13" width="18.88671875" style="19" customWidth="1"/>
    <col min="14" max="14" width="16.6640625" style="19" bestFit="1" customWidth="1"/>
    <col min="15" max="15" width="4" style="19" customWidth="1"/>
    <col min="16" max="16" width="9.33203125" style="19"/>
    <col min="17" max="17" width="15.6640625" style="25" customWidth="1"/>
    <col min="18" max="18" width="20.88671875" style="25" customWidth="1"/>
    <col min="19" max="19" width="18" style="25" customWidth="1"/>
    <col min="20" max="33" width="15.6640625" style="25" customWidth="1"/>
    <col min="34" max="16384" width="9.33203125" style="19"/>
  </cols>
  <sheetData>
    <row r="1" spans="2:34" x14ac:dyDescent="0.35">
      <c r="C1" s="25"/>
      <c r="D1" s="25"/>
      <c r="E1" s="25"/>
      <c r="F1" s="25"/>
      <c r="G1" s="25"/>
      <c r="H1" s="25"/>
      <c r="I1" s="25"/>
      <c r="J1" s="25"/>
      <c r="K1" s="25"/>
    </row>
    <row r="2" spans="2:34" s="50" customFormat="1" x14ac:dyDescent="0.35">
      <c r="C2" s="385" t="s">
        <v>1911</v>
      </c>
      <c r="D2" s="385"/>
      <c r="E2" s="385"/>
      <c r="F2" s="385"/>
      <c r="G2" s="385"/>
      <c r="H2" s="385"/>
      <c r="I2" s="385"/>
      <c r="J2" s="385"/>
      <c r="K2" s="385"/>
      <c r="L2" s="385"/>
      <c r="M2" s="385"/>
      <c r="N2" s="385"/>
      <c r="Q2" s="180"/>
      <c r="R2" s="180"/>
      <c r="S2" s="180"/>
      <c r="T2" s="180"/>
      <c r="U2" s="180"/>
      <c r="V2" s="180"/>
      <c r="W2" s="180"/>
      <c r="X2" s="180"/>
      <c r="Y2" s="180"/>
      <c r="Z2" s="180"/>
      <c r="AA2" s="180"/>
      <c r="AB2" s="180"/>
      <c r="AC2" s="180"/>
      <c r="AD2" s="180"/>
      <c r="AE2" s="180"/>
      <c r="AF2" s="180"/>
      <c r="AG2" s="180"/>
    </row>
    <row r="3" spans="2:34" ht="21" customHeight="1" x14ac:dyDescent="0.35">
      <c r="C3" s="423" t="s">
        <v>1630</v>
      </c>
      <c r="D3" s="423"/>
      <c r="E3" s="423"/>
      <c r="F3" s="423"/>
      <c r="G3" s="423"/>
      <c r="H3" s="423"/>
      <c r="I3" s="423"/>
      <c r="J3" s="423"/>
      <c r="K3" s="423"/>
      <c r="L3" s="423"/>
      <c r="M3" s="423"/>
      <c r="N3" s="423"/>
    </row>
    <row r="4" spans="2:34" s="50" customFormat="1" ht="15.6" customHeight="1" x14ac:dyDescent="0.35">
      <c r="C4" s="424" t="s">
        <v>1912</v>
      </c>
      <c r="D4" s="424"/>
      <c r="E4" s="424"/>
      <c r="F4" s="424"/>
      <c r="G4" s="424"/>
      <c r="H4" s="424"/>
      <c r="I4" s="424"/>
      <c r="J4" s="424"/>
      <c r="K4" s="424"/>
      <c r="L4" s="424"/>
      <c r="M4" s="424"/>
      <c r="N4" s="424"/>
      <c r="Q4" s="180"/>
      <c r="R4" s="180"/>
      <c r="S4" s="180"/>
      <c r="T4" s="180"/>
      <c r="U4" s="180"/>
      <c r="V4" s="180"/>
      <c r="W4" s="180"/>
      <c r="X4" s="180"/>
      <c r="Y4" s="180"/>
      <c r="Z4" s="180"/>
      <c r="AA4" s="180"/>
      <c r="AB4" s="180"/>
      <c r="AC4" s="180"/>
      <c r="AD4" s="180"/>
      <c r="AE4" s="180"/>
      <c r="AF4" s="180"/>
      <c r="AG4" s="180"/>
    </row>
    <row r="5" spans="2:34" s="50" customFormat="1" ht="15.6" customHeight="1" x14ac:dyDescent="0.35">
      <c r="C5" s="424" t="s">
        <v>1913</v>
      </c>
      <c r="D5" s="424"/>
      <c r="E5" s="424"/>
      <c r="F5" s="424"/>
      <c r="G5" s="424"/>
      <c r="H5" s="424"/>
      <c r="I5" s="424"/>
      <c r="J5" s="424"/>
      <c r="K5" s="424"/>
      <c r="L5" s="424"/>
      <c r="M5" s="424"/>
      <c r="N5" s="424"/>
      <c r="Q5" s="180"/>
      <c r="R5" s="180"/>
      <c r="S5" s="180"/>
      <c r="T5" s="180"/>
      <c r="U5" s="180"/>
      <c r="V5" s="180"/>
      <c r="W5" s="180"/>
      <c r="X5" s="180"/>
      <c r="Y5" s="180"/>
      <c r="Z5" s="180"/>
      <c r="AA5" s="180"/>
      <c r="AB5" s="180"/>
      <c r="AC5" s="180"/>
      <c r="AD5" s="180"/>
      <c r="AE5" s="180"/>
      <c r="AF5" s="180"/>
      <c r="AG5" s="180"/>
    </row>
    <row r="6" spans="2:34" s="50" customFormat="1" ht="15.6" customHeight="1" x14ac:dyDescent="0.35">
      <c r="C6" s="424" t="s">
        <v>1914</v>
      </c>
      <c r="D6" s="424"/>
      <c r="E6" s="424"/>
      <c r="F6" s="424"/>
      <c r="G6" s="424"/>
      <c r="H6" s="424"/>
      <c r="I6" s="424"/>
      <c r="J6" s="424"/>
      <c r="K6" s="424"/>
      <c r="L6" s="424"/>
      <c r="M6" s="424"/>
      <c r="N6" s="424"/>
      <c r="Q6" s="180"/>
      <c r="R6" s="180"/>
      <c r="S6" s="180"/>
      <c r="T6" s="180"/>
      <c r="U6" s="180"/>
      <c r="V6" s="180"/>
      <c r="W6" s="180"/>
      <c r="X6" s="180"/>
      <c r="Y6" s="180"/>
      <c r="Z6" s="180"/>
      <c r="AA6" s="180"/>
      <c r="AB6" s="180"/>
      <c r="AC6" s="180"/>
      <c r="AD6" s="180"/>
      <c r="AE6" s="180"/>
      <c r="AF6" s="180"/>
      <c r="AG6" s="180"/>
    </row>
    <row r="7" spans="2:34" s="50" customFormat="1" ht="15.6" customHeight="1" x14ac:dyDescent="0.35">
      <c r="C7" s="424" t="s">
        <v>1915</v>
      </c>
      <c r="D7" s="424"/>
      <c r="E7" s="424"/>
      <c r="F7" s="424"/>
      <c r="G7" s="424"/>
      <c r="H7" s="424"/>
      <c r="I7" s="424"/>
      <c r="J7" s="424"/>
      <c r="K7" s="424"/>
      <c r="L7" s="424"/>
      <c r="M7" s="424"/>
      <c r="N7" s="424"/>
      <c r="Q7" s="180"/>
      <c r="R7" s="180"/>
      <c r="S7" s="180"/>
      <c r="T7" s="180"/>
      <c r="U7" s="180"/>
      <c r="V7" s="180"/>
      <c r="W7" s="180"/>
      <c r="X7" s="180"/>
      <c r="Y7" s="180"/>
      <c r="Z7" s="180"/>
      <c r="AA7" s="180"/>
      <c r="AB7" s="180"/>
      <c r="AC7" s="180"/>
      <c r="AD7" s="180"/>
      <c r="AE7" s="180"/>
      <c r="AF7" s="180"/>
      <c r="AG7" s="180"/>
    </row>
    <row r="8" spans="2:34" s="50" customFormat="1" ht="15.6" customHeight="1" x14ac:dyDescent="0.35">
      <c r="C8" s="424" t="s">
        <v>1916</v>
      </c>
      <c r="D8" s="424"/>
      <c r="E8" s="424"/>
      <c r="F8" s="424"/>
      <c r="G8" s="424"/>
      <c r="H8" s="424"/>
      <c r="I8" s="424"/>
      <c r="J8" s="424"/>
      <c r="K8" s="424"/>
      <c r="L8" s="424"/>
      <c r="M8" s="424"/>
      <c r="N8" s="424"/>
      <c r="Q8" s="180"/>
      <c r="R8" s="180"/>
      <c r="S8" s="180"/>
      <c r="T8" s="180"/>
      <c r="U8" s="180"/>
      <c r="V8" s="180"/>
      <c r="W8" s="180"/>
      <c r="X8" s="180"/>
      <c r="Y8" s="180"/>
      <c r="Z8" s="180"/>
      <c r="AA8" s="180"/>
      <c r="AB8" s="180"/>
      <c r="AC8" s="180"/>
      <c r="AD8" s="180"/>
      <c r="AE8" s="180"/>
      <c r="AF8" s="180"/>
      <c r="AG8" s="180"/>
    </row>
    <row r="9" spans="2:34" s="50" customFormat="1" x14ac:dyDescent="0.35">
      <c r="C9" s="398" t="s">
        <v>1910</v>
      </c>
      <c r="D9" s="398"/>
      <c r="E9" s="398"/>
      <c r="F9" s="398"/>
      <c r="G9" s="398"/>
      <c r="H9" s="398"/>
      <c r="I9" s="398"/>
      <c r="J9" s="398"/>
      <c r="K9" s="398"/>
      <c r="L9" s="398"/>
      <c r="M9" s="398"/>
      <c r="N9" s="398"/>
      <c r="Q9" s="180"/>
      <c r="R9" s="180"/>
      <c r="S9" s="180"/>
      <c r="T9" s="180"/>
      <c r="U9" s="180"/>
      <c r="V9" s="180"/>
      <c r="W9" s="180"/>
      <c r="X9" s="180"/>
      <c r="Y9" s="180"/>
      <c r="Z9" s="180"/>
      <c r="AA9" s="180"/>
      <c r="AB9" s="180"/>
      <c r="AC9" s="180"/>
      <c r="AD9" s="180"/>
      <c r="AE9" s="180"/>
      <c r="AF9" s="180"/>
      <c r="AG9" s="180"/>
    </row>
    <row r="10" spans="2:34" x14ac:dyDescent="0.35">
      <c r="C10" s="426"/>
      <c r="D10" s="426"/>
      <c r="E10" s="426"/>
      <c r="F10" s="426"/>
      <c r="G10" s="426"/>
      <c r="H10" s="426"/>
      <c r="I10" s="426"/>
      <c r="J10" s="426"/>
      <c r="K10" s="426"/>
      <c r="L10" s="426"/>
      <c r="M10" s="426"/>
      <c r="N10" s="426"/>
    </row>
    <row r="11" spans="2:34" ht="24" x14ac:dyDescent="0.35">
      <c r="C11" s="400" t="s">
        <v>1655</v>
      </c>
      <c r="D11" s="400"/>
      <c r="E11" s="400"/>
      <c r="F11" s="400"/>
      <c r="G11" s="400"/>
      <c r="H11" s="400"/>
      <c r="I11" s="400"/>
      <c r="J11" s="400"/>
      <c r="K11" s="400"/>
      <c r="L11" s="400"/>
      <c r="M11" s="400"/>
      <c r="N11" s="400"/>
    </row>
    <row r="12" spans="2:34" s="50" customFormat="1" ht="14.25" customHeight="1" x14ac:dyDescent="0.35">
      <c r="Q12" s="180"/>
      <c r="R12" s="180"/>
      <c r="S12" s="180"/>
      <c r="T12" s="180"/>
      <c r="U12" s="180"/>
      <c r="V12" s="180"/>
      <c r="W12" s="180"/>
      <c r="X12" s="180"/>
      <c r="Y12" s="180"/>
      <c r="Z12" s="180"/>
      <c r="AA12" s="180"/>
      <c r="AB12" s="180"/>
      <c r="AC12" s="180"/>
      <c r="AD12" s="180"/>
      <c r="AE12" s="180"/>
      <c r="AF12" s="180"/>
      <c r="AG12" s="180"/>
    </row>
    <row r="13" spans="2:34" s="50" customFormat="1" ht="15.75" customHeight="1" x14ac:dyDescent="0.35">
      <c r="B13" s="412" t="s">
        <v>1925</v>
      </c>
      <c r="C13" s="412"/>
      <c r="D13" s="412"/>
      <c r="E13" s="412"/>
      <c r="F13" s="412"/>
      <c r="G13" s="412"/>
      <c r="H13" s="412"/>
      <c r="I13" s="412"/>
      <c r="J13" s="412"/>
      <c r="K13" s="412"/>
      <c r="L13" s="412"/>
      <c r="M13" s="412"/>
      <c r="N13" s="412"/>
      <c r="Q13" s="180"/>
      <c r="R13" s="180"/>
      <c r="S13" s="180"/>
      <c r="T13" s="180"/>
      <c r="U13" s="180"/>
      <c r="V13" s="180"/>
      <c r="W13" s="180"/>
      <c r="X13" s="180"/>
      <c r="Y13" s="180"/>
      <c r="Z13" s="180"/>
      <c r="AA13" s="180"/>
      <c r="AB13" s="180"/>
      <c r="AC13" s="180"/>
      <c r="AD13" s="180"/>
      <c r="AE13" s="180"/>
      <c r="AF13" s="180"/>
      <c r="AG13" s="180"/>
    </row>
    <row r="14" spans="2:34" s="50" customFormat="1" ht="30" x14ac:dyDescent="0.35">
      <c r="B14" s="50" t="s">
        <v>1490</v>
      </c>
      <c r="C14" s="50" t="s">
        <v>1570</v>
      </c>
      <c r="D14" s="50" t="s">
        <v>1496</v>
      </c>
      <c r="E14" s="50" t="s">
        <v>1433</v>
      </c>
      <c r="F14" s="50" t="s">
        <v>1497</v>
      </c>
      <c r="G14" s="50" t="s">
        <v>1498</v>
      </c>
      <c r="H14" s="50" t="s">
        <v>1495</v>
      </c>
      <c r="I14" s="50" t="s">
        <v>1571</v>
      </c>
      <c r="J14" s="50" t="s">
        <v>1434</v>
      </c>
      <c r="K14" s="272" t="s">
        <v>1754</v>
      </c>
      <c r="L14" s="272" t="s">
        <v>1752</v>
      </c>
      <c r="M14" s="50" t="s">
        <v>1753</v>
      </c>
      <c r="N14" s="50" t="s">
        <v>1500</v>
      </c>
      <c r="R14" s="180"/>
      <c r="S14" s="180"/>
      <c r="T14" s="180"/>
      <c r="U14" s="180"/>
      <c r="V14" s="180"/>
      <c r="W14" s="180"/>
      <c r="X14" s="180"/>
      <c r="Y14" s="180"/>
      <c r="Z14" s="180"/>
      <c r="AA14" s="180"/>
      <c r="AB14" s="180"/>
      <c r="AC14" s="180"/>
      <c r="AD14" s="180"/>
      <c r="AE14" s="180"/>
      <c r="AF14" s="180"/>
      <c r="AG14" s="180"/>
      <c r="AH14" s="180"/>
    </row>
    <row r="15" spans="2:34" s="50" customFormat="1" x14ac:dyDescent="0.35">
      <c r="B15" s="50">
        <f>VLOOKUP(C15,Companies[],3,FALSE)</f>
        <v>15741</v>
      </c>
      <c r="C15" s="50" t="s">
        <v>1992</v>
      </c>
      <c r="D15" s="50" t="s">
        <v>1977</v>
      </c>
      <c r="E15" s="50" t="s">
        <v>1993</v>
      </c>
      <c r="F15" s="50" t="s">
        <v>999</v>
      </c>
      <c r="G15" s="50" t="s">
        <v>999</v>
      </c>
      <c r="I15" s="50" t="s">
        <v>1178</v>
      </c>
      <c r="J15" s="181">
        <v>39125000</v>
      </c>
      <c r="K15" s="50" t="s">
        <v>999</v>
      </c>
      <c r="M15" s="50" t="s">
        <v>1673</v>
      </c>
      <c r="R15" s="180"/>
      <c r="S15" s="180"/>
      <c r="T15" s="180"/>
      <c r="U15" s="180"/>
      <c r="V15" s="180"/>
      <c r="W15" s="180"/>
      <c r="X15" s="180"/>
      <c r="Y15" s="180"/>
      <c r="Z15" s="180"/>
      <c r="AA15" s="180"/>
      <c r="AB15" s="180"/>
      <c r="AC15" s="180"/>
      <c r="AD15" s="180"/>
      <c r="AE15" s="180"/>
      <c r="AF15" s="180"/>
      <c r="AG15" s="180"/>
      <c r="AH15" s="180"/>
    </row>
    <row r="16" spans="2:34" s="50" customFormat="1" x14ac:dyDescent="0.35">
      <c r="B16" s="50">
        <f>VLOOKUP(C16,Companies[],3,FALSE)</f>
        <v>15741</v>
      </c>
      <c r="C16" s="50" t="s">
        <v>1992</v>
      </c>
      <c r="D16" s="50" t="s">
        <v>1977</v>
      </c>
      <c r="E16" s="50" t="s">
        <v>1985</v>
      </c>
      <c r="F16" s="50" t="s">
        <v>999</v>
      </c>
      <c r="G16" s="50" t="s">
        <v>999</v>
      </c>
      <c r="I16" s="50" t="s">
        <v>1178</v>
      </c>
      <c r="J16" s="181">
        <v>138766000</v>
      </c>
      <c r="K16" s="226" t="s">
        <v>999</v>
      </c>
      <c r="M16" s="50" t="s">
        <v>1673</v>
      </c>
      <c r="R16" s="180"/>
      <c r="S16" s="180"/>
      <c r="T16" s="180"/>
      <c r="U16" s="180"/>
      <c r="V16" s="180"/>
      <c r="W16" s="180"/>
      <c r="X16" s="180"/>
      <c r="Y16" s="180"/>
      <c r="Z16" s="180"/>
      <c r="AA16" s="180"/>
      <c r="AB16" s="180"/>
      <c r="AC16" s="180"/>
      <c r="AD16" s="180"/>
      <c r="AE16" s="180"/>
      <c r="AF16" s="180"/>
      <c r="AG16" s="180"/>
      <c r="AH16" s="180"/>
    </row>
    <row r="17" spans="2:34" s="50" customFormat="1" x14ac:dyDescent="0.35">
      <c r="B17" s="50">
        <f>VLOOKUP(C17,Companies[],3,FALSE)</f>
        <v>15741</v>
      </c>
      <c r="C17" s="50" t="s">
        <v>1992</v>
      </c>
      <c r="D17" s="50" t="s">
        <v>1977</v>
      </c>
      <c r="E17" s="50" t="s">
        <v>1989</v>
      </c>
      <c r="F17" s="226" t="s">
        <v>999</v>
      </c>
      <c r="G17" s="226" t="s">
        <v>999</v>
      </c>
      <c r="I17" s="50" t="s">
        <v>1178</v>
      </c>
      <c r="J17" s="181">
        <v>44316000</v>
      </c>
      <c r="K17" s="226" t="s">
        <v>999</v>
      </c>
      <c r="M17" s="50" t="s">
        <v>1673</v>
      </c>
      <c r="R17" s="180"/>
      <c r="S17" s="180"/>
      <c r="T17" s="180"/>
      <c r="U17" s="180"/>
      <c r="V17" s="180"/>
      <c r="W17" s="180"/>
      <c r="X17" s="180"/>
      <c r="Y17" s="180"/>
      <c r="Z17" s="180"/>
      <c r="AA17" s="180"/>
      <c r="AB17" s="180"/>
      <c r="AC17" s="180"/>
      <c r="AD17" s="180"/>
      <c r="AE17" s="180"/>
      <c r="AF17" s="180"/>
      <c r="AG17" s="180"/>
      <c r="AH17" s="180"/>
    </row>
    <row r="18" spans="2:34" s="50" customFormat="1" x14ac:dyDescent="0.35">
      <c r="B18" s="50">
        <f>VLOOKUP(C18,Companies[],3,FALSE)</f>
        <v>57141</v>
      </c>
      <c r="C18" s="50" t="s">
        <v>1978</v>
      </c>
      <c r="D18" s="50" t="s">
        <v>1977</v>
      </c>
      <c r="E18" s="50" t="s">
        <v>1985</v>
      </c>
      <c r="F18" s="226" t="s">
        <v>999</v>
      </c>
      <c r="G18" s="226" t="s">
        <v>999</v>
      </c>
      <c r="I18" s="50" t="s">
        <v>1178</v>
      </c>
      <c r="J18" s="181">
        <v>2656000</v>
      </c>
      <c r="K18" s="226" t="s">
        <v>999</v>
      </c>
      <c r="M18" s="50" t="s">
        <v>1673</v>
      </c>
      <c r="R18" s="180"/>
      <c r="S18" s="180"/>
      <c r="T18" s="180"/>
      <c r="U18" s="180"/>
      <c r="V18" s="180"/>
      <c r="W18" s="180"/>
      <c r="X18" s="180"/>
      <c r="Y18" s="180"/>
      <c r="Z18" s="180"/>
      <c r="AA18" s="180"/>
      <c r="AB18" s="180"/>
      <c r="AC18" s="180"/>
      <c r="AD18" s="180"/>
      <c r="AE18" s="180"/>
      <c r="AF18" s="180"/>
      <c r="AG18" s="180"/>
      <c r="AH18" s="180"/>
    </row>
    <row r="19" spans="2:34" s="50" customFormat="1" x14ac:dyDescent="0.35">
      <c r="B19" s="50">
        <f>VLOOKUP(C19,Companies[],3,FALSE)</f>
        <v>50459953</v>
      </c>
      <c r="C19" s="50" t="s">
        <v>1980</v>
      </c>
      <c r="D19" s="50" t="s">
        <v>1977</v>
      </c>
      <c r="E19" s="50" t="s">
        <v>1985</v>
      </c>
      <c r="F19" s="226" t="s">
        <v>999</v>
      </c>
      <c r="G19" s="50" t="s">
        <v>999</v>
      </c>
      <c r="I19" s="50" t="s">
        <v>1178</v>
      </c>
      <c r="J19" s="181">
        <v>683000</v>
      </c>
      <c r="K19" s="226" t="s">
        <v>999</v>
      </c>
      <c r="M19" s="50" t="s">
        <v>1673</v>
      </c>
      <c r="R19" s="180"/>
      <c r="S19" s="180"/>
      <c r="T19" s="180"/>
      <c r="U19" s="180"/>
      <c r="V19" s="180"/>
      <c r="W19" s="180"/>
      <c r="X19" s="180"/>
      <c r="Y19" s="180"/>
      <c r="Z19" s="180"/>
      <c r="AA19" s="180"/>
      <c r="AB19" s="180"/>
      <c r="AC19" s="180"/>
      <c r="AD19" s="180"/>
      <c r="AE19" s="180"/>
      <c r="AF19" s="180"/>
      <c r="AG19" s="180"/>
      <c r="AH19" s="180"/>
    </row>
    <row r="20" spans="2:34" s="50" customFormat="1" x14ac:dyDescent="0.35">
      <c r="B20" s="50">
        <f>VLOOKUP(C20,Companies[],3,FALSE)</f>
        <v>60396</v>
      </c>
      <c r="C20" s="50" t="s">
        <v>1979</v>
      </c>
      <c r="D20" s="50" t="s">
        <v>1977</v>
      </c>
      <c r="E20" s="50" t="s">
        <v>1985</v>
      </c>
      <c r="F20" s="226" t="s">
        <v>999</v>
      </c>
      <c r="G20" s="50" t="s">
        <v>999</v>
      </c>
      <c r="I20" s="50" t="s">
        <v>1178</v>
      </c>
      <c r="J20" s="181"/>
      <c r="K20" s="226" t="s">
        <v>999</v>
      </c>
      <c r="M20" s="50" t="s">
        <v>1673</v>
      </c>
      <c r="R20" s="180"/>
      <c r="S20" s="180"/>
      <c r="T20" s="180"/>
      <c r="U20" s="180"/>
      <c r="V20" s="180"/>
      <c r="W20" s="180"/>
      <c r="X20" s="180"/>
      <c r="Y20" s="180"/>
      <c r="Z20" s="180"/>
      <c r="AA20" s="180"/>
      <c r="AB20" s="180"/>
      <c r="AC20" s="180"/>
      <c r="AD20" s="180"/>
      <c r="AE20" s="180"/>
      <c r="AF20" s="180"/>
      <c r="AG20" s="180"/>
      <c r="AH20" s="180"/>
    </row>
    <row r="21" spans="2:34" s="50" customFormat="1" x14ac:dyDescent="0.35">
      <c r="B21" s="50">
        <f>VLOOKUP(C21,Companies[],3,FALSE)</f>
        <v>37120</v>
      </c>
      <c r="C21" s="50" t="s">
        <v>1981</v>
      </c>
      <c r="D21" s="50" t="s">
        <v>1977</v>
      </c>
      <c r="E21" s="50" t="s">
        <v>1993</v>
      </c>
      <c r="F21" s="226" t="s">
        <v>999</v>
      </c>
      <c r="G21" s="50" t="s">
        <v>999</v>
      </c>
      <c r="I21" s="50" t="s">
        <v>1178</v>
      </c>
      <c r="J21" s="181">
        <v>186527000</v>
      </c>
      <c r="K21" s="226" t="s">
        <v>999</v>
      </c>
      <c r="M21" s="50" t="s">
        <v>1673</v>
      </c>
      <c r="R21" s="180"/>
      <c r="S21" s="180"/>
      <c r="T21" s="180"/>
      <c r="U21" s="180"/>
      <c r="V21" s="180"/>
      <c r="W21" s="180"/>
      <c r="X21" s="180"/>
      <c r="Y21" s="180"/>
      <c r="Z21" s="180"/>
      <c r="AA21" s="180"/>
      <c r="AB21" s="180"/>
      <c r="AC21" s="180"/>
      <c r="AD21" s="180"/>
      <c r="AE21" s="180"/>
      <c r="AF21" s="180"/>
      <c r="AG21" s="180"/>
      <c r="AH21" s="180"/>
    </row>
    <row r="22" spans="2:34" s="50" customFormat="1" x14ac:dyDescent="0.35">
      <c r="B22" s="50">
        <f>VLOOKUP(C22,Companies[],3,FALSE)</f>
        <v>37120</v>
      </c>
      <c r="C22" s="50" t="s">
        <v>1981</v>
      </c>
      <c r="D22" s="50" t="s">
        <v>1977</v>
      </c>
      <c r="E22" s="50" t="s">
        <v>1985</v>
      </c>
      <c r="F22" s="226" t="s">
        <v>999</v>
      </c>
      <c r="G22" s="50" t="s">
        <v>999</v>
      </c>
      <c r="I22" s="50" t="s">
        <v>1178</v>
      </c>
      <c r="J22" s="181">
        <v>71957000</v>
      </c>
      <c r="K22" s="226" t="s">
        <v>999</v>
      </c>
      <c r="M22" s="50" t="s">
        <v>1673</v>
      </c>
      <c r="R22" s="180"/>
      <c r="S22" s="180"/>
      <c r="T22" s="180"/>
      <c r="U22" s="180"/>
      <c r="V22" s="180"/>
      <c r="W22" s="180"/>
      <c r="X22" s="180"/>
      <c r="Y22" s="180"/>
      <c r="Z22" s="180"/>
      <c r="AA22" s="180"/>
      <c r="AB22" s="180"/>
      <c r="AC22" s="180"/>
      <c r="AD22" s="180"/>
      <c r="AE22" s="180"/>
      <c r="AF22" s="180"/>
      <c r="AG22" s="180"/>
      <c r="AH22" s="180"/>
    </row>
    <row r="23" spans="2:34" s="50" customFormat="1" x14ac:dyDescent="0.35">
      <c r="B23" s="50">
        <f>VLOOKUP(C23,Companies[],3,FALSE)</f>
        <v>37120</v>
      </c>
      <c r="C23" s="50" t="s">
        <v>1981</v>
      </c>
      <c r="D23" s="50" t="s">
        <v>1977</v>
      </c>
      <c r="E23" s="50" t="s">
        <v>1988</v>
      </c>
      <c r="F23" s="226" t="s">
        <v>999</v>
      </c>
      <c r="G23" s="50" t="s">
        <v>999</v>
      </c>
      <c r="I23" s="50" t="s">
        <v>1178</v>
      </c>
      <c r="J23" s="181">
        <v>2245000</v>
      </c>
      <c r="K23" s="226" t="s">
        <v>999</v>
      </c>
      <c r="M23" s="50" t="s">
        <v>1673</v>
      </c>
      <c r="R23" s="180"/>
      <c r="S23" s="180"/>
      <c r="T23" s="180"/>
      <c r="U23" s="180"/>
      <c r="V23" s="180"/>
      <c r="W23" s="180"/>
      <c r="X23" s="180"/>
      <c r="Y23" s="180"/>
      <c r="Z23" s="180"/>
      <c r="AA23" s="180"/>
      <c r="AB23" s="180"/>
      <c r="AC23" s="180"/>
      <c r="AD23" s="180"/>
      <c r="AE23" s="180"/>
      <c r="AF23" s="180"/>
      <c r="AG23" s="180"/>
      <c r="AH23" s="180"/>
    </row>
    <row r="24" spans="2:34" s="50" customFormat="1" x14ac:dyDescent="0.35">
      <c r="B24" s="50">
        <f>VLOOKUP(C24,Companies[],3,FALSE)</f>
        <v>37120</v>
      </c>
      <c r="C24" s="50" t="s">
        <v>1981</v>
      </c>
      <c r="D24" s="50" t="s">
        <v>1977</v>
      </c>
      <c r="E24" s="50" t="s">
        <v>1989</v>
      </c>
      <c r="F24" s="226" t="s">
        <v>999</v>
      </c>
      <c r="G24" s="50" t="s">
        <v>999</v>
      </c>
      <c r="I24" s="50" t="s">
        <v>1178</v>
      </c>
      <c r="J24" s="181">
        <v>7416000</v>
      </c>
      <c r="K24" s="226" t="s">
        <v>999</v>
      </c>
      <c r="M24" s="50" t="s">
        <v>1673</v>
      </c>
      <c r="R24" s="180"/>
      <c r="S24" s="180"/>
      <c r="T24" s="180"/>
      <c r="U24" s="180"/>
      <c r="V24" s="180"/>
      <c r="W24" s="180"/>
      <c r="X24" s="180"/>
      <c r="Y24" s="180"/>
      <c r="Z24" s="180"/>
      <c r="AA24" s="180"/>
      <c r="AB24" s="180"/>
      <c r="AC24" s="180"/>
      <c r="AD24" s="180"/>
      <c r="AE24" s="180"/>
      <c r="AF24" s="180"/>
      <c r="AG24" s="180"/>
      <c r="AH24" s="180"/>
    </row>
    <row r="25" spans="2:34" s="50" customFormat="1" x14ac:dyDescent="0.35">
      <c r="B25" s="50">
        <f>VLOOKUP(C25,Companies[],3,FALSE)</f>
        <v>37120</v>
      </c>
      <c r="C25" s="50" t="s">
        <v>1981</v>
      </c>
      <c r="D25" s="50" t="s">
        <v>1977</v>
      </c>
      <c r="E25" s="50" t="s">
        <v>1501</v>
      </c>
      <c r="F25" s="226" t="s">
        <v>999</v>
      </c>
      <c r="G25" s="50" t="s">
        <v>999</v>
      </c>
      <c r="I25" s="50" t="s">
        <v>1178</v>
      </c>
      <c r="J25" s="181">
        <v>107036000</v>
      </c>
      <c r="K25" s="226" t="s">
        <v>999</v>
      </c>
      <c r="M25" s="50" t="s">
        <v>1673</v>
      </c>
      <c r="R25" s="180"/>
      <c r="S25" s="180"/>
      <c r="T25" s="180"/>
      <c r="U25" s="180"/>
      <c r="V25" s="180"/>
      <c r="W25" s="180"/>
      <c r="X25" s="180"/>
      <c r="Y25" s="180"/>
      <c r="Z25" s="180"/>
      <c r="AA25" s="180"/>
      <c r="AB25" s="180"/>
      <c r="AC25" s="180"/>
      <c r="AD25" s="180"/>
      <c r="AE25" s="180"/>
      <c r="AF25" s="180"/>
      <c r="AG25" s="180"/>
      <c r="AH25" s="180"/>
    </row>
    <row r="26" spans="2:34" s="50" customFormat="1" x14ac:dyDescent="0.35">
      <c r="B26" s="50">
        <f>VLOOKUP(C26,Companies[],3,FALSE)</f>
        <v>37120</v>
      </c>
      <c r="C26" s="50" t="s">
        <v>1981</v>
      </c>
      <c r="D26" s="50" t="s">
        <v>1977</v>
      </c>
      <c r="E26" s="50" t="s">
        <v>1991</v>
      </c>
      <c r="F26" s="226" t="s">
        <v>999</v>
      </c>
      <c r="G26" s="50" t="s">
        <v>999</v>
      </c>
      <c r="I26" s="50" t="s">
        <v>1178</v>
      </c>
      <c r="J26" s="181">
        <v>76083000</v>
      </c>
      <c r="K26" s="226" t="s">
        <v>999</v>
      </c>
      <c r="M26" s="50" t="s">
        <v>1673</v>
      </c>
      <c r="R26" s="180"/>
      <c r="S26" s="180"/>
      <c r="T26" s="180"/>
      <c r="U26" s="180"/>
      <c r="V26" s="180"/>
      <c r="W26" s="180"/>
      <c r="X26" s="180"/>
      <c r="Y26" s="180"/>
      <c r="Z26" s="180"/>
      <c r="AA26" s="180"/>
      <c r="AB26" s="180"/>
      <c r="AC26" s="180"/>
      <c r="AD26" s="180"/>
      <c r="AE26" s="180"/>
      <c r="AF26" s="180"/>
      <c r="AG26" s="180"/>
      <c r="AH26" s="180"/>
    </row>
    <row r="27" spans="2:34" s="50" customFormat="1" x14ac:dyDescent="0.35">
      <c r="B27" s="50" t="str">
        <f>VLOOKUP(C27,Companies[],3,FALSE)</f>
        <v>03881</v>
      </c>
      <c r="C27" s="50" t="s">
        <v>1982</v>
      </c>
      <c r="D27" s="50" t="s">
        <v>1977</v>
      </c>
      <c r="E27" s="50" t="s">
        <v>1993</v>
      </c>
      <c r="F27" s="50" t="s">
        <v>999</v>
      </c>
      <c r="G27" s="50" t="s">
        <v>999</v>
      </c>
      <c r="I27" s="50" t="s">
        <v>1178</v>
      </c>
      <c r="J27" s="181">
        <v>0</v>
      </c>
      <c r="K27" s="226" t="s">
        <v>999</v>
      </c>
      <c r="M27" s="50" t="s">
        <v>1673</v>
      </c>
      <c r="R27" s="180"/>
      <c r="S27" s="180"/>
      <c r="T27" s="180"/>
      <c r="U27" s="180"/>
      <c r="V27" s="180"/>
      <c r="W27" s="180"/>
      <c r="X27" s="180"/>
      <c r="Y27" s="180"/>
      <c r="Z27" s="180"/>
      <c r="AA27" s="180"/>
      <c r="AB27" s="180"/>
      <c r="AC27" s="180"/>
      <c r="AD27" s="180"/>
      <c r="AE27" s="180"/>
      <c r="AF27" s="180"/>
      <c r="AG27" s="180"/>
      <c r="AH27" s="180"/>
    </row>
    <row r="28" spans="2:34" s="50" customFormat="1" x14ac:dyDescent="0.35">
      <c r="B28" s="50" t="str">
        <f>VLOOKUP(C28,Companies[],3,FALSE)</f>
        <v>03881</v>
      </c>
      <c r="C28" s="50" t="s">
        <v>1982</v>
      </c>
      <c r="D28" s="50" t="s">
        <v>1977</v>
      </c>
      <c r="E28" s="50" t="s">
        <v>1984</v>
      </c>
      <c r="F28" s="50" t="s">
        <v>999</v>
      </c>
      <c r="G28" s="50" t="s">
        <v>999</v>
      </c>
      <c r="I28" s="50" t="s">
        <v>1178</v>
      </c>
      <c r="J28" s="181">
        <v>10627000</v>
      </c>
      <c r="K28" s="226" t="s">
        <v>999</v>
      </c>
      <c r="M28" s="50" t="s">
        <v>1673</v>
      </c>
      <c r="R28" s="180"/>
      <c r="S28" s="180"/>
      <c r="T28" s="180"/>
      <c r="U28" s="180"/>
      <c r="V28" s="180"/>
      <c r="W28" s="180"/>
      <c r="X28" s="180"/>
      <c r="Y28" s="180"/>
      <c r="Z28" s="180"/>
      <c r="AA28" s="180"/>
      <c r="AB28" s="180"/>
      <c r="AC28" s="180"/>
      <c r="AD28" s="180"/>
      <c r="AE28" s="180"/>
      <c r="AF28" s="180"/>
      <c r="AG28" s="180"/>
      <c r="AH28" s="180"/>
    </row>
    <row r="29" spans="2:34" s="50" customFormat="1" x14ac:dyDescent="0.35">
      <c r="B29" s="50" t="str">
        <f>VLOOKUP(C29,Companies[],3,FALSE)</f>
        <v>03881</v>
      </c>
      <c r="C29" s="50" t="s">
        <v>1982</v>
      </c>
      <c r="D29" s="50" t="s">
        <v>1977</v>
      </c>
      <c r="E29" s="50" t="s">
        <v>1985</v>
      </c>
      <c r="F29" s="50" t="s">
        <v>999</v>
      </c>
      <c r="G29" s="50" t="s">
        <v>999</v>
      </c>
      <c r="I29" s="50" t="s">
        <v>1178</v>
      </c>
      <c r="J29" s="181">
        <v>123834000</v>
      </c>
      <c r="K29" s="226" t="s">
        <v>999</v>
      </c>
      <c r="M29" s="50" t="s">
        <v>1673</v>
      </c>
      <c r="R29" s="180"/>
      <c r="S29" s="180"/>
      <c r="T29" s="180"/>
      <c r="U29" s="180"/>
      <c r="V29" s="180"/>
      <c r="W29" s="180"/>
      <c r="X29" s="180"/>
      <c r="Y29" s="180"/>
      <c r="Z29" s="180"/>
      <c r="AA29" s="180"/>
      <c r="AB29" s="180"/>
      <c r="AC29" s="180"/>
      <c r="AD29" s="180"/>
      <c r="AE29" s="180"/>
      <c r="AF29" s="180"/>
      <c r="AG29" s="180"/>
      <c r="AH29" s="180"/>
    </row>
    <row r="30" spans="2:34" s="50" customFormat="1" x14ac:dyDescent="0.35">
      <c r="B30" s="50" t="str">
        <f>VLOOKUP(C30,Companies[],3,FALSE)</f>
        <v>03881</v>
      </c>
      <c r="C30" s="50" t="s">
        <v>1982</v>
      </c>
      <c r="D30" s="50" t="s">
        <v>1977</v>
      </c>
      <c r="E30" s="50" t="s">
        <v>1503</v>
      </c>
      <c r="F30" s="50" t="s">
        <v>999</v>
      </c>
      <c r="G30" s="50" t="s">
        <v>999</v>
      </c>
      <c r="I30" s="50" t="s">
        <v>1178</v>
      </c>
      <c r="J30" s="181">
        <v>137000</v>
      </c>
      <c r="K30" s="226" t="s">
        <v>999</v>
      </c>
      <c r="R30" s="180"/>
      <c r="S30" s="180"/>
      <c r="T30" s="180"/>
      <c r="U30" s="180"/>
      <c r="V30" s="180"/>
      <c r="W30" s="180"/>
      <c r="X30" s="180"/>
      <c r="Y30" s="180"/>
      <c r="Z30" s="180"/>
      <c r="AA30" s="180"/>
      <c r="AB30" s="180"/>
      <c r="AC30" s="180"/>
      <c r="AD30" s="180"/>
      <c r="AE30" s="180"/>
      <c r="AF30" s="180"/>
      <c r="AG30" s="180"/>
      <c r="AH30" s="180"/>
    </row>
    <row r="31" spans="2:34" s="50" customFormat="1" x14ac:dyDescent="0.35">
      <c r="B31" s="50" t="str">
        <f>VLOOKUP(C31,Companies[],3,FALSE)</f>
        <v>03881</v>
      </c>
      <c r="C31" s="50" t="s">
        <v>1982</v>
      </c>
      <c r="D31" s="50" t="s">
        <v>1977</v>
      </c>
      <c r="E31" s="50" t="s">
        <v>1988</v>
      </c>
      <c r="F31" s="50" t="s">
        <v>999</v>
      </c>
      <c r="G31" s="50" t="s">
        <v>999</v>
      </c>
      <c r="I31" s="50" t="s">
        <v>1178</v>
      </c>
      <c r="J31" s="181">
        <v>2230000</v>
      </c>
      <c r="K31" s="226" t="s">
        <v>999</v>
      </c>
      <c r="R31" s="180"/>
      <c r="S31" s="180"/>
      <c r="T31" s="180"/>
      <c r="U31" s="180"/>
      <c r="V31" s="180"/>
      <c r="W31" s="180"/>
      <c r="X31" s="180"/>
      <c r="Y31" s="180"/>
      <c r="Z31" s="180"/>
      <c r="AA31" s="180"/>
      <c r="AB31" s="180"/>
      <c r="AC31" s="180"/>
      <c r="AD31" s="180"/>
      <c r="AE31" s="180"/>
      <c r="AF31" s="180"/>
      <c r="AG31" s="180"/>
      <c r="AH31" s="180"/>
    </row>
    <row r="32" spans="2:34" s="50" customFormat="1" x14ac:dyDescent="0.35">
      <c r="B32" s="50" t="str">
        <f>VLOOKUP(C32,Companies[],3,FALSE)</f>
        <v>03881</v>
      </c>
      <c r="C32" s="50" t="s">
        <v>1982</v>
      </c>
      <c r="D32" s="50" t="s">
        <v>1977</v>
      </c>
      <c r="E32" s="50" t="s">
        <v>1501</v>
      </c>
      <c r="F32" s="50" t="s">
        <v>999</v>
      </c>
      <c r="G32" s="50" t="s">
        <v>999</v>
      </c>
      <c r="I32" s="50" t="s">
        <v>1178</v>
      </c>
      <c r="J32" s="181">
        <v>268046000</v>
      </c>
      <c r="K32" s="226" t="s">
        <v>999</v>
      </c>
      <c r="R32" s="180"/>
      <c r="S32" s="180"/>
      <c r="T32" s="180"/>
      <c r="U32" s="180"/>
      <c r="V32" s="180"/>
      <c r="W32" s="180"/>
      <c r="X32" s="180"/>
      <c r="Y32" s="180"/>
      <c r="Z32" s="180"/>
      <c r="AA32" s="180"/>
      <c r="AB32" s="180"/>
      <c r="AC32" s="180"/>
      <c r="AD32" s="180"/>
      <c r="AE32" s="180"/>
      <c r="AF32" s="180"/>
      <c r="AG32" s="180"/>
      <c r="AH32" s="180"/>
    </row>
    <row r="33" spans="2:34" s="50" customFormat="1" x14ac:dyDescent="0.35">
      <c r="B33" s="50">
        <f>VLOOKUP(C33,Companies[],3,FALSE)</f>
        <v>17176</v>
      </c>
      <c r="C33" s="50" t="s">
        <v>1995</v>
      </c>
      <c r="D33" s="50" t="s">
        <v>1977</v>
      </c>
      <c r="E33" s="50" t="s">
        <v>1987</v>
      </c>
      <c r="F33" s="50" t="s">
        <v>999</v>
      </c>
      <c r="G33" s="50" t="s">
        <v>999</v>
      </c>
      <c r="I33" s="50" t="s">
        <v>1178</v>
      </c>
      <c r="J33" s="181">
        <v>162000</v>
      </c>
      <c r="K33" s="226" t="s">
        <v>999</v>
      </c>
      <c r="R33" s="180"/>
      <c r="S33" s="180"/>
      <c r="T33" s="180"/>
      <c r="U33" s="180"/>
      <c r="V33" s="180"/>
      <c r="W33" s="180"/>
      <c r="X33" s="180"/>
      <c r="Y33" s="180"/>
      <c r="Z33" s="180"/>
      <c r="AA33" s="180"/>
      <c r="AB33" s="180"/>
      <c r="AC33" s="180"/>
      <c r="AD33" s="180"/>
      <c r="AE33" s="180"/>
      <c r="AF33" s="180"/>
      <c r="AG33" s="180"/>
      <c r="AH33" s="180"/>
    </row>
    <row r="34" spans="2:34" s="50" customFormat="1" x14ac:dyDescent="0.35">
      <c r="B34" s="50">
        <f>VLOOKUP(C34,Companies[],3,FALSE)</f>
        <v>17176</v>
      </c>
      <c r="C34" s="50" t="s">
        <v>1995</v>
      </c>
      <c r="D34" s="50" t="s">
        <v>1977</v>
      </c>
      <c r="E34" s="50" t="s">
        <v>1990</v>
      </c>
      <c r="F34" s="50" t="s">
        <v>999</v>
      </c>
      <c r="G34" s="50" t="s">
        <v>999</v>
      </c>
      <c r="I34" s="50" t="s">
        <v>1178</v>
      </c>
      <c r="J34" s="181">
        <v>46240000</v>
      </c>
      <c r="K34" s="226" t="s">
        <v>996</v>
      </c>
      <c r="L34" s="50">
        <v>4960</v>
      </c>
      <c r="M34" s="50" t="s">
        <v>1428</v>
      </c>
      <c r="N34" s="226" t="s">
        <v>2092</v>
      </c>
      <c r="R34" s="180"/>
      <c r="S34" s="180"/>
      <c r="T34" s="180"/>
      <c r="U34" s="180"/>
      <c r="V34" s="180"/>
      <c r="W34" s="180"/>
      <c r="X34" s="180"/>
      <c r="Y34" s="180"/>
      <c r="Z34" s="180"/>
      <c r="AA34" s="180"/>
      <c r="AB34" s="180"/>
      <c r="AC34" s="180"/>
      <c r="AD34" s="180"/>
      <c r="AE34" s="180"/>
      <c r="AF34" s="180"/>
      <c r="AG34" s="180"/>
      <c r="AH34" s="180"/>
    </row>
    <row r="35" spans="2:34" s="50" customFormat="1" x14ac:dyDescent="0.35">
      <c r="B35" s="182" t="str">
        <f>VLOOKUP(C35,Companies[],3,FALSE)</f>
        <v>&lt;Use Legal Entity Identifier if available&gt;</v>
      </c>
      <c r="C35" s="182" t="s">
        <v>1566</v>
      </c>
      <c r="H35" s="182"/>
      <c r="J35" s="181"/>
      <c r="R35" s="180"/>
      <c r="S35" s="180"/>
      <c r="T35" s="180"/>
      <c r="U35" s="180"/>
      <c r="V35" s="180"/>
      <c r="W35" s="180"/>
      <c r="X35" s="180"/>
      <c r="Y35" s="180"/>
      <c r="Z35" s="180"/>
      <c r="AA35" s="180"/>
      <c r="AB35" s="180"/>
      <c r="AC35" s="180"/>
      <c r="AD35" s="180"/>
      <c r="AE35" s="180"/>
      <c r="AF35" s="180"/>
      <c r="AG35" s="180"/>
      <c r="AH35" s="180"/>
    </row>
    <row r="36" spans="2:34" s="50" customFormat="1" ht="15.6" thickBot="1" x14ac:dyDescent="0.4">
      <c r="B36" s="227"/>
      <c r="C36" s="228"/>
      <c r="D36" s="228"/>
      <c r="E36" s="228"/>
      <c r="F36" s="228"/>
      <c r="G36" s="229"/>
      <c r="H36" s="269"/>
      <c r="K36" s="277"/>
      <c r="L36" s="228"/>
      <c r="M36" s="228"/>
      <c r="N36" s="228"/>
      <c r="Q36" s="180"/>
      <c r="R36" s="265"/>
      <c r="S36" s="266"/>
      <c r="T36" s="180"/>
      <c r="U36" s="180"/>
      <c r="V36" s="180"/>
      <c r="W36" s="180"/>
      <c r="X36" s="180"/>
      <c r="Y36" s="180"/>
      <c r="Z36" s="180"/>
      <c r="AA36" s="180"/>
      <c r="AB36" s="180"/>
      <c r="AC36" s="180"/>
      <c r="AD36" s="180"/>
      <c r="AE36" s="180"/>
      <c r="AF36" s="180"/>
      <c r="AG36" s="180"/>
    </row>
    <row r="37" spans="2:34" s="50" customFormat="1" ht="15.6" thickBot="1" x14ac:dyDescent="0.4">
      <c r="B37" s="227"/>
      <c r="C37" s="228"/>
      <c r="D37" s="228"/>
      <c r="E37" s="228"/>
      <c r="F37" s="228"/>
      <c r="G37" s="229"/>
      <c r="H37" s="281" t="s">
        <v>2055</v>
      </c>
      <c r="I37" s="282"/>
      <c r="J37" s="283">
        <f>SUMIF(I15:I35,"USD",J15:J35)+(IFERROR(SUMIF(I15:I35,"&lt;&gt;USD",J15:J35)/'Part 1 - About'!$E$45,0))</f>
        <v>151930774.41077441</v>
      </c>
      <c r="K37" s="277"/>
      <c r="L37" s="228"/>
      <c r="M37" s="228"/>
      <c r="N37" s="228"/>
      <c r="Q37" s="180"/>
      <c r="R37" s="265"/>
      <c r="S37" s="266"/>
      <c r="T37" s="180"/>
      <c r="U37" s="180"/>
      <c r="V37" s="180"/>
      <c r="W37" s="180"/>
      <c r="X37" s="180"/>
      <c r="Y37" s="180"/>
      <c r="Z37" s="180"/>
      <c r="AA37" s="180"/>
      <c r="AB37" s="180"/>
      <c r="AC37" s="180"/>
      <c r="AD37" s="180"/>
      <c r="AE37" s="180"/>
      <c r="AF37" s="180"/>
      <c r="AG37" s="180"/>
    </row>
    <row r="38" spans="2:34" s="50" customFormat="1" ht="15.6" thickBot="1" x14ac:dyDescent="0.4">
      <c r="B38" s="227"/>
      <c r="C38" s="228"/>
      <c r="D38" s="228"/>
      <c r="E38" s="228"/>
      <c r="F38" s="228"/>
      <c r="G38" s="229"/>
      <c r="H38" s="269"/>
      <c r="I38" s="271"/>
      <c r="J38" s="270"/>
      <c r="K38" s="277"/>
      <c r="L38" s="228"/>
      <c r="M38" s="228"/>
      <c r="N38" s="228"/>
      <c r="Q38" s="180"/>
      <c r="R38" s="265"/>
      <c r="S38" s="266"/>
      <c r="T38" s="180"/>
      <c r="U38" s="180"/>
      <c r="V38" s="180"/>
      <c r="W38" s="180"/>
      <c r="X38" s="180"/>
      <c r="Y38" s="180"/>
      <c r="Z38" s="180"/>
      <c r="AA38" s="180"/>
      <c r="AB38" s="180"/>
      <c r="AC38" s="180"/>
      <c r="AD38" s="180"/>
      <c r="AE38" s="180"/>
      <c r="AF38" s="180"/>
      <c r="AG38" s="180"/>
    </row>
    <row r="39" spans="2:34" s="50" customFormat="1" ht="16.8" thickBot="1" x14ac:dyDescent="0.4">
      <c r="B39" s="227"/>
      <c r="C39" s="228"/>
      <c r="D39" s="228"/>
      <c r="E39" s="228"/>
      <c r="F39" s="228"/>
      <c r="G39" s="229"/>
      <c r="H39" s="346" t="str">
        <f>"Total in "&amp;'Part 1 - About'!$E$44</f>
        <v>Total in SRD</v>
      </c>
      <c r="I39" s="282"/>
      <c r="J39" s="347">
        <f>IF('Part 1 - About'!$E$44="USD",0,SUMIF(Table10[Reporting currency],'Part 1 - About'!$E$44,Table10[Revenue value]))+(IFERROR(SUMIF(Table10[Reporting currency],"USD",Table10[Revenue value])*'[1]Part 1 - About'!$E$45,0))</f>
        <v>1128086000</v>
      </c>
      <c r="K39" s="277"/>
      <c r="L39" s="228"/>
      <c r="M39" s="228"/>
      <c r="N39" s="228"/>
      <c r="Q39" s="180"/>
      <c r="R39" s="265"/>
      <c r="S39" s="266"/>
      <c r="T39" s="180"/>
      <c r="U39" s="180"/>
      <c r="V39" s="180"/>
      <c r="W39" s="180"/>
      <c r="X39" s="180"/>
      <c r="Y39" s="180"/>
      <c r="Z39" s="180"/>
      <c r="AA39" s="180"/>
      <c r="AB39" s="180"/>
      <c r="AC39" s="180"/>
      <c r="AD39" s="180"/>
      <c r="AE39" s="180"/>
      <c r="AF39" s="180"/>
      <c r="AG39" s="180"/>
    </row>
    <row r="40" spans="2:34" s="50" customFormat="1" x14ac:dyDescent="0.35">
      <c r="I40" s="349"/>
      <c r="J40" s="351"/>
      <c r="K40" s="352"/>
      <c r="Q40" s="180"/>
      <c r="R40" s="180"/>
      <c r="S40" s="180"/>
      <c r="T40" s="180"/>
      <c r="U40" s="180"/>
      <c r="V40" s="180"/>
      <c r="W40" s="180"/>
      <c r="X40" s="180"/>
      <c r="Y40" s="180"/>
      <c r="Z40" s="180"/>
      <c r="AA40" s="180"/>
      <c r="AB40" s="180"/>
      <c r="AC40" s="180"/>
      <c r="AD40" s="180"/>
      <c r="AE40" s="180"/>
      <c r="AF40" s="180"/>
      <c r="AG40" s="180"/>
    </row>
    <row r="41" spans="2:34" s="50" customFormat="1" x14ac:dyDescent="0.35">
      <c r="I41" s="350"/>
      <c r="J41" s="353"/>
      <c r="K41" s="352"/>
      <c r="Q41" s="180"/>
      <c r="R41" s="180"/>
      <c r="S41" s="180"/>
      <c r="T41" s="180"/>
      <c r="U41" s="180"/>
      <c r="V41" s="180"/>
      <c r="W41" s="180"/>
      <c r="X41" s="180"/>
      <c r="Y41" s="180"/>
      <c r="Z41" s="180"/>
      <c r="AA41" s="180"/>
      <c r="AB41" s="180"/>
      <c r="AC41" s="180"/>
      <c r="AD41" s="180"/>
      <c r="AE41" s="180"/>
      <c r="AF41" s="180"/>
      <c r="AG41" s="180"/>
    </row>
    <row r="42" spans="2:34" ht="23.25" customHeight="1" x14ac:dyDescent="0.35">
      <c r="C42" s="427" t="s">
        <v>1558</v>
      </c>
      <c r="D42" s="427"/>
      <c r="E42" s="427"/>
      <c r="F42" s="427"/>
      <c r="G42" s="427"/>
      <c r="H42" s="427"/>
      <c r="I42" s="427"/>
      <c r="J42" s="427"/>
      <c r="K42" s="427"/>
      <c r="L42" s="427"/>
      <c r="M42" s="427"/>
      <c r="N42" s="427"/>
    </row>
    <row r="43" spans="2:34" s="50" customFormat="1" x14ac:dyDescent="0.35">
      <c r="C43" s="425" t="s">
        <v>1559</v>
      </c>
      <c r="D43" s="425"/>
      <c r="E43" s="425"/>
      <c r="F43" s="425"/>
      <c r="G43" s="425"/>
      <c r="H43" s="425"/>
      <c r="I43" s="425"/>
      <c r="J43" s="425"/>
      <c r="K43" s="425"/>
      <c r="L43" s="425"/>
      <c r="M43" s="425"/>
      <c r="N43" s="425"/>
      <c r="Q43" s="180"/>
      <c r="R43" s="180"/>
      <c r="S43" s="180"/>
      <c r="T43" s="180"/>
      <c r="U43" s="180"/>
      <c r="V43" s="180"/>
      <c r="W43" s="180"/>
      <c r="X43" s="180"/>
      <c r="Y43" s="180"/>
      <c r="Z43" s="180"/>
      <c r="AA43" s="180"/>
      <c r="AB43" s="180"/>
      <c r="AC43" s="180"/>
      <c r="AD43" s="180"/>
      <c r="AE43" s="180"/>
      <c r="AF43" s="180"/>
      <c r="AG43" s="180"/>
    </row>
    <row r="44" spans="2:34" s="50" customFormat="1" x14ac:dyDescent="0.35">
      <c r="C44" s="425"/>
      <c r="D44" s="425"/>
      <c r="E44" s="425"/>
      <c r="F44" s="425"/>
      <c r="G44" s="425"/>
      <c r="H44" s="425"/>
      <c r="I44" s="425"/>
      <c r="J44" s="425"/>
      <c r="K44" s="425"/>
      <c r="L44" s="425"/>
      <c r="M44" s="425"/>
      <c r="N44" s="425"/>
      <c r="Q44" s="180"/>
      <c r="R44" s="180"/>
      <c r="S44" s="180"/>
      <c r="T44" s="180"/>
      <c r="U44" s="180"/>
      <c r="V44" s="180"/>
      <c r="W44" s="180"/>
      <c r="X44" s="180"/>
      <c r="Y44" s="180"/>
      <c r="Z44" s="180"/>
      <c r="AA44" s="180"/>
      <c r="AB44" s="180"/>
      <c r="AC44" s="180"/>
      <c r="AD44" s="180"/>
      <c r="AE44" s="180"/>
      <c r="AF44" s="180"/>
      <c r="AG44" s="180"/>
    </row>
    <row r="45" spans="2:34" s="50" customFormat="1" ht="44.4" customHeight="1" x14ac:dyDescent="0.35">
      <c r="C45" s="428" t="s">
        <v>2000</v>
      </c>
      <c r="D45" s="428"/>
      <c r="E45" s="428"/>
      <c r="F45" s="428"/>
      <c r="G45" s="428"/>
      <c r="H45" s="428"/>
      <c r="I45" s="428"/>
      <c r="J45" s="428"/>
      <c r="K45" s="428"/>
      <c r="L45" s="428"/>
      <c r="M45" s="428"/>
      <c r="N45" s="428"/>
      <c r="Q45" s="180"/>
      <c r="R45" s="180"/>
      <c r="S45" s="180"/>
      <c r="T45" s="180"/>
      <c r="U45" s="180"/>
      <c r="V45" s="180"/>
      <c r="W45" s="180"/>
      <c r="X45" s="180"/>
      <c r="Y45" s="180"/>
      <c r="Z45" s="180"/>
      <c r="AA45" s="180"/>
      <c r="AB45" s="180"/>
      <c r="AC45" s="180"/>
      <c r="AD45" s="180"/>
      <c r="AE45" s="180"/>
      <c r="AF45" s="180"/>
      <c r="AG45" s="180"/>
    </row>
    <row r="46" spans="2:34" s="50" customFormat="1" x14ac:dyDescent="0.35">
      <c r="C46" s="425"/>
      <c r="D46" s="425"/>
      <c r="E46" s="425"/>
      <c r="F46" s="425"/>
      <c r="G46" s="425"/>
      <c r="H46" s="425"/>
      <c r="I46" s="425"/>
      <c r="J46" s="425"/>
      <c r="K46" s="425"/>
      <c r="L46" s="425"/>
      <c r="M46" s="425"/>
      <c r="N46" s="425"/>
      <c r="Q46" s="180"/>
      <c r="R46" s="180"/>
      <c r="S46" s="180"/>
      <c r="T46" s="180"/>
      <c r="U46" s="180"/>
      <c r="V46" s="180"/>
      <c r="W46" s="180"/>
      <c r="X46" s="180"/>
      <c r="Y46" s="180"/>
      <c r="Z46" s="180"/>
      <c r="AA46" s="180"/>
      <c r="AB46" s="180"/>
      <c r="AC46" s="180"/>
      <c r="AD46" s="180"/>
      <c r="AE46" s="180"/>
      <c r="AF46" s="180"/>
      <c r="AG46" s="180"/>
    </row>
    <row r="47" spans="2:34" s="50" customFormat="1" x14ac:dyDescent="0.35">
      <c r="C47" s="358"/>
      <c r="D47" s="368"/>
      <c r="E47" s="357"/>
      <c r="F47" s="357"/>
      <c r="G47" s="357"/>
      <c r="H47" s="357"/>
      <c r="I47" s="357"/>
      <c r="J47" s="357"/>
      <c r="K47" s="357"/>
      <c r="L47" s="357"/>
      <c r="M47" s="357"/>
      <c r="N47" s="357"/>
      <c r="Q47" s="180"/>
      <c r="R47" s="180"/>
      <c r="S47" s="180"/>
      <c r="T47" s="180"/>
      <c r="U47" s="180"/>
      <c r="V47" s="180"/>
      <c r="W47" s="180"/>
      <c r="X47" s="180"/>
      <c r="Y47" s="180"/>
      <c r="Z47" s="180"/>
      <c r="AA47" s="180"/>
      <c r="AB47" s="180"/>
      <c r="AC47" s="180"/>
      <c r="AD47" s="180"/>
      <c r="AE47" s="180"/>
      <c r="AF47" s="180"/>
      <c r="AG47" s="180"/>
    </row>
    <row r="48" spans="2:34" s="50" customFormat="1" x14ac:dyDescent="0.35">
      <c r="C48" s="358"/>
      <c r="D48" s="357"/>
      <c r="E48" s="357"/>
      <c r="F48" s="358"/>
      <c r="G48" s="357"/>
      <c r="H48" s="357"/>
      <c r="I48" s="357"/>
      <c r="J48" s="357"/>
      <c r="K48" s="357"/>
      <c r="L48" s="357"/>
      <c r="M48" s="357"/>
      <c r="N48" s="357"/>
      <c r="Q48" s="180"/>
      <c r="R48" s="180"/>
      <c r="S48" s="180"/>
      <c r="T48" s="180"/>
      <c r="U48" s="180"/>
      <c r="V48" s="180"/>
      <c r="W48" s="180"/>
      <c r="X48" s="180"/>
      <c r="Y48" s="180"/>
      <c r="Z48" s="180"/>
      <c r="AA48" s="180"/>
      <c r="AB48" s="180"/>
      <c r="AC48" s="180"/>
      <c r="AD48" s="180"/>
      <c r="AE48" s="180"/>
      <c r="AF48" s="180"/>
      <c r="AG48" s="180"/>
    </row>
    <row r="49" spans="3:33" s="50" customFormat="1" x14ac:dyDescent="0.35">
      <c r="C49" s="357" t="s">
        <v>1554</v>
      </c>
      <c r="D49" s="357"/>
      <c r="E49" s="357"/>
      <c r="F49" s="357"/>
      <c r="G49" s="357"/>
      <c r="H49" s="357"/>
      <c r="I49" s="357"/>
      <c r="J49" s="357"/>
      <c r="K49" s="357"/>
      <c r="L49" s="357"/>
      <c r="M49" s="357"/>
      <c r="N49" s="357"/>
      <c r="Q49" s="180"/>
      <c r="R49" s="180"/>
      <c r="S49" s="180"/>
      <c r="T49" s="180"/>
      <c r="U49" s="180"/>
      <c r="V49" s="180"/>
      <c r="W49" s="180"/>
      <c r="X49" s="180"/>
      <c r="Y49" s="180"/>
      <c r="Z49" s="180"/>
      <c r="AA49" s="180"/>
      <c r="AB49" s="180"/>
      <c r="AC49" s="180"/>
      <c r="AD49" s="180"/>
      <c r="AE49" s="180"/>
      <c r="AF49" s="180"/>
      <c r="AG49" s="180"/>
    </row>
    <row r="50" spans="3:33" s="50" customFormat="1" x14ac:dyDescent="0.35">
      <c r="C50" s="425"/>
      <c r="D50" s="425"/>
      <c r="E50" s="425"/>
      <c r="F50" s="425"/>
      <c r="G50" s="425"/>
      <c r="H50" s="425"/>
      <c r="I50" s="425"/>
      <c r="J50" s="425"/>
      <c r="K50" s="425"/>
      <c r="L50" s="425"/>
      <c r="M50" s="425"/>
      <c r="N50" s="425"/>
      <c r="Q50" s="180"/>
      <c r="R50" s="180"/>
      <c r="S50" s="180"/>
      <c r="T50" s="180"/>
      <c r="U50" s="180"/>
      <c r="V50" s="180"/>
      <c r="W50" s="180"/>
      <c r="X50" s="180"/>
      <c r="Y50" s="180"/>
      <c r="Z50" s="180"/>
      <c r="AA50" s="180"/>
      <c r="AB50" s="180"/>
      <c r="AC50" s="180"/>
      <c r="AD50" s="180"/>
      <c r="AE50" s="180"/>
      <c r="AF50" s="180"/>
      <c r="AG50" s="180"/>
    </row>
    <row r="51" spans="3:33" s="50" customFormat="1" ht="16.5" customHeight="1" thickBot="1" x14ac:dyDescent="0.4">
      <c r="C51" s="422"/>
      <c r="D51" s="422"/>
      <c r="E51" s="422"/>
      <c r="F51" s="422"/>
      <c r="G51" s="422"/>
      <c r="H51" s="422"/>
      <c r="I51" s="422"/>
      <c r="J51" s="422"/>
      <c r="K51" s="422"/>
      <c r="L51" s="422"/>
      <c r="M51" s="422"/>
      <c r="N51" s="422"/>
      <c r="Q51" s="180"/>
      <c r="R51" s="180"/>
      <c r="S51" s="180"/>
      <c r="T51" s="180"/>
      <c r="U51" s="180"/>
      <c r="V51" s="180"/>
      <c r="W51" s="180"/>
      <c r="X51" s="180"/>
      <c r="Y51" s="180"/>
      <c r="Z51" s="180"/>
      <c r="AA51" s="180"/>
      <c r="AB51" s="180"/>
      <c r="AC51" s="180"/>
      <c r="AD51" s="180"/>
      <c r="AE51" s="180"/>
      <c r="AF51" s="180"/>
      <c r="AG51" s="180"/>
    </row>
    <row r="52" spans="3:33" s="50" customFormat="1" x14ac:dyDescent="0.35">
      <c r="C52" s="420"/>
      <c r="D52" s="420"/>
      <c r="E52" s="420"/>
      <c r="F52" s="420"/>
      <c r="G52" s="420"/>
      <c r="H52" s="420"/>
      <c r="I52" s="420"/>
      <c r="J52" s="420"/>
      <c r="K52" s="420"/>
      <c r="L52" s="420"/>
      <c r="M52" s="420"/>
      <c r="N52" s="420"/>
      <c r="Q52" s="180"/>
      <c r="R52" s="180"/>
      <c r="S52" s="180"/>
      <c r="T52" s="180"/>
      <c r="U52" s="180"/>
      <c r="V52" s="180"/>
      <c r="W52" s="180"/>
      <c r="X52" s="180"/>
      <c r="Y52" s="180"/>
      <c r="Z52" s="180"/>
      <c r="AA52" s="180"/>
      <c r="AB52" s="180"/>
      <c r="AC52" s="180"/>
      <c r="AD52" s="180"/>
      <c r="AE52" s="180"/>
      <c r="AF52" s="180"/>
      <c r="AG52" s="180"/>
    </row>
    <row r="53" spans="3:33" s="50" customFormat="1" ht="15.6" thickBot="1" x14ac:dyDescent="0.4">
      <c r="C53" s="394" t="s">
        <v>1844</v>
      </c>
      <c r="D53" s="395"/>
      <c r="E53" s="395"/>
      <c r="F53" s="395"/>
      <c r="G53" s="395"/>
      <c r="H53" s="395"/>
      <c r="I53" s="395"/>
      <c r="J53" s="395"/>
      <c r="K53" s="395"/>
      <c r="L53" s="395"/>
      <c r="M53" s="395"/>
      <c r="N53" s="395"/>
      <c r="Q53" s="180"/>
      <c r="R53" s="180"/>
      <c r="S53" s="180"/>
      <c r="T53" s="180"/>
      <c r="U53" s="180"/>
      <c r="V53" s="180"/>
      <c r="W53" s="180"/>
      <c r="X53" s="180"/>
      <c r="Y53" s="180"/>
      <c r="Z53" s="180"/>
      <c r="AA53" s="180"/>
      <c r="AB53" s="180"/>
      <c r="AC53" s="180"/>
      <c r="AD53" s="180"/>
      <c r="AE53" s="180"/>
      <c r="AF53" s="180"/>
      <c r="AG53" s="180"/>
    </row>
    <row r="54" spans="3:33" s="50" customFormat="1" x14ac:dyDescent="0.35">
      <c r="C54" s="396" t="s">
        <v>1863</v>
      </c>
      <c r="D54" s="397"/>
      <c r="E54" s="397"/>
      <c r="F54" s="397"/>
      <c r="G54" s="397"/>
      <c r="H54" s="397"/>
      <c r="I54" s="397"/>
      <c r="J54" s="397"/>
      <c r="K54" s="397"/>
      <c r="L54" s="397"/>
      <c r="M54" s="397"/>
      <c r="N54" s="397"/>
      <c r="Q54" s="180"/>
      <c r="R54" s="180"/>
      <c r="S54" s="180"/>
      <c r="T54" s="180"/>
      <c r="U54" s="180"/>
      <c r="V54" s="180"/>
      <c r="W54" s="180"/>
      <c r="X54" s="180"/>
      <c r="Y54" s="180"/>
      <c r="Z54" s="180"/>
      <c r="AA54" s="180"/>
      <c r="AB54" s="180"/>
      <c r="AC54" s="180"/>
      <c r="AD54" s="180"/>
      <c r="AE54" s="180"/>
      <c r="AF54" s="180"/>
      <c r="AG54" s="180"/>
    </row>
    <row r="55" spans="3:33" s="50" customFormat="1" ht="15.6" thickBot="1" x14ac:dyDescent="0.4">
      <c r="C55" s="421"/>
      <c r="D55" s="421"/>
      <c r="E55" s="421"/>
      <c r="F55" s="421"/>
      <c r="G55" s="421"/>
      <c r="H55" s="421"/>
      <c r="I55" s="421"/>
      <c r="J55" s="421"/>
      <c r="K55" s="421"/>
      <c r="L55" s="421"/>
      <c r="M55" s="421"/>
      <c r="N55" s="421"/>
      <c r="Q55" s="180"/>
      <c r="R55" s="180"/>
      <c r="S55" s="180"/>
      <c r="T55" s="180"/>
      <c r="U55" s="180"/>
      <c r="V55" s="180"/>
      <c r="W55" s="180"/>
      <c r="X55" s="180"/>
      <c r="Y55" s="180"/>
      <c r="Z55" s="180"/>
      <c r="AA55" s="180"/>
      <c r="AB55" s="180"/>
      <c r="AC55" s="180"/>
      <c r="AD55" s="180"/>
      <c r="AE55" s="180"/>
      <c r="AF55" s="180"/>
      <c r="AG55" s="180"/>
    </row>
    <row r="56" spans="3:33" s="50" customFormat="1" x14ac:dyDescent="0.35">
      <c r="C56" s="384" t="s">
        <v>1843</v>
      </c>
      <c r="D56" s="384"/>
      <c r="E56" s="384"/>
      <c r="F56" s="384"/>
      <c r="G56" s="384"/>
      <c r="H56" s="384"/>
      <c r="I56" s="384"/>
      <c r="J56" s="384"/>
      <c r="K56" s="384"/>
      <c r="L56" s="384"/>
      <c r="M56" s="384"/>
      <c r="N56" s="384"/>
      <c r="Q56" s="180"/>
      <c r="R56" s="180"/>
      <c r="S56" s="180"/>
      <c r="T56" s="180"/>
      <c r="U56" s="180"/>
      <c r="V56" s="180"/>
      <c r="W56" s="180"/>
      <c r="X56" s="180"/>
      <c r="Y56" s="180"/>
      <c r="Z56" s="180"/>
      <c r="AA56" s="180"/>
      <c r="AB56" s="180"/>
      <c r="AC56" s="180"/>
      <c r="AD56" s="180"/>
      <c r="AE56" s="180"/>
      <c r="AF56" s="180"/>
      <c r="AG56" s="180"/>
    </row>
    <row r="57" spans="3:33" s="50" customFormat="1" ht="15.75" customHeight="1" x14ac:dyDescent="0.35">
      <c r="C57" s="373" t="s">
        <v>1864</v>
      </c>
      <c r="D57" s="373"/>
      <c r="E57" s="373"/>
      <c r="F57" s="373"/>
      <c r="G57" s="373"/>
      <c r="H57" s="373"/>
      <c r="I57" s="373"/>
      <c r="J57" s="373"/>
      <c r="K57" s="373"/>
      <c r="L57" s="373"/>
      <c r="M57" s="373"/>
      <c r="N57" s="373"/>
      <c r="Q57" s="180"/>
      <c r="R57" s="180"/>
      <c r="S57" s="180"/>
      <c r="T57" s="180"/>
      <c r="U57" s="180"/>
      <c r="V57" s="180"/>
      <c r="W57" s="180"/>
      <c r="X57" s="180"/>
      <c r="Y57" s="180"/>
      <c r="Z57" s="180"/>
      <c r="AA57" s="180"/>
      <c r="AB57" s="180"/>
      <c r="AC57" s="180"/>
      <c r="AD57" s="180"/>
      <c r="AE57" s="180"/>
      <c r="AF57" s="180"/>
      <c r="AG57" s="180"/>
    </row>
    <row r="58" spans="3:33" s="50" customFormat="1" x14ac:dyDescent="0.35">
      <c r="C58" s="384" t="s">
        <v>1865</v>
      </c>
      <c r="D58" s="384"/>
      <c r="E58" s="384"/>
      <c r="F58" s="384"/>
      <c r="G58" s="384"/>
      <c r="H58" s="384"/>
      <c r="I58" s="384"/>
      <c r="J58" s="384"/>
      <c r="K58" s="384"/>
      <c r="L58" s="384"/>
      <c r="M58" s="384"/>
      <c r="N58" s="384"/>
      <c r="Q58" s="180"/>
      <c r="R58" s="180"/>
      <c r="S58" s="180"/>
      <c r="T58" s="180"/>
      <c r="U58" s="180"/>
      <c r="V58" s="180"/>
      <c r="W58" s="180"/>
      <c r="X58" s="180"/>
      <c r="Y58" s="180"/>
      <c r="Z58" s="180"/>
      <c r="AA58" s="180"/>
      <c r="AB58" s="180"/>
      <c r="AC58" s="180"/>
      <c r="AD58" s="180"/>
      <c r="AE58" s="180"/>
      <c r="AF58" s="180"/>
      <c r="AG58" s="180"/>
    </row>
  </sheetData>
  <protectedRanges>
    <protectedRange algorithmName="SHA-512" hashValue="19r0bVvPR7yZA0UiYij7Tv1CBk3noIABvFePbLhCJ4nk3L6A+Fy+RdPPS3STf+a52x4pG2PQK4FAkXK9epnlIA==" saltValue="gQC4yrLvnbJqxYZ0KSEoZA==" spinCount="100000" sqref="F36:G39 C36:D39 H38 H33:H36 B33:D35 B15:D32 H15:H32" name="Government revenues_1"/>
    <protectedRange algorithmName="SHA-512" hashValue="19r0bVvPR7yZA0UiYij7Tv1CBk3noIABvFePbLhCJ4nk3L6A+Fy+RdPPS3STf+a52x4pG2PQK4FAkXK9epnlIA==" saltValue="gQC4yrLvnbJqxYZ0KSEoZA==" spinCount="100000" sqref="I15:I34" name="Government revenues_2"/>
    <protectedRange algorithmName="SHA-512" hashValue="19r0bVvPR7yZA0UiYij7Tv1CBk3noIABvFePbLhCJ4nk3L6A+Fy+RdPPS3STf+a52x4pG2PQK4FAkXK9epnlIA==" saltValue="gQC4yrLvnbJqxYZ0KSEoZA==" spinCount="100000" sqref="I39" name="Government revenues_2_1"/>
    <protectedRange algorithmName="SHA-512" hashValue="19r0bVvPR7yZA0UiYij7Tv1CBk3noIABvFePbLhCJ4nk3L6A+Fy+RdPPS3STf+a52x4pG2PQK4FAkXK9epnlIA==" saltValue="gQC4yrLvnbJqxYZ0KSEoZA==" spinCount="100000" sqref="H37" name="Government revenues_1_1"/>
  </protectedRanges>
  <mergeCells count="25">
    <mergeCell ref="C7:N7"/>
    <mergeCell ref="C8:N8"/>
    <mergeCell ref="C9:N9"/>
    <mergeCell ref="C50:N50"/>
    <mergeCell ref="C10:N10"/>
    <mergeCell ref="C11:N11"/>
    <mergeCell ref="C42:N42"/>
    <mergeCell ref="C43:N43"/>
    <mergeCell ref="C44:N44"/>
    <mergeCell ref="C45:N45"/>
    <mergeCell ref="C46:N46"/>
    <mergeCell ref="C2:N2"/>
    <mergeCell ref="C3:N3"/>
    <mergeCell ref="C4:N4"/>
    <mergeCell ref="C5:N5"/>
    <mergeCell ref="C6:N6"/>
    <mergeCell ref="C58:N58"/>
    <mergeCell ref="B13:N13"/>
    <mergeCell ref="C52:N52"/>
    <mergeCell ref="C53:N53"/>
    <mergeCell ref="C54:N54"/>
    <mergeCell ref="C55:N55"/>
    <mergeCell ref="C56:N56"/>
    <mergeCell ref="C57:N57"/>
    <mergeCell ref="C51:N51"/>
  </mergeCells>
  <dataValidations xWindow="1133" yWindow="562" count="13">
    <dataValidation type="textLength" allowBlank="1" showInputMessage="1" showErrorMessage="1" errorTitle="Please do not edit these cells" error="Please do not edit these cells" sqref="C42:N43" xr:uid="{00000000-0002-0000-0600-000000000000}">
      <formula1>10000</formula1>
      <formula2>50000</formula2>
    </dataValidation>
    <dataValidation type="textLength" allowBlank="1" showInputMessage="1" showErrorMessage="1" sqref="B1:O14 O42:O58 B51:N58 H40:H41 H38 H36 B36:G41 L36:O41 A1:A58" xr:uid="{00000000-0002-0000-0600-000001000000}">
      <formula1>9999999</formula1>
      <formula2>99999999</formula2>
    </dataValidation>
    <dataValidation type="whole" allowBlank="1" showInputMessage="1" showErrorMessage="1" sqref="H37:J37 H39:J39" xr:uid="{8065CF9C-89E0-4570-828A-DA3EFE8ADF9E}">
      <formula1>1</formula1>
      <formula2>2</formula2>
    </dataValidation>
    <dataValidation type="list" allowBlank="1" showInputMessage="1" showErrorMessage="1" sqref="I15:I34" xr:uid="{00000000-0002-0000-0600-000002000000}">
      <formula1>Currency_code_list</formula1>
    </dataValidation>
    <dataValidation type="list" allowBlank="1" showInputMessage="1" showErrorMessage="1" sqref="D15:D35" xr:uid="{00000000-0002-0000-0600-000003000000}">
      <formula1>Government_entities_list</formula1>
    </dataValidation>
    <dataValidation type="list" allowBlank="1" showInputMessage="1" showErrorMessage="1" sqref="B15:B35" xr:uid="{00000000-0002-0000-0600-000004000000}">
      <formula1>Sector_list</formula1>
    </dataValidation>
    <dataValidation type="list" allowBlank="1" showInputMessage="1" showErrorMessage="1" sqref="F15:G35 K15:K35" xr:uid="{00000000-0002-0000-0600-000005000000}">
      <formula1>Simple_options_list</formula1>
    </dataValidation>
    <dataValidation type="list" showInputMessage="1" showErrorMessage="1" sqref="H15:H35" xr:uid="{00000000-0002-0000-0600-000006000000}">
      <formula1>Projectname</formula1>
    </dataValidation>
    <dataValidation type="list" showInputMessage="1" showErrorMessage="1" sqref="C15:C35"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5"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5" xr:uid="{00000000-0002-0000-06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5"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35" xr:uid="{00000000-0002-0000-0600-00000B000000}">
      <formula1>Revenue_stream_list</formula1>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54:G54" r:id="rId3" display="Give us your feedback or report a conflict in the data! Write to us at  data@eiti.org" xr:uid="{00000000-0004-0000-0600-000002000000}"/>
    <hyperlink ref="C53:G53" r:id="rId4" display="For the latest version of Summary data templates, see  https://eiti.org/summary-data-template" xr:uid="{00000000-0004-0000-0600-000003000000}"/>
  </hyperlinks>
  <pageMargins left="0.2" right="0" top="0.5" bottom="0" header="0.3" footer="0"/>
  <pageSetup paperSize="9" scale="50" orientation="landscape" r:id="rId5"/>
  <headerFooter>
    <oddHeader>&amp;L&amp;F&amp;C
&amp;A/&amp;P&amp;RSR-EITI 2017</oddHeader>
  </headerFooter>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E246"/>
  <sheetViews>
    <sheetView showGridLines="0" topLeftCell="F1" zoomScaleNormal="100" workbookViewId="0">
      <selection activeCell="N16" sqref="N16"/>
    </sheetView>
  </sheetViews>
  <sheetFormatPr defaultColWidth="9.33203125" defaultRowHeight="14.4" x14ac:dyDescent="0.3"/>
  <cols>
    <col min="1" max="1" width="38.6640625" style="2" bestFit="1" customWidth="1"/>
    <col min="2" max="3" width="17.5546875" style="2" customWidth="1"/>
    <col min="4" max="7" width="26.44140625" style="2" customWidth="1"/>
    <col min="8" max="8" width="9.33203125" style="2"/>
    <col min="9" max="9" width="24.44140625" style="2" customWidth="1"/>
    <col min="10" max="10" width="28.5546875" style="2" customWidth="1"/>
    <col min="11" max="11" width="20.44140625" style="2" bestFit="1" customWidth="1"/>
    <col min="12" max="13" width="9.33203125" style="2"/>
    <col min="14" max="14" width="17.44140625" style="2" customWidth="1"/>
    <col min="15" max="15" width="23.44140625" style="2" customWidth="1"/>
    <col min="16" max="16" width="13.5546875" style="2" customWidth="1"/>
    <col min="17" max="18" width="9.33203125" style="2"/>
    <col min="19" max="19" width="15.6640625" style="2" customWidth="1"/>
    <col min="20" max="20" width="10.6640625" style="2" customWidth="1"/>
    <col min="21" max="26" width="9.33203125" style="2"/>
    <col min="27" max="27" width="10.44140625" style="2" customWidth="1"/>
    <col min="28" max="28" width="9.33203125" style="2"/>
    <col min="29" max="29" width="15.5546875" style="2" customWidth="1"/>
    <col min="30" max="30" width="9.33203125" style="2"/>
    <col min="31" max="31" width="16" style="2" customWidth="1"/>
    <col min="32" max="16384" width="9.33203125" style="2"/>
  </cols>
  <sheetData>
    <row r="1" spans="1:31" x14ac:dyDescent="0.3">
      <c r="A1" s="1" t="s">
        <v>982</v>
      </c>
      <c r="I1" s="1" t="s">
        <v>997</v>
      </c>
      <c r="K1" s="1" t="s">
        <v>1340</v>
      </c>
      <c r="N1" s="1" t="s">
        <v>1353</v>
      </c>
      <c r="S1" s="1" t="s">
        <v>1469</v>
      </c>
      <c r="AA1" s="1" t="s">
        <v>1567</v>
      </c>
      <c r="AC1" s="1" t="s">
        <v>1573</v>
      </c>
      <c r="AE1" s="1" t="s">
        <v>1829</v>
      </c>
    </row>
    <row r="2" spans="1:31" x14ac:dyDescent="0.3">
      <c r="A2" s="1" t="s">
        <v>735</v>
      </c>
      <c r="B2" s="1" t="s">
        <v>736</v>
      </c>
      <c r="C2" s="1" t="s">
        <v>737</v>
      </c>
      <c r="D2" s="1" t="s">
        <v>738</v>
      </c>
      <c r="E2" s="1" t="s">
        <v>1318</v>
      </c>
      <c r="F2" s="1" t="s">
        <v>1319</v>
      </c>
      <c r="G2" s="1" t="s">
        <v>1006</v>
      </c>
      <c r="I2" s="2" t="s">
        <v>998</v>
      </c>
      <c r="K2" s="2" t="s">
        <v>998</v>
      </c>
      <c r="N2" s="7" t="s">
        <v>1424</v>
      </c>
      <c r="O2" s="7" t="s">
        <v>1425</v>
      </c>
      <c r="P2" s="7" t="s">
        <v>1426</v>
      </c>
      <c r="S2" s="1" t="s">
        <v>1470</v>
      </c>
      <c r="T2" s="1" t="s">
        <v>1468</v>
      </c>
      <c r="U2" s="1" t="s">
        <v>1432</v>
      </c>
      <c r="V2" s="1" t="s">
        <v>1485</v>
      </c>
      <c r="W2" s="1" t="s">
        <v>1486</v>
      </c>
      <c r="X2" s="1" t="s">
        <v>1487</v>
      </c>
      <c r="Y2" s="1" t="s">
        <v>1488</v>
      </c>
      <c r="AA2" s="1" t="s">
        <v>1491</v>
      </c>
      <c r="AC2" s="2" t="s">
        <v>1572</v>
      </c>
      <c r="AE2" s="2" t="s">
        <v>1834</v>
      </c>
    </row>
    <row r="3" spans="1:31" x14ac:dyDescent="0.3">
      <c r="A3" s="2" t="s">
        <v>681</v>
      </c>
      <c r="B3" s="2" t="s">
        <v>682</v>
      </c>
      <c r="C3" s="2" t="s">
        <v>683</v>
      </c>
      <c r="D3" s="2" t="s">
        <v>970</v>
      </c>
      <c r="E3" s="2" t="s">
        <v>1199</v>
      </c>
      <c r="F3" s="2">
        <v>840</v>
      </c>
      <c r="G3" s="2" t="s">
        <v>1200</v>
      </c>
      <c r="I3" s="2" t="s">
        <v>1568</v>
      </c>
      <c r="K3" s="10" t="s">
        <v>1949</v>
      </c>
      <c r="N3" s="8" t="s">
        <v>1389</v>
      </c>
      <c r="O3" s="8" t="s">
        <v>1756</v>
      </c>
      <c r="P3" s="9" t="s">
        <v>1677</v>
      </c>
      <c r="S3" s="2" t="s">
        <v>1520</v>
      </c>
      <c r="T3" s="2" t="s">
        <v>1521</v>
      </c>
      <c r="U3" s="2" t="s">
        <v>1435</v>
      </c>
      <c r="V3" s="2" t="s">
        <v>1471</v>
      </c>
      <c r="W3" s="2" t="s">
        <v>1472</v>
      </c>
      <c r="X3" s="2" t="s">
        <v>1520</v>
      </c>
      <c r="Y3" s="2" t="s">
        <v>1520</v>
      </c>
      <c r="AA3" s="2" t="s">
        <v>1492</v>
      </c>
      <c r="AC3" s="2" t="s">
        <v>1574</v>
      </c>
      <c r="AE3" s="2" t="s">
        <v>1830</v>
      </c>
    </row>
    <row r="4" spans="1:31" x14ac:dyDescent="0.3">
      <c r="A4" s="2" t="s">
        <v>6</v>
      </c>
      <c r="B4" s="2" t="s">
        <v>7</v>
      </c>
      <c r="C4" s="2" t="s">
        <v>8</v>
      </c>
      <c r="D4" s="2" t="s">
        <v>739</v>
      </c>
      <c r="E4" s="2" t="s">
        <v>1009</v>
      </c>
      <c r="F4" s="2">
        <v>971</v>
      </c>
      <c r="G4" s="2" t="s">
        <v>1010</v>
      </c>
      <c r="I4" s="2" t="s">
        <v>996</v>
      </c>
      <c r="K4" s="11" t="s">
        <v>1579</v>
      </c>
      <c r="N4" s="8" t="s">
        <v>1377</v>
      </c>
      <c r="O4" s="8" t="s">
        <v>1757</v>
      </c>
      <c r="P4" s="9" t="s">
        <v>1678</v>
      </c>
      <c r="S4" s="2" t="s">
        <v>1522</v>
      </c>
      <c r="T4" s="2" t="s">
        <v>1523</v>
      </c>
      <c r="U4" s="2" t="s">
        <v>1436</v>
      </c>
      <c r="V4" s="2" t="s">
        <v>1471</v>
      </c>
      <c r="W4" s="2" t="s">
        <v>1472</v>
      </c>
      <c r="X4" s="2" t="s">
        <v>1522</v>
      </c>
      <c r="Y4" s="2" t="s">
        <v>1522</v>
      </c>
      <c r="AA4" s="2" t="s">
        <v>986</v>
      </c>
      <c r="AC4" s="2" t="s">
        <v>1575</v>
      </c>
      <c r="AE4" s="2" t="s">
        <v>1831</v>
      </c>
    </row>
    <row r="5" spans="1:31" x14ac:dyDescent="0.3">
      <c r="A5" s="2" t="s">
        <v>9</v>
      </c>
      <c r="B5" s="2" t="s">
        <v>10</v>
      </c>
      <c r="C5" s="2" t="s">
        <v>11</v>
      </c>
      <c r="D5" s="2" t="s">
        <v>740</v>
      </c>
      <c r="E5" s="2" t="s">
        <v>1080</v>
      </c>
      <c r="F5" s="2">
        <v>978</v>
      </c>
      <c r="G5" s="2" t="s">
        <v>1081</v>
      </c>
      <c r="I5" s="2" t="s">
        <v>1001</v>
      </c>
      <c r="K5" s="2" t="s">
        <v>1659</v>
      </c>
      <c r="N5" s="8" t="s">
        <v>1403</v>
      </c>
      <c r="O5" s="8" t="s">
        <v>1758</v>
      </c>
      <c r="P5" s="9" t="s">
        <v>1679</v>
      </c>
      <c r="S5" s="2" t="s">
        <v>1473</v>
      </c>
      <c r="T5" s="2" t="s">
        <v>1438</v>
      </c>
      <c r="U5" s="2" t="s">
        <v>1437</v>
      </c>
      <c r="V5" s="2" t="s">
        <v>1471</v>
      </c>
      <c r="W5" s="2" t="s">
        <v>1473</v>
      </c>
      <c r="X5" s="2" t="s">
        <v>1473</v>
      </c>
      <c r="Y5" s="2" t="s">
        <v>1473</v>
      </c>
      <c r="AA5" s="2" t="s">
        <v>987</v>
      </c>
      <c r="AC5" s="2" t="s">
        <v>1502</v>
      </c>
      <c r="AE5" s="2" t="s">
        <v>1832</v>
      </c>
    </row>
    <row r="6" spans="1:31" x14ac:dyDescent="0.3">
      <c r="A6" s="2" t="s">
        <v>12</v>
      </c>
      <c r="B6" s="2" t="s">
        <v>13</v>
      </c>
      <c r="C6" s="2" t="s">
        <v>14</v>
      </c>
      <c r="D6" s="2" t="s">
        <v>741</v>
      </c>
      <c r="E6" s="2" t="s">
        <v>1011</v>
      </c>
      <c r="F6" s="2">
        <v>8</v>
      </c>
      <c r="G6" s="2" t="s">
        <v>1012</v>
      </c>
      <c r="I6" s="2" t="s">
        <v>999</v>
      </c>
      <c r="K6" s="2" t="s">
        <v>1000</v>
      </c>
      <c r="N6" s="8" t="s">
        <v>1418</v>
      </c>
      <c r="O6" s="8" t="s">
        <v>1759</v>
      </c>
      <c r="P6" s="9" t="s">
        <v>1680</v>
      </c>
      <c r="S6" s="2" t="s">
        <v>1474</v>
      </c>
      <c r="T6" s="2" t="s">
        <v>1440</v>
      </c>
      <c r="U6" s="2" t="s">
        <v>1439</v>
      </c>
      <c r="V6" s="2" t="s">
        <v>1471</v>
      </c>
      <c r="W6" s="2" t="s">
        <v>1474</v>
      </c>
      <c r="X6" s="2" t="s">
        <v>1474</v>
      </c>
      <c r="Y6" s="2" t="s">
        <v>1474</v>
      </c>
      <c r="AA6" s="2" t="s">
        <v>988</v>
      </c>
      <c r="AC6" s="2" t="s">
        <v>1576</v>
      </c>
      <c r="AE6" s="2" t="s">
        <v>1842</v>
      </c>
    </row>
    <row r="7" spans="1:31" x14ac:dyDescent="0.3">
      <c r="A7" s="2" t="s">
        <v>15</v>
      </c>
      <c r="B7" s="2" t="s">
        <v>16</v>
      </c>
      <c r="C7" s="2" t="s">
        <v>17</v>
      </c>
      <c r="D7" s="2" t="s">
        <v>742</v>
      </c>
      <c r="E7" s="2" t="s">
        <v>1072</v>
      </c>
      <c r="F7" s="2">
        <v>12</v>
      </c>
      <c r="G7" s="2" t="s">
        <v>1073</v>
      </c>
      <c r="I7" s="2" t="s">
        <v>1000</v>
      </c>
      <c r="K7" s="2" t="s">
        <v>1580</v>
      </c>
      <c r="N7" s="8" t="s">
        <v>1419</v>
      </c>
      <c r="O7" s="8" t="s">
        <v>1760</v>
      </c>
      <c r="P7" s="9" t="s">
        <v>1681</v>
      </c>
      <c r="S7" s="2" t="s">
        <v>1524</v>
      </c>
      <c r="T7" s="2" t="s">
        <v>1525</v>
      </c>
      <c r="U7" s="2" t="s">
        <v>1441</v>
      </c>
      <c r="V7" s="2" t="s">
        <v>1471</v>
      </c>
      <c r="W7" s="2" t="s">
        <v>1475</v>
      </c>
      <c r="X7" s="2" t="s">
        <v>1524</v>
      </c>
      <c r="Y7" s="2" t="s">
        <v>1524</v>
      </c>
      <c r="AA7" s="2" t="s">
        <v>1000</v>
      </c>
      <c r="AC7" s="2" t="s">
        <v>989</v>
      </c>
      <c r="AE7" s="2" t="s">
        <v>989</v>
      </c>
    </row>
    <row r="8" spans="1:31" x14ac:dyDescent="0.3">
      <c r="A8" s="2" t="s">
        <v>18</v>
      </c>
      <c r="B8" s="2" t="s">
        <v>19</v>
      </c>
      <c r="C8" s="2" t="s">
        <v>20</v>
      </c>
      <c r="D8" s="2" t="s">
        <v>743</v>
      </c>
      <c r="E8" s="2" t="s">
        <v>1199</v>
      </c>
      <c r="F8" s="2">
        <v>840</v>
      </c>
      <c r="G8" s="2" t="s">
        <v>1200</v>
      </c>
      <c r="N8" s="8" t="s">
        <v>1362</v>
      </c>
      <c r="O8" s="8" t="s">
        <v>1761</v>
      </c>
      <c r="P8" s="9" t="s">
        <v>1682</v>
      </c>
      <c r="S8" s="2" t="s">
        <v>1526</v>
      </c>
      <c r="T8" s="2" t="s">
        <v>1527</v>
      </c>
      <c r="U8" s="2" t="s">
        <v>1442</v>
      </c>
      <c r="V8" s="2" t="s">
        <v>1471</v>
      </c>
      <c r="W8" s="2" t="s">
        <v>1475</v>
      </c>
      <c r="X8" s="2" t="s">
        <v>1526</v>
      </c>
      <c r="Y8" s="2" t="s">
        <v>1526</v>
      </c>
      <c r="AA8" s="2" t="s">
        <v>1493</v>
      </c>
      <c r="AC8" s="2" t="s">
        <v>1000</v>
      </c>
    </row>
    <row r="9" spans="1:31" x14ac:dyDescent="0.3">
      <c r="A9" s="2" t="s">
        <v>21</v>
      </c>
      <c r="B9" s="2" t="s">
        <v>22</v>
      </c>
      <c r="C9" s="2" t="s">
        <v>23</v>
      </c>
      <c r="D9" s="2" t="s">
        <v>744</v>
      </c>
      <c r="E9" s="2" t="s">
        <v>1080</v>
      </c>
      <c r="F9" s="2">
        <v>978</v>
      </c>
      <c r="G9" s="2" t="s">
        <v>1081</v>
      </c>
      <c r="I9" s="1" t="s">
        <v>1352</v>
      </c>
      <c r="N9" s="8" t="s">
        <v>1393</v>
      </c>
      <c r="O9" s="8" t="s">
        <v>1762</v>
      </c>
      <c r="P9" s="9" t="s">
        <v>1683</v>
      </c>
      <c r="S9" s="2" t="s">
        <v>1529</v>
      </c>
      <c r="T9" s="2" t="s">
        <v>1530</v>
      </c>
      <c r="U9" s="2" t="s">
        <v>1443</v>
      </c>
      <c r="V9" s="2" t="s">
        <v>1471</v>
      </c>
      <c r="W9" s="2" t="s">
        <v>1475</v>
      </c>
      <c r="X9" s="2" t="s">
        <v>1528</v>
      </c>
      <c r="Y9" s="2" t="s">
        <v>1529</v>
      </c>
      <c r="AA9" s="2" t="s">
        <v>989</v>
      </c>
    </row>
    <row r="10" spans="1:31" x14ac:dyDescent="0.3">
      <c r="A10" s="2" t="s">
        <v>24</v>
      </c>
      <c r="B10" s="2" t="s">
        <v>25</v>
      </c>
      <c r="C10" s="2" t="s">
        <v>26</v>
      </c>
      <c r="D10" s="2" t="s">
        <v>745</v>
      </c>
      <c r="E10" s="2" t="s">
        <v>1017</v>
      </c>
      <c r="F10" s="2">
        <v>973</v>
      </c>
      <c r="G10" s="2" t="s">
        <v>1018</v>
      </c>
      <c r="I10" s="198" t="s">
        <v>1318</v>
      </c>
      <c r="J10" s="198" t="s">
        <v>1319</v>
      </c>
      <c r="K10" s="199" t="s">
        <v>1006</v>
      </c>
      <c r="N10" s="8" t="s">
        <v>1405</v>
      </c>
      <c r="O10" s="8" t="s">
        <v>1763</v>
      </c>
      <c r="P10" s="9" t="s">
        <v>1684</v>
      </c>
      <c r="S10" s="2" t="s">
        <v>1531</v>
      </c>
      <c r="T10" s="2" t="s">
        <v>1532</v>
      </c>
      <c r="U10" s="2" t="s">
        <v>1444</v>
      </c>
      <c r="V10" s="2" t="s">
        <v>1471</v>
      </c>
      <c r="W10" s="2" t="s">
        <v>1475</v>
      </c>
      <c r="X10" s="2" t="s">
        <v>1528</v>
      </c>
      <c r="Y10" s="2" t="s">
        <v>1531</v>
      </c>
    </row>
    <row r="11" spans="1:31" x14ac:dyDescent="0.3">
      <c r="A11" s="2" t="s">
        <v>27</v>
      </c>
      <c r="B11" s="2" t="s">
        <v>28</v>
      </c>
      <c r="C11" s="2" t="s">
        <v>29</v>
      </c>
      <c r="D11" s="2" t="s">
        <v>746</v>
      </c>
      <c r="E11" s="2" t="s">
        <v>1209</v>
      </c>
      <c r="F11" s="2">
        <v>951</v>
      </c>
      <c r="G11" s="2" t="s">
        <v>1210</v>
      </c>
      <c r="I11" s="3" t="s">
        <v>1007</v>
      </c>
      <c r="J11" s="3">
        <v>784</v>
      </c>
      <c r="K11" s="4" t="s">
        <v>1008</v>
      </c>
      <c r="N11" s="8" t="s">
        <v>1409</v>
      </c>
      <c r="O11" s="8" t="s">
        <v>1764</v>
      </c>
      <c r="P11" s="9" t="s">
        <v>1685</v>
      </c>
      <c r="S11" s="2" t="s">
        <v>1533</v>
      </c>
      <c r="T11" s="2" t="s">
        <v>1534</v>
      </c>
      <c r="U11" s="2" t="s">
        <v>1445</v>
      </c>
      <c r="V11" s="2" t="s">
        <v>1471</v>
      </c>
      <c r="W11" s="2" t="s">
        <v>1475</v>
      </c>
      <c r="X11" s="2" t="s">
        <v>1528</v>
      </c>
      <c r="Y11" s="2" t="s">
        <v>1533</v>
      </c>
    </row>
    <row r="12" spans="1:31" x14ac:dyDescent="0.3">
      <c r="A12" s="2" t="s">
        <v>30</v>
      </c>
      <c r="B12" s="2" t="s">
        <v>31</v>
      </c>
      <c r="C12" s="2" t="s">
        <v>32</v>
      </c>
      <c r="D12" s="2" t="s">
        <v>747</v>
      </c>
      <c r="E12" s="2" t="s">
        <v>1209</v>
      </c>
      <c r="F12" s="2">
        <v>951</v>
      </c>
      <c r="G12" s="2" t="s">
        <v>1210</v>
      </c>
      <c r="I12" s="3" t="s">
        <v>1009</v>
      </c>
      <c r="J12" s="3">
        <v>971</v>
      </c>
      <c r="K12" s="4" t="s">
        <v>1010</v>
      </c>
      <c r="N12" s="8" t="s">
        <v>1388</v>
      </c>
      <c r="O12" s="8" t="s">
        <v>1765</v>
      </c>
      <c r="P12" s="9" t="s">
        <v>1686</v>
      </c>
      <c r="S12" s="2" t="s">
        <v>1535</v>
      </c>
      <c r="T12" s="2" t="s">
        <v>1536</v>
      </c>
      <c r="U12" s="2" t="s">
        <v>1446</v>
      </c>
      <c r="V12" s="2" t="s">
        <v>1471</v>
      </c>
      <c r="W12" s="2" t="s">
        <v>1476</v>
      </c>
      <c r="X12" s="2" t="s">
        <v>1535</v>
      </c>
      <c r="Y12" s="2" t="s">
        <v>1535</v>
      </c>
    </row>
    <row r="13" spans="1:31" x14ac:dyDescent="0.3">
      <c r="A13" s="2" t="s">
        <v>33</v>
      </c>
      <c r="B13" s="2" t="s">
        <v>34</v>
      </c>
      <c r="C13" s="2" t="s">
        <v>35</v>
      </c>
      <c r="D13" s="2" t="s">
        <v>748</v>
      </c>
      <c r="E13" s="2" t="s">
        <v>1019</v>
      </c>
      <c r="F13" s="2">
        <v>32</v>
      </c>
      <c r="G13" s="2" t="s">
        <v>1020</v>
      </c>
      <c r="I13" s="3" t="s">
        <v>1011</v>
      </c>
      <c r="J13" s="3">
        <v>8</v>
      </c>
      <c r="K13" s="4" t="s">
        <v>1012</v>
      </c>
      <c r="N13" s="8" t="s">
        <v>1408</v>
      </c>
      <c r="O13" s="8" t="s">
        <v>1766</v>
      </c>
      <c r="P13" s="9" t="s">
        <v>1687</v>
      </c>
      <c r="S13" s="2" t="s">
        <v>1537</v>
      </c>
      <c r="T13" s="2" t="s">
        <v>1538</v>
      </c>
      <c r="U13" s="2" t="s">
        <v>1447</v>
      </c>
      <c r="V13" s="2" t="s">
        <v>1471</v>
      </c>
      <c r="W13" s="2" t="s">
        <v>1476</v>
      </c>
      <c r="X13" s="2" t="s">
        <v>1537</v>
      </c>
      <c r="Y13" s="2" t="s">
        <v>1537</v>
      </c>
    </row>
    <row r="14" spans="1:31" x14ac:dyDescent="0.3">
      <c r="A14" s="2" t="s">
        <v>36</v>
      </c>
      <c r="B14" s="2" t="s">
        <v>37</v>
      </c>
      <c r="C14" s="2" t="s">
        <v>38</v>
      </c>
      <c r="D14" s="2" t="s">
        <v>749</v>
      </c>
      <c r="E14" s="2" t="s">
        <v>1013</v>
      </c>
      <c r="F14" s="2">
        <v>51</v>
      </c>
      <c r="G14" s="2" t="s">
        <v>1014</v>
      </c>
      <c r="I14" s="3" t="s">
        <v>1013</v>
      </c>
      <c r="J14" s="3">
        <v>51</v>
      </c>
      <c r="K14" s="4" t="s">
        <v>1014</v>
      </c>
      <c r="N14" s="8" t="s">
        <v>1386</v>
      </c>
      <c r="O14" s="8" t="s">
        <v>1767</v>
      </c>
      <c r="P14" s="9" t="s">
        <v>1688</v>
      </c>
      <c r="S14" s="2" t="s">
        <v>1539</v>
      </c>
      <c r="T14" s="2" t="s">
        <v>1540</v>
      </c>
      <c r="U14" s="2" t="s">
        <v>1448</v>
      </c>
      <c r="V14" s="2" t="s">
        <v>1471</v>
      </c>
      <c r="W14" s="2" t="s">
        <v>1476</v>
      </c>
      <c r="X14" s="2" t="s">
        <v>1539</v>
      </c>
      <c r="Y14" s="2" t="s">
        <v>1539</v>
      </c>
    </row>
    <row r="15" spans="1:31" x14ac:dyDescent="0.3">
      <c r="A15" s="2" t="s">
        <v>39</v>
      </c>
      <c r="B15" s="2" t="s">
        <v>40</v>
      </c>
      <c r="C15" s="2" t="s">
        <v>41</v>
      </c>
      <c r="D15" s="2" t="s">
        <v>750</v>
      </c>
      <c r="E15" s="2" t="s">
        <v>1023</v>
      </c>
      <c r="F15" s="2">
        <v>533</v>
      </c>
      <c r="G15" s="2" t="s">
        <v>1024</v>
      </c>
      <c r="I15" s="3" t="s">
        <v>1015</v>
      </c>
      <c r="J15" s="3">
        <v>532</v>
      </c>
      <c r="K15" s="4" t="s">
        <v>1016</v>
      </c>
      <c r="N15" s="8" t="s">
        <v>1413</v>
      </c>
      <c r="O15" s="8" t="s">
        <v>1768</v>
      </c>
      <c r="P15" s="9" t="s">
        <v>1689</v>
      </c>
      <c r="S15" s="2" t="s">
        <v>1477</v>
      </c>
      <c r="T15" s="2" t="s">
        <v>1450</v>
      </c>
      <c r="U15" s="2" t="s">
        <v>1449</v>
      </c>
      <c r="V15" s="2" t="s">
        <v>1471</v>
      </c>
      <c r="W15" s="2" t="s">
        <v>1477</v>
      </c>
      <c r="X15" s="2" t="s">
        <v>1477</v>
      </c>
      <c r="Y15" s="2" t="s">
        <v>1477</v>
      </c>
    </row>
    <row r="16" spans="1:31" x14ac:dyDescent="0.3">
      <c r="A16" s="2" t="s">
        <v>42</v>
      </c>
      <c r="B16" s="2" t="s">
        <v>43</v>
      </c>
      <c r="C16" s="2" t="s">
        <v>44</v>
      </c>
      <c r="D16" s="2" t="s">
        <v>751</v>
      </c>
      <c r="E16" s="2" t="s">
        <v>1021</v>
      </c>
      <c r="F16" s="2">
        <v>36</v>
      </c>
      <c r="G16" s="2" t="s">
        <v>1022</v>
      </c>
      <c r="I16" s="3" t="s">
        <v>1017</v>
      </c>
      <c r="J16" s="3">
        <v>973</v>
      </c>
      <c r="K16" s="4" t="s">
        <v>1018</v>
      </c>
      <c r="N16" s="8" t="s">
        <v>1421</v>
      </c>
      <c r="O16" s="8" t="s">
        <v>1769</v>
      </c>
      <c r="P16" s="9" t="s">
        <v>1690</v>
      </c>
      <c r="S16" s="2" t="s">
        <v>1479</v>
      </c>
      <c r="T16" s="2" t="s">
        <v>1452</v>
      </c>
      <c r="U16" s="2" t="s">
        <v>1451</v>
      </c>
      <c r="V16" s="2" t="s">
        <v>1478</v>
      </c>
      <c r="W16" s="2" t="s">
        <v>1479</v>
      </c>
      <c r="X16" s="2" t="s">
        <v>1479</v>
      </c>
      <c r="Y16" s="2" t="s">
        <v>1479</v>
      </c>
    </row>
    <row r="17" spans="1:25" x14ac:dyDescent="0.3">
      <c r="A17" s="2" t="s">
        <v>45</v>
      </c>
      <c r="B17" s="2" t="s">
        <v>46</v>
      </c>
      <c r="C17" s="2" t="s">
        <v>47</v>
      </c>
      <c r="D17" s="2" t="s">
        <v>752</v>
      </c>
      <c r="E17" s="2" t="s">
        <v>1080</v>
      </c>
      <c r="F17" s="2">
        <v>978</v>
      </c>
      <c r="G17" s="2" t="s">
        <v>1081</v>
      </c>
      <c r="I17" s="3" t="s">
        <v>1019</v>
      </c>
      <c r="J17" s="3">
        <v>32</v>
      </c>
      <c r="K17" s="4" t="s">
        <v>1020</v>
      </c>
      <c r="N17" s="8" t="s">
        <v>1371</v>
      </c>
      <c r="O17" s="8" t="s">
        <v>1770</v>
      </c>
      <c r="P17" s="9" t="s">
        <v>1691</v>
      </c>
      <c r="S17" s="2" t="s">
        <v>1505</v>
      </c>
      <c r="T17" s="2" t="s">
        <v>1541</v>
      </c>
      <c r="U17" s="2" t="s">
        <v>1453</v>
      </c>
      <c r="V17" s="2" t="s">
        <v>1480</v>
      </c>
      <c r="W17" s="2" t="s">
        <v>1481</v>
      </c>
      <c r="X17" s="2" t="s">
        <v>1504</v>
      </c>
      <c r="Y17" s="2" t="s">
        <v>1505</v>
      </c>
    </row>
    <row r="18" spans="1:25" x14ac:dyDescent="0.3">
      <c r="A18" s="2" t="s">
        <v>48</v>
      </c>
      <c r="B18" s="2" t="s">
        <v>49</v>
      </c>
      <c r="C18" s="2" t="s">
        <v>50</v>
      </c>
      <c r="D18" s="2" t="s">
        <v>753</v>
      </c>
      <c r="E18" s="2" t="s">
        <v>1025</v>
      </c>
      <c r="F18" s="2">
        <v>944</v>
      </c>
      <c r="G18" s="2" t="s">
        <v>1026</v>
      </c>
      <c r="I18" s="3" t="s">
        <v>1021</v>
      </c>
      <c r="J18" s="3">
        <v>36</v>
      </c>
      <c r="K18" s="4" t="s">
        <v>1022</v>
      </c>
      <c r="N18" s="8" t="s">
        <v>1420</v>
      </c>
      <c r="O18" s="8" t="s">
        <v>1771</v>
      </c>
      <c r="P18" s="9" t="s">
        <v>1692</v>
      </c>
      <c r="S18" s="2" t="s">
        <v>1506</v>
      </c>
      <c r="T18" s="2" t="s">
        <v>1542</v>
      </c>
      <c r="U18" s="2" t="s">
        <v>1454</v>
      </c>
      <c r="V18" s="2" t="s">
        <v>1480</v>
      </c>
      <c r="W18" s="2" t="s">
        <v>1481</v>
      </c>
      <c r="X18" s="2" t="s">
        <v>1504</v>
      </c>
      <c r="Y18" s="2" t="s">
        <v>1506</v>
      </c>
    </row>
    <row r="19" spans="1:25" x14ac:dyDescent="0.3">
      <c r="A19" s="2" t="s">
        <v>51</v>
      </c>
      <c r="B19" s="2" t="s">
        <v>52</v>
      </c>
      <c r="C19" s="2" t="s">
        <v>53</v>
      </c>
      <c r="D19" s="2" t="s">
        <v>754</v>
      </c>
      <c r="E19" s="2" t="s">
        <v>1044</v>
      </c>
      <c r="F19" s="2">
        <v>44</v>
      </c>
      <c r="G19" s="2" t="s">
        <v>1045</v>
      </c>
      <c r="I19" s="3" t="s">
        <v>1023</v>
      </c>
      <c r="J19" s="3">
        <v>533</v>
      </c>
      <c r="K19" s="4" t="s">
        <v>1024</v>
      </c>
      <c r="N19" s="8" t="s">
        <v>1382</v>
      </c>
      <c r="O19" s="8" t="s">
        <v>1772</v>
      </c>
      <c r="P19" s="9" t="s">
        <v>1693</v>
      </c>
      <c r="S19" s="2" t="s">
        <v>1507</v>
      </c>
      <c r="T19" s="2" t="s">
        <v>1543</v>
      </c>
      <c r="U19" s="2" t="s">
        <v>1455</v>
      </c>
      <c r="V19" s="2" t="s">
        <v>1480</v>
      </c>
      <c r="W19" s="2" t="s">
        <v>1481</v>
      </c>
      <c r="X19" s="2" t="s">
        <v>1507</v>
      </c>
      <c r="Y19" s="2" t="s">
        <v>1507</v>
      </c>
    </row>
    <row r="20" spans="1:25" x14ac:dyDescent="0.3">
      <c r="A20" s="2" t="s">
        <v>54</v>
      </c>
      <c r="B20" s="2" t="s">
        <v>55</v>
      </c>
      <c r="C20" s="2" t="s">
        <v>56</v>
      </c>
      <c r="D20" s="2" t="s">
        <v>755</v>
      </c>
      <c r="E20" s="2" t="s">
        <v>1033</v>
      </c>
      <c r="F20" s="2">
        <v>48</v>
      </c>
      <c r="G20" s="2" t="s">
        <v>1034</v>
      </c>
      <c r="I20" s="3" t="s">
        <v>1025</v>
      </c>
      <c r="J20" s="3">
        <v>944</v>
      </c>
      <c r="K20" s="4" t="s">
        <v>1026</v>
      </c>
      <c r="N20" s="8" t="s">
        <v>1423</v>
      </c>
      <c r="O20" s="8" t="s">
        <v>1773</v>
      </c>
      <c r="P20" s="9" t="s">
        <v>1694</v>
      </c>
      <c r="S20" s="2" t="s">
        <v>1509</v>
      </c>
      <c r="T20" s="2" t="s">
        <v>1544</v>
      </c>
      <c r="U20" s="2" t="s">
        <v>1456</v>
      </c>
      <c r="V20" s="2" t="s">
        <v>1480</v>
      </c>
      <c r="W20" s="2" t="s">
        <v>1481</v>
      </c>
      <c r="X20" s="2" t="s">
        <v>1508</v>
      </c>
      <c r="Y20" s="2" t="s">
        <v>1509</v>
      </c>
    </row>
    <row r="21" spans="1:25" x14ac:dyDescent="0.3">
      <c r="A21" s="2" t="s">
        <v>57</v>
      </c>
      <c r="B21" s="2" t="s">
        <v>58</v>
      </c>
      <c r="C21" s="2" t="s">
        <v>59</v>
      </c>
      <c r="D21" s="2" t="s">
        <v>756</v>
      </c>
      <c r="E21" s="2" t="s">
        <v>1030</v>
      </c>
      <c r="F21" s="2">
        <v>50</v>
      </c>
      <c r="G21" s="2" t="s">
        <v>1031</v>
      </c>
      <c r="I21" s="3" t="s">
        <v>1027</v>
      </c>
      <c r="J21" s="3">
        <v>977</v>
      </c>
      <c r="K21" s="4" t="s">
        <v>1028</v>
      </c>
      <c r="N21" s="8" t="s">
        <v>1369</v>
      </c>
      <c r="O21" s="8" t="s">
        <v>1774</v>
      </c>
      <c r="P21" s="9" t="s">
        <v>1695</v>
      </c>
      <c r="S21" s="2" t="s">
        <v>1510</v>
      </c>
      <c r="T21" s="2" t="s">
        <v>1545</v>
      </c>
      <c r="U21" s="2" t="s">
        <v>1457</v>
      </c>
      <c r="V21" s="2" t="s">
        <v>1480</v>
      </c>
      <c r="W21" s="2" t="s">
        <v>1481</v>
      </c>
      <c r="X21" s="2" t="s">
        <v>1508</v>
      </c>
      <c r="Y21" s="2" t="s">
        <v>1510</v>
      </c>
    </row>
    <row r="22" spans="1:25" x14ac:dyDescent="0.3">
      <c r="A22" s="2" t="s">
        <v>60</v>
      </c>
      <c r="B22" s="2" t="s">
        <v>61</v>
      </c>
      <c r="C22" s="2" t="s">
        <v>62</v>
      </c>
      <c r="D22" s="2" t="s">
        <v>757</v>
      </c>
      <c r="E22" s="2" t="s">
        <v>1029</v>
      </c>
      <c r="F22" s="2">
        <v>52</v>
      </c>
      <c r="G22" s="2" t="s">
        <v>1215</v>
      </c>
      <c r="I22" s="3" t="s">
        <v>1029</v>
      </c>
      <c r="J22" s="3">
        <v>52</v>
      </c>
      <c r="K22" s="4" t="s">
        <v>1215</v>
      </c>
      <c r="N22" s="8" t="s">
        <v>1401</v>
      </c>
      <c r="O22" s="8" t="s">
        <v>1775</v>
      </c>
      <c r="P22" s="9" t="s">
        <v>1696</v>
      </c>
      <c r="S22" s="2" t="s">
        <v>1546</v>
      </c>
      <c r="T22" s="2" t="s">
        <v>1547</v>
      </c>
      <c r="U22" s="2" t="s">
        <v>1458</v>
      </c>
      <c r="V22" s="2" t="s">
        <v>1480</v>
      </c>
      <c r="W22" s="2" t="s">
        <v>1481</v>
      </c>
      <c r="X22" s="2" t="s">
        <v>1508</v>
      </c>
      <c r="Y22" s="2" t="s">
        <v>1511</v>
      </c>
    </row>
    <row r="23" spans="1:25" x14ac:dyDescent="0.3">
      <c r="A23" s="2" t="s">
        <v>63</v>
      </c>
      <c r="B23" s="2" t="s">
        <v>64</v>
      </c>
      <c r="C23" s="2" t="s">
        <v>65</v>
      </c>
      <c r="D23" s="2" t="s">
        <v>758</v>
      </c>
      <c r="E23" s="2" t="s">
        <v>1219</v>
      </c>
      <c r="F23" s="2">
        <v>974</v>
      </c>
      <c r="G23" s="2" t="s">
        <v>1220</v>
      </c>
      <c r="I23" s="3" t="s">
        <v>1030</v>
      </c>
      <c r="J23" s="3">
        <v>50</v>
      </c>
      <c r="K23" s="4" t="s">
        <v>1031</v>
      </c>
      <c r="N23" s="8" t="s">
        <v>1373</v>
      </c>
      <c r="O23" s="8" t="s">
        <v>1776</v>
      </c>
      <c r="P23" s="9" t="s">
        <v>1697</v>
      </c>
      <c r="S23" s="2" t="s">
        <v>1548</v>
      </c>
      <c r="T23" s="2" t="s">
        <v>1549</v>
      </c>
      <c r="U23" s="2" t="s">
        <v>1459</v>
      </c>
      <c r="V23" s="2" t="s">
        <v>1480</v>
      </c>
      <c r="W23" s="2" t="s">
        <v>1481</v>
      </c>
      <c r="X23" s="2" t="s">
        <v>1508</v>
      </c>
      <c r="Y23" s="2" t="s">
        <v>1511</v>
      </c>
    </row>
    <row r="24" spans="1:25" x14ac:dyDescent="0.3">
      <c r="A24" s="2" t="s">
        <v>66</v>
      </c>
      <c r="B24" s="2" t="s">
        <v>67</v>
      </c>
      <c r="C24" s="2" t="s">
        <v>68</v>
      </c>
      <c r="D24" s="2" t="s">
        <v>759</v>
      </c>
      <c r="E24" s="2" t="s">
        <v>1080</v>
      </c>
      <c r="F24" s="2">
        <v>978</v>
      </c>
      <c r="G24" s="2" t="s">
        <v>1081</v>
      </c>
      <c r="I24" s="3" t="s">
        <v>1032</v>
      </c>
      <c r="J24" s="3">
        <v>975</v>
      </c>
      <c r="K24" s="4" t="s">
        <v>1216</v>
      </c>
      <c r="N24" s="8" t="s">
        <v>1384</v>
      </c>
      <c r="O24" s="8" t="s">
        <v>1777</v>
      </c>
      <c r="P24" s="9" t="s">
        <v>1698</v>
      </c>
      <c r="S24" s="2" t="s">
        <v>1513</v>
      </c>
      <c r="T24" s="2" t="s">
        <v>1550</v>
      </c>
      <c r="U24" s="2" t="s">
        <v>1460</v>
      </c>
      <c r="V24" s="2" t="s">
        <v>1480</v>
      </c>
      <c r="W24" s="2" t="s">
        <v>1481</v>
      </c>
      <c r="X24" s="2" t="s">
        <v>1508</v>
      </c>
      <c r="Y24" s="2" t="s">
        <v>1513</v>
      </c>
    </row>
    <row r="25" spans="1:25" x14ac:dyDescent="0.3">
      <c r="A25" s="2" t="s">
        <v>69</v>
      </c>
      <c r="B25" s="2" t="s">
        <v>70</v>
      </c>
      <c r="C25" s="2" t="s">
        <v>71</v>
      </c>
      <c r="D25" s="2" t="s">
        <v>760</v>
      </c>
      <c r="E25" s="2" t="s">
        <v>1049</v>
      </c>
      <c r="F25" s="2">
        <v>84</v>
      </c>
      <c r="G25" s="2" t="s">
        <v>1050</v>
      </c>
      <c r="I25" s="3" t="s">
        <v>1033</v>
      </c>
      <c r="J25" s="3">
        <v>48</v>
      </c>
      <c r="K25" s="4" t="s">
        <v>1034</v>
      </c>
      <c r="N25" s="8" t="s">
        <v>1355</v>
      </c>
      <c r="O25" s="8" t="s">
        <v>1778</v>
      </c>
      <c r="P25" s="9" t="s">
        <v>1699</v>
      </c>
      <c r="S25" s="2" t="s">
        <v>1514</v>
      </c>
      <c r="T25" s="2" t="s">
        <v>1551</v>
      </c>
      <c r="U25" s="2" t="s">
        <v>1461</v>
      </c>
      <c r="V25" s="2" t="s">
        <v>1480</v>
      </c>
      <c r="W25" s="2" t="s">
        <v>1481</v>
      </c>
      <c r="X25" s="2" t="s">
        <v>1508</v>
      </c>
      <c r="Y25" s="2" t="s">
        <v>1514</v>
      </c>
    </row>
    <row r="26" spans="1:25" x14ac:dyDescent="0.3">
      <c r="A26" s="2" t="s">
        <v>72</v>
      </c>
      <c r="B26" s="2" t="s">
        <v>73</v>
      </c>
      <c r="C26" s="2" t="s">
        <v>74</v>
      </c>
      <c r="D26" s="2" t="s">
        <v>761</v>
      </c>
      <c r="E26" s="2" t="s">
        <v>1211</v>
      </c>
      <c r="F26" s="2">
        <v>952</v>
      </c>
      <c r="G26" s="2" t="s">
        <v>1314</v>
      </c>
      <c r="I26" s="3" t="s">
        <v>1035</v>
      </c>
      <c r="J26" s="3">
        <v>108</v>
      </c>
      <c r="K26" s="4" t="s">
        <v>1036</v>
      </c>
      <c r="N26" s="8" t="s">
        <v>1360</v>
      </c>
      <c r="O26" s="8" t="s">
        <v>1779</v>
      </c>
      <c r="P26" s="9" t="s">
        <v>1700</v>
      </c>
      <c r="S26" s="2" t="s">
        <v>1515</v>
      </c>
      <c r="T26" s="2" t="s">
        <v>1552</v>
      </c>
      <c r="U26" s="2" t="s">
        <v>1462</v>
      </c>
      <c r="V26" s="2" t="s">
        <v>1480</v>
      </c>
      <c r="W26" s="2" t="s">
        <v>1482</v>
      </c>
      <c r="X26" s="2" t="s">
        <v>1515</v>
      </c>
      <c r="Y26" s="2" t="s">
        <v>1515</v>
      </c>
    </row>
    <row r="27" spans="1:25" x14ac:dyDescent="0.3">
      <c r="A27" s="2" t="s">
        <v>75</v>
      </c>
      <c r="B27" s="2" t="s">
        <v>76</v>
      </c>
      <c r="C27" s="2" t="s">
        <v>77</v>
      </c>
      <c r="D27" s="2" t="s">
        <v>762</v>
      </c>
      <c r="E27" s="2" t="s">
        <v>1037</v>
      </c>
      <c r="F27" s="2">
        <v>60</v>
      </c>
      <c r="G27" s="2" t="s">
        <v>1038</v>
      </c>
      <c r="I27" s="3" t="s">
        <v>1037</v>
      </c>
      <c r="J27" s="3">
        <v>60</v>
      </c>
      <c r="K27" s="4" t="s">
        <v>1038</v>
      </c>
      <c r="N27" s="8" t="s">
        <v>1390</v>
      </c>
      <c r="O27" s="8" t="s">
        <v>1780</v>
      </c>
      <c r="P27" s="9" t="s">
        <v>1701</v>
      </c>
      <c r="S27" s="2" t="s">
        <v>1512</v>
      </c>
      <c r="T27" s="2" t="s">
        <v>1553</v>
      </c>
      <c r="U27" s="2" t="s">
        <v>1463</v>
      </c>
      <c r="V27" s="2" t="s">
        <v>1480</v>
      </c>
      <c r="W27" s="2" t="s">
        <v>1482</v>
      </c>
      <c r="X27" s="2" t="s">
        <v>1512</v>
      </c>
      <c r="Y27" s="2" t="s">
        <v>1512</v>
      </c>
    </row>
    <row r="28" spans="1:25" x14ac:dyDescent="0.3">
      <c r="A28" s="2" t="s">
        <v>78</v>
      </c>
      <c r="B28" s="2" t="s">
        <v>79</v>
      </c>
      <c r="C28" s="2" t="s">
        <v>80</v>
      </c>
      <c r="D28" s="2" t="s">
        <v>763</v>
      </c>
      <c r="E28" s="2" t="s">
        <v>80</v>
      </c>
      <c r="F28" s="2">
        <v>64</v>
      </c>
      <c r="G28" s="2" t="s">
        <v>1046</v>
      </c>
      <c r="I28" s="3" t="s">
        <v>1039</v>
      </c>
      <c r="J28" s="3">
        <v>96</v>
      </c>
      <c r="K28" s="4" t="s">
        <v>1040</v>
      </c>
      <c r="N28" s="8" t="s">
        <v>1406</v>
      </c>
      <c r="O28" s="8" t="s">
        <v>1781</v>
      </c>
      <c r="P28" s="9" t="s">
        <v>1702</v>
      </c>
      <c r="S28" s="2" t="s">
        <v>1483</v>
      </c>
      <c r="T28" s="2" t="s">
        <v>1465</v>
      </c>
      <c r="U28" s="2" t="s">
        <v>1464</v>
      </c>
      <c r="V28" s="2" t="s">
        <v>1480</v>
      </c>
      <c r="W28" s="2" t="s">
        <v>1483</v>
      </c>
      <c r="X28" s="2" t="s">
        <v>1483</v>
      </c>
      <c r="Y28" s="2" t="s">
        <v>1483</v>
      </c>
    </row>
    <row r="29" spans="1:25" x14ac:dyDescent="0.3">
      <c r="A29" s="2" t="s">
        <v>81</v>
      </c>
      <c r="B29" s="2" t="s">
        <v>82</v>
      </c>
      <c r="C29" s="2" t="s">
        <v>83</v>
      </c>
      <c r="D29" s="2" t="s">
        <v>764</v>
      </c>
      <c r="E29" s="2" t="s">
        <v>1041</v>
      </c>
      <c r="F29" s="2">
        <v>68</v>
      </c>
      <c r="G29" s="2" t="s">
        <v>1217</v>
      </c>
      <c r="I29" s="3" t="s">
        <v>1041</v>
      </c>
      <c r="J29" s="3">
        <v>68</v>
      </c>
      <c r="K29" s="4" t="s">
        <v>1217</v>
      </c>
      <c r="N29" s="8" t="s">
        <v>1374</v>
      </c>
      <c r="O29" s="8" t="s">
        <v>1782</v>
      </c>
      <c r="P29" s="9" t="s">
        <v>1703</v>
      </c>
      <c r="S29" s="2" t="s">
        <v>1484</v>
      </c>
      <c r="T29" s="2" t="s">
        <v>1467</v>
      </c>
      <c r="U29" s="2" t="s">
        <v>1466</v>
      </c>
      <c r="V29" s="2" t="s">
        <v>1480</v>
      </c>
      <c r="W29" s="2" t="s">
        <v>1484</v>
      </c>
      <c r="X29" s="2" t="s">
        <v>1484</v>
      </c>
      <c r="Y29" s="2" t="s">
        <v>1484</v>
      </c>
    </row>
    <row r="30" spans="1:25" x14ac:dyDescent="0.3">
      <c r="A30" s="2" t="s">
        <v>84</v>
      </c>
      <c r="B30" s="2" t="s">
        <v>85</v>
      </c>
      <c r="C30" s="2" t="s">
        <v>86</v>
      </c>
      <c r="D30" s="2" t="s">
        <v>765</v>
      </c>
      <c r="E30" s="2" t="s">
        <v>1027</v>
      </c>
      <c r="F30" s="2">
        <v>977</v>
      </c>
      <c r="G30" s="2" t="s">
        <v>1028</v>
      </c>
      <c r="I30" s="3" t="s">
        <v>1042</v>
      </c>
      <c r="J30" s="3">
        <v>986</v>
      </c>
      <c r="K30" s="4" t="s">
        <v>1043</v>
      </c>
      <c r="N30" s="8" t="s">
        <v>1385</v>
      </c>
      <c r="O30" s="8" t="s">
        <v>1783</v>
      </c>
      <c r="P30" s="9" t="s">
        <v>1704</v>
      </c>
      <c r="S30" s="2" t="s">
        <v>1489</v>
      </c>
      <c r="T30" s="2" t="s">
        <v>1489</v>
      </c>
      <c r="U30" s="2" t="s">
        <v>1489</v>
      </c>
      <c r="V30" s="2" t="s">
        <v>1489</v>
      </c>
      <c r="W30" s="2" t="s">
        <v>1489</v>
      </c>
      <c r="X30" s="2" t="s">
        <v>1489</v>
      </c>
      <c r="Y30" s="2" t="s">
        <v>1489</v>
      </c>
    </row>
    <row r="31" spans="1:25" x14ac:dyDescent="0.3">
      <c r="A31" s="2" t="s">
        <v>87</v>
      </c>
      <c r="B31" s="2" t="s">
        <v>88</v>
      </c>
      <c r="C31" s="2" t="s">
        <v>89</v>
      </c>
      <c r="D31" s="2" t="s">
        <v>766</v>
      </c>
      <c r="E31" s="2" t="s">
        <v>1047</v>
      </c>
      <c r="F31" s="2">
        <v>72</v>
      </c>
      <c r="G31" s="2" t="s">
        <v>1048</v>
      </c>
      <c r="I31" s="3" t="s">
        <v>1044</v>
      </c>
      <c r="J31" s="3">
        <v>44</v>
      </c>
      <c r="K31" s="4" t="s">
        <v>1045</v>
      </c>
      <c r="N31" s="8" t="s">
        <v>1368</v>
      </c>
      <c r="O31" s="8" t="s">
        <v>1784</v>
      </c>
      <c r="P31" s="9" t="s">
        <v>1705</v>
      </c>
    </row>
    <row r="32" spans="1:25" x14ac:dyDescent="0.3">
      <c r="A32" s="2" t="s">
        <v>90</v>
      </c>
      <c r="B32" s="2" t="s">
        <v>91</v>
      </c>
      <c r="C32" s="2" t="s">
        <v>92</v>
      </c>
      <c r="D32" s="2" t="s">
        <v>767</v>
      </c>
      <c r="E32" s="2" t="s">
        <v>1042</v>
      </c>
      <c r="F32" s="2">
        <v>986</v>
      </c>
      <c r="G32" s="2" t="s">
        <v>1043</v>
      </c>
      <c r="I32" s="3" t="s">
        <v>80</v>
      </c>
      <c r="J32" s="3">
        <v>64</v>
      </c>
      <c r="K32" s="4" t="s">
        <v>1046</v>
      </c>
      <c r="N32" s="8" t="s">
        <v>1378</v>
      </c>
      <c r="O32" s="8" t="s">
        <v>1785</v>
      </c>
      <c r="P32" s="9" t="s">
        <v>1706</v>
      </c>
    </row>
    <row r="33" spans="1:16" x14ac:dyDescent="0.3">
      <c r="A33" s="2" t="s">
        <v>96</v>
      </c>
      <c r="B33" s="2" t="s">
        <v>97</v>
      </c>
      <c r="C33" s="2" t="s">
        <v>98</v>
      </c>
      <c r="D33" s="2" t="s">
        <v>769</v>
      </c>
      <c r="E33" s="2" t="s">
        <v>1199</v>
      </c>
      <c r="F33" s="2">
        <v>840</v>
      </c>
      <c r="G33" s="2" t="s">
        <v>1200</v>
      </c>
      <c r="I33" s="3" t="s">
        <v>1047</v>
      </c>
      <c r="J33" s="3">
        <v>72</v>
      </c>
      <c r="K33" s="4" t="s">
        <v>1048</v>
      </c>
      <c r="N33" s="8" t="s">
        <v>1383</v>
      </c>
      <c r="O33" s="8" t="s">
        <v>1786</v>
      </c>
      <c r="P33" s="9" t="s">
        <v>1707</v>
      </c>
    </row>
    <row r="34" spans="1:16" x14ac:dyDescent="0.3">
      <c r="A34" s="2" t="s">
        <v>93</v>
      </c>
      <c r="B34" s="2" t="s">
        <v>94</v>
      </c>
      <c r="C34" s="2" t="s">
        <v>95</v>
      </c>
      <c r="D34" s="2" t="s">
        <v>768</v>
      </c>
      <c r="E34" s="2" t="s">
        <v>1199</v>
      </c>
      <c r="F34" s="2">
        <v>840</v>
      </c>
      <c r="G34" s="2" t="s">
        <v>1200</v>
      </c>
      <c r="I34" s="3" t="s">
        <v>1219</v>
      </c>
      <c r="J34" s="3">
        <v>974</v>
      </c>
      <c r="K34" s="4" t="s">
        <v>1220</v>
      </c>
      <c r="N34" s="8" t="s">
        <v>1396</v>
      </c>
      <c r="O34" s="8" t="s">
        <v>1787</v>
      </c>
      <c r="P34" s="9" t="s">
        <v>1708</v>
      </c>
    </row>
    <row r="35" spans="1:16" x14ac:dyDescent="0.3">
      <c r="A35" s="2" t="s">
        <v>99</v>
      </c>
      <c r="B35" s="2" t="s">
        <v>100</v>
      </c>
      <c r="C35" s="2" t="s">
        <v>101</v>
      </c>
      <c r="D35" s="2" t="s">
        <v>770</v>
      </c>
      <c r="E35" s="2" t="s">
        <v>1039</v>
      </c>
      <c r="F35" s="2">
        <v>96</v>
      </c>
      <c r="G35" s="2" t="s">
        <v>1040</v>
      </c>
      <c r="I35" s="3" t="s">
        <v>1049</v>
      </c>
      <c r="J35" s="3">
        <v>84</v>
      </c>
      <c r="K35" s="4" t="s">
        <v>1050</v>
      </c>
      <c r="N35" s="8" t="s">
        <v>1364</v>
      </c>
      <c r="O35" s="8" t="s">
        <v>1788</v>
      </c>
      <c r="P35" s="9" t="s">
        <v>1709</v>
      </c>
    </row>
    <row r="36" spans="1:16" x14ac:dyDescent="0.3">
      <c r="A36" s="2" t="s">
        <v>102</v>
      </c>
      <c r="B36" s="2" t="s">
        <v>103</v>
      </c>
      <c r="C36" s="2" t="s">
        <v>104</v>
      </c>
      <c r="D36" s="2" t="s">
        <v>771</v>
      </c>
      <c r="E36" s="2" t="s">
        <v>1032</v>
      </c>
      <c r="F36" s="2">
        <v>975</v>
      </c>
      <c r="G36" s="2" t="s">
        <v>1216</v>
      </c>
      <c r="I36" s="3" t="s">
        <v>1051</v>
      </c>
      <c r="J36" s="3">
        <v>124</v>
      </c>
      <c r="K36" s="4" t="s">
        <v>1052</v>
      </c>
      <c r="N36" s="8" t="s">
        <v>1381</v>
      </c>
      <c r="O36" s="8" t="s">
        <v>1789</v>
      </c>
      <c r="P36" s="9" t="s">
        <v>1710</v>
      </c>
    </row>
    <row r="37" spans="1:16" x14ac:dyDescent="0.3">
      <c r="A37" s="2" t="s">
        <v>105</v>
      </c>
      <c r="B37" s="2" t="s">
        <v>106</v>
      </c>
      <c r="C37" s="2" t="s">
        <v>107</v>
      </c>
      <c r="D37" s="2" t="s">
        <v>772</v>
      </c>
      <c r="E37" s="2" t="s">
        <v>1211</v>
      </c>
      <c r="F37" s="2">
        <v>952</v>
      </c>
      <c r="G37" s="2" t="s">
        <v>1314</v>
      </c>
      <c r="I37" s="3" t="s">
        <v>1053</v>
      </c>
      <c r="J37" s="3">
        <v>976</v>
      </c>
      <c r="K37" s="4" t="s">
        <v>1054</v>
      </c>
      <c r="N37" s="8" t="s">
        <v>1363</v>
      </c>
      <c r="O37" s="8" t="s">
        <v>1790</v>
      </c>
      <c r="P37" s="9" t="s">
        <v>1711</v>
      </c>
    </row>
    <row r="38" spans="1:16" x14ac:dyDescent="0.3">
      <c r="A38" s="2" t="s">
        <v>108</v>
      </c>
      <c r="B38" s="2" t="s">
        <v>109</v>
      </c>
      <c r="C38" s="2" t="s">
        <v>110</v>
      </c>
      <c r="D38" s="2" t="s">
        <v>773</v>
      </c>
      <c r="E38" s="2" t="s">
        <v>1035</v>
      </c>
      <c r="F38" s="2">
        <v>108</v>
      </c>
      <c r="G38" s="2" t="s">
        <v>1036</v>
      </c>
      <c r="I38" s="3" t="s">
        <v>1055</v>
      </c>
      <c r="J38" s="3">
        <v>756</v>
      </c>
      <c r="K38" s="4" t="s">
        <v>1056</v>
      </c>
      <c r="N38" s="8" t="s">
        <v>1380</v>
      </c>
      <c r="O38" s="8" t="s">
        <v>1791</v>
      </c>
      <c r="P38" s="9" t="s">
        <v>1712</v>
      </c>
    </row>
    <row r="39" spans="1:16" x14ac:dyDescent="0.3">
      <c r="A39" s="2" t="s">
        <v>111</v>
      </c>
      <c r="B39" s="2" t="s">
        <v>112</v>
      </c>
      <c r="C39" s="2" t="s">
        <v>113</v>
      </c>
      <c r="D39" s="2" t="s">
        <v>774</v>
      </c>
      <c r="E39" s="2" t="s">
        <v>1118</v>
      </c>
      <c r="F39" s="2">
        <v>116</v>
      </c>
      <c r="G39" s="2" t="s">
        <v>1248</v>
      </c>
      <c r="I39" s="3" t="s">
        <v>1057</v>
      </c>
      <c r="J39" s="3">
        <v>990</v>
      </c>
      <c r="K39" s="4" t="s">
        <v>1221</v>
      </c>
      <c r="N39" s="8" t="s">
        <v>1415</v>
      </c>
      <c r="O39" s="8" t="s">
        <v>1792</v>
      </c>
      <c r="P39" s="9" t="s">
        <v>1713</v>
      </c>
    </row>
    <row r="40" spans="1:16" x14ac:dyDescent="0.3">
      <c r="A40" s="2" t="s">
        <v>114</v>
      </c>
      <c r="B40" s="2" t="s">
        <v>115</v>
      </c>
      <c r="C40" s="2" t="s">
        <v>116</v>
      </c>
      <c r="D40" s="2" t="s">
        <v>775</v>
      </c>
      <c r="E40" s="2" t="s">
        <v>1208</v>
      </c>
      <c r="F40" s="2">
        <v>950</v>
      </c>
      <c r="G40" s="2" t="s">
        <v>1320</v>
      </c>
      <c r="I40" s="3" t="s">
        <v>1222</v>
      </c>
      <c r="J40" s="3">
        <v>0</v>
      </c>
      <c r="K40" s="4" t="s">
        <v>1223</v>
      </c>
      <c r="N40" s="8" t="s">
        <v>1357</v>
      </c>
      <c r="O40" s="8" t="s">
        <v>1793</v>
      </c>
      <c r="P40" s="9" t="s">
        <v>1714</v>
      </c>
    </row>
    <row r="41" spans="1:16" x14ac:dyDescent="0.3">
      <c r="A41" s="2" t="s">
        <v>117</v>
      </c>
      <c r="B41" s="2" t="s">
        <v>118</v>
      </c>
      <c r="C41" s="2" t="s">
        <v>119</v>
      </c>
      <c r="D41" s="2" t="s">
        <v>776</v>
      </c>
      <c r="E41" s="2" t="s">
        <v>1051</v>
      </c>
      <c r="F41" s="2">
        <v>124</v>
      </c>
      <c r="G41" s="2" t="s">
        <v>1052</v>
      </c>
      <c r="I41" s="3" t="s">
        <v>1058</v>
      </c>
      <c r="J41" s="3">
        <v>170</v>
      </c>
      <c r="K41" s="4" t="s">
        <v>1059</v>
      </c>
      <c r="N41" s="8" t="s">
        <v>1372</v>
      </c>
      <c r="O41" s="8" t="s">
        <v>1794</v>
      </c>
      <c r="P41" s="9" t="s">
        <v>1715</v>
      </c>
    </row>
    <row r="42" spans="1:16" x14ac:dyDescent="0.3">
      <c r="A42" s="2" t="s">
        <v>120</v>
      </c>
      <c r="B42" s="2" t="s">
        <v>121</v>
      </c>
      <c r="C42" s="2" t="s">
        <v>122</v>
      </c>
      <c r="D42" s="2" t="s">
        <v>777</v>
      </c>
      <c r="E42" s="2" t="s">
        <v>1063</v>
      </c>
      <c r="F42" s="2">
        <v>132</v>
      </c>
      <c r="G42" s="2" t="s">
        <v>1225</v>
      </c>
      <c r="I42" s="3" t="s">
        <v>1060</v>
      </c>
      <c r="J42" s="3">
        <v>188</v>
      </c>
      <c r="K42" s="4" t="s">
        <v>1061</v>
      </c>
      <c r="N42" s="8" t="s">
        <v>1358</v>
      </c>
      <c r="O42" s="8" t="s">
        <v>1795</v>
      </c>
      <c r="P42" s="9" t="s">
        <v>1716</v>
      </c>
    </row>
    <row r="43" spans="1:16" x14ac:dyDescent="0.3">
      <c r="A43" s="2" t="s">
        <v>123</v>
      </c>
      <c r="B43" s="2" t="s">
        <v>124</v>
      </c>
      <c r="C43" s="2" t="s">
        <v>125</v>
      </c>
      <c r="D43" s="2" t="s">
        <v>778</v>
      </c>
      <c r="E43" s="2" t="s">
        <v>1123</v>
      </c>
      <c r="F43" s="2">
        <v>136</v>
      </c>
      <c r="G43" s="2" t="s">
        <v>1253</v>
      </c>
      <c r="I43" s="3" t="s">
        <v>1062</v>
      </c>
      <c r="J43" s="3">
        <v>931</v>
      </c>
      <c r="K43" s="4" t="s">
        <v>1224</v>
      </c>
      <c r="N43" s="8" t="s">
        <v>1379</v>
      </c>
      <c r="O43" s="8" t="s">
        <v>1796</v>
      </c>
      <c r="P43" s="9" t="s">
        <v>1717</v>
      </c>
    </row>
    <row r="44" spans="1:16" x14ac:dyDescent="0.3">
      <c r="A44" s="2" t="s">
        <v>126</v>
      </c>
      <c r="B44" s="2" t="s">
        <v>127</v>
      </c>
      <c r="C44" s="2" t="s">
        <v>128</v>
      </c>
      <c r="D44" s="2" t="s">
        <v>779</v>
      </c>
      <c r="E44" s="2" t="s">
        <v>1208</v>
      </c>
      <c r="F44" s="2">
        <v>950</v>
      </c>
      <c r="G44" s="2" t="s">
        <v>1320</v>
      </c>
      <c r="I44" s="3" t="s">
        <v>1063</v>
      </c>
      <c r="J44" s="3">
        <v>132</v>
      </c>
      <c r="K44" s="4" t="s">
        <v>1225</v>
      </c>
      <c r="N44" s="8" t="s">
        <v>1387</v>
      </c>
      <c r="O44" s="8" t="s">
        <v>1797</v>
      </c>
      <c r="P44" s="9" t="s">
        <v>1718</v>
      </c>
    </row>
    <row r="45" spans="1:16" x14ac:dyDescent="0.3">
      <c r="A45" s="2" t="s">
        <v>129</v>
      </c>
      <c r="B45" s="2" t="s">
        <v>130</v>
      </c>
      <c r="C45" s="2" t="s">
        <v>131</v>
      </c>
      <c r="D45" s="2" t="s">
        <v>780</v>
      </c>
      <c r="E45" s="2" t="s">
        <v>1208</v>
      </c>
      <c r="F45" s="2">
        <v>950</v>
      </c>
      <c r="G45" s="2" t="s">
        <v>1320</v>
      </c>
      <c r="I45" s="3" t="s">
        <v>1064</v>
      </c>
      <c r="J45" s="3">
        <v>203</v>
      </c>
      <c r="K45" s="4" t="s">
        <v>1065</v>
      </c>
      <c r="N45" s="8" t="s">
        <v>1398</v>
      </c>
      <c r="O45" s="8" t="s">
        <v>1798</v>
      </c>
      <c r="P45" s="9" t="s">
        <v>1719</v>
      </c>
    </row>
    <row r="46" spans="1:16" x14ac:dyDescent="0.3">
      <c r="A46" s="2" t="s">
        <v>132</v>
      </c>
      <c r="B46" s="2" t="s">
        <v>133</v>
      </c>
      <c r="C46" s="2" t="s">
        <v>134</v>
      </c>
      <c r="D46" s="2" t="s">
        <v>781</v>
      </c>
      <c r="E46" s="2" t="s">
        <v>1057</v>
      </c>
      <c r="F46" s="2">
        <v>990</v>
      </c>
      <c r="G46" s="2" t="s">
        <v>1221</v>
      </c>
      <c r="I46" s="3" t="s">
        <v>1066</v>
      </c>
      <c r="J46" s="3">
        <v>262</v>
      </c>
      <c r="K46" s="4" t="s">
        <v>1067</v>
      </c>
      <c r="N46" s="8" t="s">
        <v>1400</v>
      </c>
      <c r="O46" s="8" t="s">
        <v>1799</v>
      </c>
      <c r="P46" s="9" t="s">
        <v>1720</v>
      </c>
    </row>
    <row r="47" spans="1:16" x14ac:dyDescent="0.3">
      <c r="A47" s="2" t="s">
        <v>135</v>
      </c>
      <c r="B47" s="2" t="s">
        <v>136</v>
      </c>
      <c r="C47" s="2" t="s">
        <v>137</v>
      </c>
      <c r="D47" s="2" t="s">
        <v>782</v>
      </c>
      <c r="E47" s="2" t="s">
        <v>1222</v>
      </c>
      <c r="F47" s="2">
        <v>0</v>
      </c>
      <c r="G47" s="2" t="s">
        <v>1223</v>
      </c>
      <c r="I47" s="3" t="s">
        <v>1068</v>
      </c>
      <c r="J47" s="3">
        <v>208</v>
      </c>
      <c r="K47" s="4" t="s">
        <v>1069</v>
      </c>
      <c r="N47" s="8" t="s">
        <v>1361</v>
      </c>
      <c r="O47" s="8" t="s">
        <v>1800</v>
      </c>
      <c r="P47" s="9" t="s">
        <v>1721</v>
      </c>
    </row>
    <row r="48" spans="1:16" x14ac:dyDescent="0.3">
      <c r="A48" s="2" t="s">
        <v>142</v>
      </c>
      <c r="B48" s="2" t="s">
        <v>143</v>
      </c>
      <c r="C48" s="2" t="s">
        <v>144</v>
      </c>
      <c r="D48" s="2" t="s">
        <v>785</v>
      </c>
      <c r="E48" s="2" t="s">
        <v>1021</v>
      </c>
      <c r="F48" s="2">
        <v>36</v>
      </c>
      <c r="G48" s="2" t="s">
        <v>1022</v>
      </c>
      <c r="I48" s="3" t="s">
        <v>1070</v>
      </c>
      <c r="J48" s="3">
        <v>214</v>
      </c>
      <c r="K48" s="4" t="s">
        <v>1071</v>
      </c>
      <c r="N48" s="8" t="s">
        <v>1404</v>
      </c>
      <c r="O48" s="8" t="s">
        <v>1801</v>
      </c>
      <c r="P48" s="9" t="s">
        <v>1722</v>
      </c>
    </row>
    <row r="49" spans="1:16" x14ac:dyDescent="0.3">
      <c r="A49" s="2" t="s">
        <v>145</v>
      </c>
      <c r="B49" s="2" t="s">
        <v>146</v>
      </c>
      <c r="C49" s="2" t="s">
        <v>147</v>
      </c>
      <c r="D49" s="2" t="s">
        <v>786</v>
      </c>
      <c r="E49" s="2" t="s">
        <v>1021</v>
      </c>
      <c r="F49" s="2">
        <v>36</v>
      </c>
      <c r="G49" s="2" t="s">
        <v>1022</v>
      </c>
      <c r="I49" s="3" t="s">
        <v>1072</v>
      </c>
      <c r="J49" s="3">
        <v>12</v>
      </c>
      <c r="K49" s="4" t="s">
        <v>1073</v>
      </c>
      <c r="N49" s="8" t="s">
        <v>1407</v>
      </c>
      <c r="O49" s="8" t="s">
        <v>1802</v>
      </c>
      <c r="P49" s="9" t="s">
        <v>1723</v>
      </c>
    </row>
    <row r="50" spans="1:16" x14ac:dyDescent="0.3">
      <c r="A50" s="2" t="s">
        <v>148</v>
      </c>
      <c r="B50" s="2" t="s">
        <v>149</v>
      </c>
      <c r="C50" s="2" t="s">
        <v>150</v>
      </c>
      <c r="D50" s="2" t="s">
        <v>787</v>
      </c>
      <c r="E50" s="2" t="s">
        <v>1058</v>
      </c>
      <c r="F50" s="2">
        <v>170</v>
      </c>
      <c r="G50" s="2" t="s">
        <v>1059</v>
      </c>
      <c r="I50" s="3" t="s">
        <v>1074</v>
      </c>
      <c r="J50" s="3">
        <v>818</v>
      </c>
      <c r="K50" s="4" t="s">
        <v>1075</v>
      </c>
      <c r="N50" s="8" t="s">
        <v>1370</v>
      </c>
      <c r="O50" s="8" t="s">
        <v>1803</v>
      </c>
      <c r="P50" s="9" t="s">
        <v>1724</v>
      </c>
    </row>
    <row r="51" spans="1:16" x14ac:dyDescent="0.3">
      <c r="A51" s="2" t="s">
        <v>151</v>
      </c>
      <c r="B51" s="2" t="s">
        <v>152</v>
      </c>
      <c r="C51" s="2" t="s">
        <v>153</v>
      </c>
      <c r="D51" s="2" t="s">
        <v>788</v>
      </c>
      <c r="E51" s="2" t="s">
        <v>1119</v>
      </c>
      <c r="F51" s="2">
        <v>174</v>
      </c>
      <c r="G51" s="2" t="s">
        <v>1249</v>
      </c>
      <c r="I51" s="3" t="s">
        <v>1076</v>
      </c>
      <c r="J51" s="3">
        <v>232</v>
      </c>
      <c r="K51" s="4" t="s">
        <v>1077</v>
      </c>
      <c r="N51" s="8" t="s">
        <v>1417</v>
      </c>
      <c r="O51" s="8" t="s">
        <v>1804</v>
      </c>
      <c r="P51" s="9" t="s">
        <v>1725</v>
      </c>
    </row>
    <row r="52" spans="1:16" x14ac:dyDescent="0.3">
      <c r="A52" s="2" t="s">
        <v>158</v>
      </c>
      <c r="B52" s="2" t="s">
        <v>159</v>
      </c>
      <c r="C52" s="2" t="s">
        <v>160</v>
      </c>
      <c r="D52" s="2" t="s">
        <v>791</v>
      </c>
      <c r="E52" s="2" t="s">
        <v>1060</v>
      </c>
      <c r="F52" s="2">
        <v>188</v>
      </c>
      <c r="G52" s="2" t="s">
        <v>1061</v>
      </c>
      <c r="I52" s="3" t="s">
        <v>1078</v>
      </c>
      <c r="J52" s="3">
        <v>230</v>
      </c>
      <c r="K52" s="4" t="s">
        <v>1079</v>
      </c>
      <c r="N52" s="8" t="s">
        <v>1416</v>
      </c>
      <c r="O52" s="8" t="s">
        <v>1805</v>
      </c>
      <c r="P52" s="9" t="s">
        <v>1726</v>
      </c>
    </row>
    <row r="53" spans="1:16" x14ac:dyDescent="0.3">
      <c r="A53" s="2" t="s">
        <v>724</v>
      </c>
      <c r="B53" s="2" t="s">
        <v>161</v>
      </c>
      <c r="C53" s="2" t="s">
        <v>162</v>
      </c>
      <c r="D53" s="2" t="s">
        <v>792</v>
      </c>
      <c r="E53" s="2" t="s">
        <v>1211</v>
      </c>
      <c r="F53" s="2">
        <v>952</v>
      </c>
      <c r="G53" s="2" t="s">
        <v>1314</v>
      </c>
      <c r="I53" s="3" t="s">
        <v>1080</v>
      </c>
      <c r="J53" s="3">
        <v>978</v>
      </c>
      <c r="K53" s="4" t="s">
        <v>1081</v>
      </c>
      <c r="N53" s="8" t="s">
        <v>1414</v>
      </c>
      <c r="O53" s="8" t="s">
        <v>1806</v>
      </c>
      <c r="P53" s="9" t="s">
        <v>1727</v>
      </c>
    </row>
    <row r="54" spans="1:16" x14ac:dyDescent="0.3">
      <c r="A54" s="2" t="s">
        <v>163</v>
      </c>
      <c r="B54" s="2" t="s">
        <v>164</v>
      </c>
      <c r="C54" s="2" t="s">
        <v>165</v>
      </c>
      <c r="D54" s="2" t="s">
        <v>793</v>
      </c>
      <c r="E54" s="2" t="s">
        <v>1102</v>
      </c>
      <c r="F54" s="2">
        <v>191</v>
      </c>
      <c r="G54" s="2" t="s">
        <v>1232</v>
      </c>
      <c r="I54" s="3" t="s">
        <v>1082</v>
      </c>
      <c r="J54" s="3">
        <v>242</v>
      </c>
      <c r="K54" s="4" t="s">
        <v>1226</v>
      </c>
      <c r="N54" s="8" t="s">
        <v>1412</v>
      </c>
      <c r="O54" s="8" t="s">
        <v>1807</v>
      </c>
      <c r="P54" s="9" t="s">
        <v>1728</v>
      </c>
    </row>
    <row r="55" spans="1:16" x14ac:dyDescent="0.3">
      <c r="A55" s="2" t="s">
        <v>166</v>
      </c>
      <c r="B55" s="2" t="s">
        <v>167</v>
      </c>
      <c r="C55" s="2" t="s">
        <v>168</v>
      </c>
      <c r="D55" s="2" t="s">
        <v>794</v>
      </c>
      <c r="E55" s="2" t="s">
        <v>1062</v>
      </c>
      <c r="F55" s="2">
        <v>931</v>
      </c>
      <c r="G55" s="2" t="s">
        <v>1224</v>
      </c>
      <c r="I55" s="3" t="s">
        <v>1083</v>
      </c>
      <c r="J55" s="3">
        <v>238</v>
      </c>
      <c r="K55" s="4" t="s">
        <v>1084</v>
      </c>
      <c r="N55" s="8" t="s">
        <v>1376</v>
      </c>
      <c r="O55" s="8" t="s">
        <v>1808</v>
      </c>
      <c r="P55" s="9" t="s">
        <v>1729</v>
      </c>
    </row>
    <row r="56" spans="1:16" x14ac:dyDescent="0.3">
      <c r="A56" s="2" t="s">
        <v>169</v>
      </c>
      <c r="B56" s="2" t="s">
        <v>170</v>
      </c>
      <c r="C56" s="2" t="s">
        <v>171</v>
      </c>
      <c r="D56" s="2" t="s">
        <v>795</v>
      </c>
      <c r="E56" s="2" t="s">
        <v>1080</v>
      </c>
      <c r="F56" s="2">
        <v>978</v>
      </c>
      <c r="G56" s="2" t="s">
        <v>1081</v>
      </c>
      <c r="I56" s="3" t="s">
        <v>1085</v>
      </c>
      <c r="J56" s="3">
        <v>826</v>
      </c>
      <c r="K56" s="4" t="s">
        <v>1086</v>
      </c>
      <c r="N56" s="8" t="s">
        <v>1399</v>
      </c>
      <c r="O56" s="8" t="s">
        <v>1809</v>
      </c>
      <c r="P56" s="9" t="s">
        <v>1730</v>
      </c>
    </row>
    <row r="57" spans="1:16" x14ac:dyDescent="0.3">
      <c r="A57" s="2" t="s">
        <v>172</v>
      </c>
      <c r="B57" s="2" t="s">
        <v>173</v>
      </c>
      <c r="C57" s="2" t="s">
        <v>174</v>
      </c>
      <c r="D57" s="2" t="s">
        <v>796</v>
      </c>
      <c r="E57" s="2" t="s">
        <v>1064</v>
      </c>
      <c r="F57" s="2">
        <v>203</v>
      </c>
      <c r="G57" s="2" t="s">
        <v>1065</v>
      </c>
      <c r="I57" s="3" t="s">
        <v>1087</v>
      </c>
      <c r="J57" s="3">
        <v>981</v>
      </c>
      <c r="K57" s="4" t="s">
        <v>1088</v>
      </c>
      <c r="N57" s="8" t="s">
        <v>1411</v>
      </c>
      <c r="O57" s="8" t="s">
        <v>1810</v>
      </c>
      <c r="P57" s="9" t="s">
        <v>1731</v>
      </c>
    </row>
    <row r="58" spans="1:16" x14ac:dyDescent="0.3">
      <c r="A58" s="2" t="s">
        <v>721</v>
      </c>
      <c r="B58" s="2" t="s">
        <v>156</v>
      </c>
      <c r="C58" s="2" t="s">
        <v>157</v>
      </c>
      <c r="D58" s="2" t="s">
        <v>790</v>
      </c>
      <c r="E58" s="2" t="s">
        <v>1053</v>
      </c>
      <c r="F58" s="2">
        <v>976</v>
      </c>
      <c r="G58" s="2" t="s">
        <v>1054</v>
      </c>
      <c r="I58" s="3" t="s">
        <v>1227</v>
      </c>
      <c r="J58" s="3">
        <v>0</v>
      </c>
      <c r="K58" s="4" t="s">
        <v>1228</v>
      </c>
      <c r="N58" s="8" t="s">
        <v>1366</v>
      </c>
      <c r="O58" s="8" t="s">
        <v>1811</v>
      </c>
      <c r="P58" s="9" t="s">
        <v>1732</v>
      </c>
    </row>
    <row r="59" spans="1:16" x14ac:dyDescent="0.3">
      <c r="A59" s="2" t="s">
        <v>175</v>
      </c>
      <c r="B59" s="2" t="s">
        <v>176</v>
      </c>
      <c r="C59" s="2" t="s">
        <v>177</v>
      </c>
      <c r="D59" s="2" t="s">
        <v>797</v>
      </c>
      <c r="E59" s="2" t="s">
        <v>1068</v>
      </c>
      <c r="F59" s="2">
        <v>208</v>
      </c>
      <c r="G59" s="2" t="s">
        <v>1069</v>
      </c>
      <c r="I59" s="3" t="s">
        <v>1089</v>
      </c>
      <c r="J59" s="3">
        <v>936</v>
      </c>
      <c r="K59" s="4" t="s">
        <v>1090</v>
      </c>
      <c r="N59" s="8" t="s">
        <v>1359</v>
      </c>
      <c r="O59" s="8" t="s">
        <v>1812</v>
      </c>
      <c r="P59" s="9" t="s">
        <v>1733</v>
      </c>
    </row>
    <row r="60" spans="1:16" x14ac:dyDescent="0.3">
      <c r="A60" s="2" t="s">
        <v>178</v>
      </c>
      <c r="B60" s="2" t="s">
        <v>179</v>
      </c>
      <c r="C60" s="2" t="s">
        <v>180</v>
      </c>
      <c r="D60" s="2" t="s">
        <v>798</v>
      </c>
      <c r="E60" s="2" t="s">
        <v>1066</v>
      </c>
      <c r="F60" s="2">
        <v>262</v>
      </c>
      <c r="G60" s="2" t="s">
        <v>1067</v>
      </c>
      <c r="I60" s="3" t="s">
        <v>1091</v>
      </c>
      <c r="J60" s="3">
        <v>292</v>
      </c>
      <c r="K60" s="4" t="s">
        <v>1092</v>
      </c>
      <c r="N60" s="8" t="s">
        <v>1375</v>
      </c>
      <c r="O60" s="8" t="s">
        <v>1813</v>
      </c>
      <c r="P60" s="9" t="s">
        <v>1734</v>
      </c>
    </row>
    <row r="61" spans="1:16" x14ac:dyDescent="0.3">
      <c r="A61" s="2" t="s">
        <v>181</v>
      </c>
      <c r="B61" s="2" t="s">
        <v>182</v>
      </c>
      <c r="C61" s="2" t="s">
        <v>183</v>
      </c>
      <c r="D61" s="2" t="s">
        <v>799</v>
      </c>
      <c r="E61" s="2" t="s">
        <v>1209</v>
      </c>
      <c r="F61" s="2">
        <v>951</v>
      </c>
      <c r="G61" s="2" t="s">
        <v>1210</v>
      </c>
      <c r="I61" s="3" t="s">
        <v>1093</v>
      </c>
      <c r="J61" s="3">
        <v>270</v>
      </c>
      <c r="K61" s="4" t="s">
        <v>1094</v>
      </c>
      <c r="N61" s="8" t="s">
        <v>1354</v>
      </c>
      <c r="O61" s="8" t="s">
        <v>1814</v>
      </c>
      <c r="P61" s="9" t="s">
        <v>1735</v>
      </c>
    </row>
    <row r="62" spans="1:16" x14ac:dyDescent="0.3">
      <c r="A62" s="2" t="s">
        <v>184</v>
      </c>
      <c r="B62" s="2" t="s">
        <v>185</v>
      </c>
      <c r="C62" s="2" t="s">
        <v>186</v>
      </c>
      <c r="D62" s="2" t="s">
        <v>800</v>
      </c>
      <c r="E62" s="2" t="s">
        <v>1070</v>
      </c>
      <c r="F62" s="2">
        <v>214</v>
      </c>
      <c r="G62" s="2" t="s">
        <v>1071</v>
      </c>
      <c r="I62" s="3" t="s">
        <v>1095</v>
      </c>
      <c r="J62" s="3">
        <v>324</v>
      </c>
      <c r="K62" s="4" t="s">
        <v>1096</v>
      </c>
      <c r="N62" s="8" t="s">
        <v>1365</v>
      </c>
      <c r="O62" s="8" t="s">
        <v>1815</v>
      </c>
      <c r="P62" s="9" t="s">
        <v>1736</v>
      </c>
    </row>
    <row r="63" spans="1:16" x14ac:dyDescent="0.3">
      <c r="A63" s="2" t="s">
        <v>187</v>
      </c>
      <c r="B63" s="2" t="s">
        <v>188</v>
      </c>
      <c r="C63" s="2" t="s">
        <v>189</v>
      </c>
      <c r="D63" s="2" t="s">
        <v>801</v>
      </c>
      <c r="E63" s="2" t="s">
        <v>1199</v>
      </c>
      <c r="F63" s="2">
        <v>840</v>
      </c>
      <c r="G63" s="2" t="s">
        <v>1200</v>
      </c>
      <c r="I63" s="3" t="s">
        <v>1097</v>
      </c>
      <c r="J63" s="3">
        <v>320</v>
      </c>
      <c r="K63" s="4" t="s">
        <v>1098</v>
      </c>
      <c r="N63" s="8" t="s">
        <v>1422</v>
      </c>
      <c r="O63" s="8" t="s">
        <v>1816</v>
      </c>
      <c r="P63" s="9" t="s">
        <v>1737</v>
      </c>
    </row>
    <row r="64" spans="1:16" x14ac:dyDescent="0.3">
      <c r="A64" s="2" t="s">
        <v>190</v>
      </c>
      <c r="B64" s="2" t="s">
        <v>191</v>
      </c>
      <c r="C64" s="2" t="s">
        <v>192</v>
      </c>
      <c r="D64" s="2" t="s">
        <v>802</v>
      </c>
      <c r="E64" s="2" t="s">
        <v>1074</v>
      </c>
      <c r="F64" s="2">
        <v>818</v>
      </c>
      <c r="G64" s="2" t="s">
        <v>1075</v>
      </c>
      <c r="I64" s="3" t="s">
        <v>1099</v>
      </c>
      <c r="J64" s="3">
        <v>328</v>
      </c>
      <c r="K64" s="4" t="s">
        <v>1229</v>
      </c>
      <c r="N64" s="8" t="s">
        <v>1402</v>
      </c>
      <c r="O64" s="8" t="s">
        <v>1817</v>
      </c>
      <c r="P64" s="9" t="s">
        <v>1738</v>
      </c>
    </row>
    <row r="65" spans="1:16" x14ac:dyDescent="0.3">
      <c r="A65" s="2" t="s">
        <v>193</v>
      </c>
      <c r="B65" s="2" t="s">
        <v>194</v>
      </c>
      <c r="C65" s="2" t="s">
        <v>195</v>
      </c>
      <c r="D65" s="2" t="s">
        <v>803</v>
      </c>
      <c r="E65" s="2" t="s">
        <v>1199</v>
      </c>
      <c r="F65" s="2">
        <v>840</v>
      </c>
      <c r="G65" s="2" t="s">
        <v>1200</v>
      </c>
      <c r="I65" s="3" t="s">
        <v>1100</v>
      </c>
      <c r="J65" s="3">
        <v>344</v>
      </c>
      <c r="K65" s="4" t="s">
        <v>1230</v>
      </c>
      <c r="N65" s="8" t="s">
        <v>1367</v>
      </c>
      <c r="O65" s="8" t="s">
        <v>1818</v>
      </c>
      <c r="P65" s="9" t="s">
        <v>1739</v>
      </c>
    </row>
    <row r="66" spans="1:16" x14ac:dyDescent="0.3">
      <c r="A66" s="2" t="s">
        <v>196</v>
      </c>
      <c r="B66" s="2" t="s">
        <v>197</v>
      </c>
      <c r="C66" s="2" t="s">
        <v>198</v>
      </c>
      <c r="D66" s="2" t="s">
        <v>804</v>
      </c>
      <c r="E66" s="2" t="s">
        <v>1208</v>
      </c>
      <c r="F66" s="2">
        <v>950</v>
      </c>
      <c r="G66" s="2" t="s">
        <v>1320</v>
      </c>
      <c r="I66" s="3" t="s">
        <v>1101</v>
      </c>
      <c r="J66" s="3">
        <v>340</v>
      </c>
      <c r="K66" s="4" t="s">
        <v>1231</v>
      </c>
      <c r="N66" s="8" t="s">
        <v>1356</v>
      </c>
      <c r="O66" s="8" t="s">
        <v>1819</v>
      </c>
      <c r="P66" s="9" t="s">
        <v>1740</v>
      </c>
    </row>
    <row r="67" spans="1:16" x14ac:dyDescent="0.3">
      <c r="A67" s="2" t="s">
        <v>199</v>
      </c>
      <c r="B67" s="2" t="s">
        <v>200</v>
      </c>
      <c r="C67" s="2" t="s">
        <v>201</v>
      </c>
      <c r="D67" s="2" t="s">
        <v>805</v>
      </c>
      <c r="E67" s="2" t="s">
        <v>1076</v>
      </c>
      <c r="F67" s="2">
        <v>232</v>
      </c>
      <c r="G67" s="2" t="s">
        <v>1077</v>
      </c>
      <c r="I67" s="3" t="s">
        <v>1102</v>
      </c>
      <c r="J67" s="3">
        <v>191</v>
      </c>
      <c r="K67" s="4" t="s">
        <v>1232</v>
      </c>
      <c r="N67" s="8" t="s">
        <v>1410</v>
      </c>
      <c r="O67" s="8" t="s">
        <v>1820</v>
      </c>
      <c r="P67" s="9" t="s">
        <v>1741</v>
      </c>
    </row>
    <row r="68" spans="1:16" x14ac:dyDescent="0.3">
      <c r="A68" s="2" t="s">
        <v>202</v>
      </c>
      <c r="B68" s="2" t="s">
        <v>203</v>
      </c>
      <c r="C68" s="2" t="s">
        <v>204</v>
      </c>
      <c r="D68" s="2" t="s">
        <v>806</v>
      </c>
      <c r="E68" s="2" t="s">
        <v>1080</v>
      </c>
      <c r="F68" s="2">
        <v>978</v>
      </c>
      <c r="G68" s="2" t="s">
        <v>1081</v>
      </c>
      <c r="I68" s="3" t="s">
        <v>1103</v>
      </c>
      <c r="J68" s="3">
        <v>332</v>
      </c>
      <c r="K68" s="4" t="s">
        <v>1233</v>
      </c>
      <c r="N68" s="8" t="s">
        <v>1392</v>
      </c>
      <c r="O68" s="8" t="s">
        <v>1821</v>
      </c>
      <c r="P68" s="9" t="s">
        <v>1742</v>
      </c>
    </row>
    <row r="69" spans="1:16" x14ac:dyDescent="0.3">
      <c r="A69" s="2" t="s">
        <v>734</v>
      </c>
      <c r="B69" s="2" t="s">
        <v>619</v>
      </c>
      <c r="C69" s="2" t="s">
        <v>620</v>
      </c>
      <c r="D69" s="2" t="s">
        <v>948</v>
      </c>
      <c r="E69" s="2" t="s">
        <v>1182</v>
      </c>
      <c r="F69" s="2">
        <v>748</v>
      </c>
      <c r="G69" s="2" t="s">
        <v>1300</v>
      </c>
      <c r="I69" s="3" t="s">
        <v>1104</v>
      </c>
      <c r="J69" s="3">
        <v>348</v>
      </c>
      <c r="K69" s="4" t="s">
        <v>1234</v>
      </c>
      <c r="N69" s="8" t="s">
        <v>1397</v>
      </c>
      <c r="O69" s="8" t="s">
        <v>1822</v>
      </c>
      <c r="P69" s="9" t="s">
        <v>1743</v>
      </c>
    </row>
    <row r="70" spans="1:16" x14ac:dyDescent="0.3">
      <c r="A70" s="2" t="s">
        <v>205</v>
      </c>
      <c r="B70" s="2" t="s">
        <v>206</v>
      </c>
      <c r="C70" s="2" t="s">
        <v>207</v>
      </c>
      <c r="D70" s="2" t="s">
        <v>807</v>
      </c>
      <c r="E70" s="2" t="s">
        <v>1078</v>
      </c>
      <c r="F70" s="2">
        <v>230</v>
      </c>
      <c r="G70" s="2" t="s">
        <v>1079</v>
      </c>
      <c r="I70" s="3" t="s">
        <v>1105</v>
      </c>
      <c r="J70" s="3">
        <v>360</v>
      </c>
      <c r="K70" s="4" t="s">
        <v>1235</v>
      </c>
      <c r="N70" s="8" t="s">
        <v>1394</v>
      </c>
      <c r="O70" s="8" t="s">
        <v>1823</v>
      </c>
      <c r="P70" s="9" t="s">
        <v>1744</v>
      </c>
    </row>
    <row r="71" spans="1:16" x14ac:dyDescent="0.3">
      <c r="A71" s="2" t="s">
        <v>725</v>
      </c>
      <c r="B71" s="2" t="s">
        <v>208</v>
      </c>
      <c r="C71" s="2" t="s">
        <v>209</v>
      </c>
      <c r="D71" s="2" t="s">
        <v>808</v>
      </c>
      <c r="E71" s="2" t="s">
        <v>1083</v>
      </c>
      <c r="F71" s="2">
        <v>238</v>
      </c>
      <c r="G71" s="2" t="s">
        <v>1084</v>
      </c>
      <c r="I71" s="3" t="s">
        <v>1106</v>
      </c>
      <c r="J71" s="3">
        <v>376</v>
      </c>
      <c r="K71" s="4" t="s">
        <v>1236</v>
      </c>
      <c r="N71" s="8" t="s">
        <v>1395</v>
      </c>
      <c r="O71" s="8" t="s">
        <v>1824</v>
      </c>
      <c r="P71" s="9" t="s">
        <v>1745</v>
      </c>
    </row>
    <row r="72" spans="1:16" x14ac:dyDescent="0.3">
      <c r="A72" s="2" t="s">
        <v>210</v>
      </c>
      <c r="B72" s="2" t="s">
        <v>211</v>
      </c>
      <c r="C72" s="2" t="s">
        <v>212</v>
      </c>
      <c r="D72" s="2" t="s">
        <v>809</v>
      </c>
      <c r="E72" s="2" t="s">
        <v>1068</v>
      </c>
      <c r="F72" s="2">
        <v>208</v>
      </c>
      <c r="G72" s="2" t="s">
        <v>1069</v>
      </c>
      <c r="I72" s="3" t="s">
        <v>1237</v>
      </c>
      <c r="J72" s="3">
        <v>0</v>
      </c>
      <c r="K72" s="4" t="s">
        <v>1238</v>
      </c>
      <c r="N72" s="8" t="s">
        <v>1391</v>
      </c>
      <c r="O72" s="8" t="s">
        <v>1825</v>
      </c>
      <c r="P72" s="9" t="s">
        <v>1746</v>
      </c>
    </row>
    <row r="73" spans="1:16" x14ac:dyDescent="0.3">
      <c r="A73" s="2" t="s">
        <v>213</v>
      </c>
      <c r="B73" s="2" t="s">
        <v>214</v>
      </c>
      <c r="C73" s="2" t="s">
        <v>215</v>
      </c>
      <c r="D73" s="2" t="s">
        <v>810</v>
      </c>
      <c r="E73" s="2" t="s">
        <v>1082</v>
      </c>
      <c r="F73" s="2">
        <v>242</v>
      </c>
      <c r="G73" s="2" t="s">
        <v>1226</v>
      </c>
      <c r="I73" s="3" t="s">
        <v>1107</v>
      </c>
      <c r="J73" s="3">
        <v>356</v>
      </c>
      <c r="K73" s="4" t="s">
        <v>1239</v>
      </c>
    </row>
    <row r="74" spans="1:16" x14ac:dyDescent="0.3">
      <c r="A74" s="2" t="s">
        <v>216</v>
      </c>
      <c r="B74" s="2" t="s">
        <v>217</v>
      </c>
      <c r="C74" s="2" t="s">
        <v>218</v>
      </c>
      <c r="D74" s="2" t="s">
        <v>811</v>
      </c>
      <c r="E74" s="2" t="s">
        <v>1080</v>
      </c>
      <c r="F74" s="2">
        <v>978</v>
      </c>
      <c r="G74" s="2" t="s">
        <v>1081</v>
      </c>
      <c r="I74" s="3" t="s">
        <v>1108</v>
      </c>
      <c r="J74" s="3">
        <v>368</v>
      </c>
      <c r="K74" s="4" t="s">
        <v>1109</v>
      </c>
    </row>
    <row r="75" spans="1:16" x14ac:dyDescent="0.3">
      <c r="A75" s="2" t="s">
        <v>219</v>
      </c>
      <c r="B75" s="2" t="s">
        <v>220</v>
      </c>
      <c r="C75" s="2" t="s">
        <v>221</v>
      </c>
      <c r="D75" s="2" t="s">
        <v>812</v>
      </c>
      <c r="E75" s="2" t="s">
        <v>1080</v>
      </c>
      <c r="F75" s="2">
        <v>978</v>
      </c>
      <c r="G75" s="2" t="s">
        <v>1081</v>
      </c>
      <c r="I75" s="3" t="s">
        <v>1110</v>
      </c>
      <c r="J75" s="3">
        <v>364</v>
      </c>
      <c r="K75" s="4" t="s">
        <v>1240</v>
      </c>
    </row>
    <row r="76" spans="1:16" x14ac:dyDescent="0.3">
      <c r="A76" s="2" t="s">
        <v>222</v>
      </c>
      <c r="B76" s="2" t="s">
        <v>223</v>
      </c>
      <c r="C76" s="2" t="s">
        <v>224</v>
      </c>
      <c r="D76" s="2" t="s">
        <v>813</v>
      </c>
      <c r="E76" s="2" t="s">
        <v>1080</v>
      </c>
      <c r="F76" s="2">
        <v>978</v>
      </c>
      <c r="G76" s="2" t="s">
        <v>1081</v>
      </c>
      <c r="I76" s="3" t="s">
        <v>1111</v>
      </c>
      <c r="J76" s="3">
        <v>352</v>
      </c>
      <c r="K76" s="4" t="s">
        <v>1112</v>
      </c>
    </row>
    <row r="77" spans="1:16" x14ac:dyDescent="0.3">
      <c r="A77" s="2" t="s">
        <v>225</v>
      </c>
      <c r="B77" s="2" t="s">
        <v>226</v>
      </c>
      <c r="C77" s="2" t="s">
        <v>227</v>
      </c>
      <c r="D77" s="2" t="s">
        <v>814</v>
      </c>
      <c r="E77" s="2" t="s">
        <v>1080</v>
      </c>
      <c r="F77" s="2">
        <v>978</v>
      </c>
      <c r="G77" s="2" t="s">
        <v>1081</v>
      </c>
      <c r="I77" s="3" t="s">
        <v>1241</v>
      </c>
      <c r="J77" s="3">
        <v>0</v>
      </c>
      <c r="K77" s="4" t="s">
        <v>1242</v>
      </c>
    </row>
    <row r="78" spans="1:16" x14ac:dyDescent="0.3">
      <c r="A78" s="2" t="s">
        <v>228</v>
      </c>
      <c r="B78" s="2" t="s">
        <v>229</v>
      </c>
      <c r="C78" s="2" t="s">
        <v>230</v>
      </c>
      <c r="D78" s="2" t="s">
        <v>815</v>
      </c>
      <c r="E78" s="2" t="s">
        <v>1080</v>
      </c>
      <c r="F78" s="2">
        <v>978</v>
      </c>
      <c r="G78" s="2" t="s">
        <v>1081</v>
      </c>
      <c r="I78" s="3" t="s">
        <v>1113</v>
      </c>
      <c r="J78" s="3">
        <v>388</v>
      </c>
      <c r="K78" s="4" t="s">
        <v>1243</v>
      </c>
    </row>
    <row r="79" spans="1:16" x14ac:dyDescent="0.3">
      <c r="A79" s="2" t="s">
        <v>231</v>
      </c>
      <c r="B79" s="2" t="s">
        <v>232</v>
      </c>
      <c r="C79" s="2" t="s">
        <v>233</v>
      </c>
      <c r="D79" s="2" t="s">
        <v>816</v>
      </c>
      <c r="E79" s="2" t="s">
        <v>1208</v>
      </c>
      <c r="F79" s="2">
        <v>950</v>
      </c>
      <c r="G79" s="2" t="s">
        <v>1320</v>
      </c>
      <c r="I79" s="3" t="s">
        <v>1114</v>
      </c>
      <c r="J79" s="3">
        <v>400</v>
      </c>
      <c r="K79" s="4" t="s">
        <v>1244</v>
      </c>
    </row>
    <row r="80" spans="1:16" x14ac:dyDescent="0.3">
      <c r="A80" s="2" t="s">
        <v>234</v>
      </c>
      <c r="B80" s="2" t="s">
        <v>235</v>
      </c>
      <c r="C80" s="2" t="s">
        <v>236</v>
      </c>
      <c r="D80" s="2" t="s">
        <v>817</v>
      </c>
      <c r="E80" s="2" t="s">
        <v>1093</v>
      </c>
      <c r="F80" s="2">
        <v>270</v>
      </c>
      <c r="G80" s="2" t="s">
        <v>1094</v>
      </c>
      <c r="I80" s="3" t="s">
        <v>1115</v>
      </c>
      <c r="J80" s="3">
        <v>392</v>
      </c>
      <c r="K80" s="4" t="s">
        <v>1245</v>
      </c>
    </row>
    <row r="81" spans="1:11" x14ac:dyDescent="0.3">
      <c r="A81" s="2" t="s">
        <v>237</v>
      </c>
      <c r="B81" s="2" t="s">
        <v>238</v>
      </c>
      <c r="C81" s="2" t="s">
        <v>239</v>
      </c>
      <c r="D81" s="2" t="s">
        <v>818</v>
      </c>
      <c r="E81" s="2" t="s">
        <v>1087</v>
      </c>
      <c r="F81" s="2">
        <v>981</v>
      </c>
      <c r="G81" s="2" t="s">
        <v>1088</v>
      </c>
      <c r="I81" s="3" t="s">
        <v>1116</v>
      </c>
      <c r="J81" s="3">
        <v>404</v>
      </c>
      <c r="K81" s="4" t="s">
        <v>1246</v>
      </c>
    </row>
    <row r="82" spans="1:11" x14ac:dyDescent="0.3">
      <c r="A82" s="2" t="s">
        <v>240</v>
      </c>
      <c r="B82" s="2" t="s">
        <v>241</v>
      </c>
      <c r="C82" s="2" t="s">
        <v>242</v>
      </c>
      <c r="D82" s="2" t="s">
        <v>819</v>
      </c>
      <c r="E82" s="2" t="s">
        <v>1080</v>
      </c>
      <c r="F82" s="2">
        <v>978</v>
      </c>
      <c r="G82" s="2" t="s">
        <v>1081</v>
      </c>
      <c r="I82" s="3" t="s">
        <v>1117</v>
      </c>
      <c r="J82" s="3">
        <v>417</v>
      </c>
      <c r="K82" s="4" t="s">
        <v>1247</v>
      </c>
    </row>
    <row r="83" spans="1:11" x14ac:dyDescent="0.3">
      <c r="A83" s="2" t="s">
        <v>243</v>
      </c>
      <c r="B83" s="2" t="s">
        <v>244</v>
      </c>
      <c r="C83" s="2" t="s">
        <v>245</v>
      </c>
      <c r="D83" s="2" t="s">
        <v>820</v>
      </c>
      <c r="E83" s="2" t="s">
        <v>1089</v>
      </c>
      <c r="F83" s="2">
        <v>936</v>
      </c>
      <c r="G83" s="2" t="s">
        <v>1090</v>
      </c>
      <c r="I83" s="3" t="s">
        <v>1118</v>
      </c>
      <c r="J83" s="3">
        <v>116</v>
      </c>
      <c r="K83" s="4" t="s">
        <v>1248</v>
      </c>
    </row>
    <row r="84" spans="1:11" x14ac:dyDescent="0.3">
      <c r="A84" s="2" t="s">
        <v>246</v>
      </c>
      <c r="B84" s="2" t="s">
        <v>247</v>
      </c>
      <c r="C84" s="2" t="s">
        <v>248</v>
      </c>
      <c r="D84" s="2" t="s">
        <v>821</v>
      </c>
      <c r="E84" s="2" t="s">
        <v>1091</v>
      </c>
      <c r="F84" s="2">
        <v>292</v>
      </c>
      <c r="G84" s="2" t="s">
        <v>1092</v>
      </c>
      <c r="I84" s="3" t="s">
        <v>1119</v>
      </c>
      <c r="J84" s="3">
        <v>174</v>
      </c>
      <c r="K84" s="4" t="s">
        <v>1249</v>
      </c>
    </row>
    <row r="85" spans="1:11" x14ac:dyDescent="0.3">
      <c r="A85" s="2" t="s">
        <v>249</v>
      </c>
      <c r="B85" s="2" t="s">
        <v>250</v>
      </c>
      <c r="C85" s="2" t="s">
        <v>251</v>
      </c>
      <c r="D85" s="2" t="s">
        <v>822</v>
      </c>
      <c r="E85" s="2" t="s">
        <v>1080</v>
      </c>
      <c r="F85" s="2">
        <v>978</v>
      </c>
      <c r="G85" s="2" t="s">
        <v>1081</v>
      </c>
      <c r="I85" s="3" t="s">
        <v>1120</v>
      </c>
      <c r="J85" s="3">
        <v>408</v>
      </c>
      <c r="K85" s="4" t="s">
        <v>1250</v>
      </c>
    </row>
    <row r="86" spans="1:11" x14ac:dyDescent="0.3">
      <c r="A86" s="2" t="s">
        <v>252</v>
      </c>
      <c r="B86" s="2" t="s">
        <v>253</v>
      </c>
      <c r="C86" s="2" t="s">
        <v>254</v>
      </c>
      <c r="D86" s="2" t="s">
        <v>823</v>
      </c>
      <c r="E86" s="2" t="s">
        <v>1068</v>
      </c>
      <c r="F86" s="2">
        <v>208</v>
      </c>
      <c r="G86" s="2" t="s">
        <v>1069</v>
      </c>
      <c r="I86" s="3" t="s">
        <v>1121</v>
      </c>
      <c r="J86" s="3">
        <v>410</v>
      </c>
      <c r="K86" s="4" t="s">
        <v>1251</v>
      </c>
    </row>
    <row r="87" spans="1:11" x14ac:dyDescent="0.3">
      <c r="A87" s="2" t="s">
        <v>255</v>
      </c>
      <c r="B87" s="2" t="s">
        <v>256</v>
      </c>
      <c r="C87" s="2" t="s">
        <v>257</v>
      </c>
      <c r="D87" s="2" t="s">
        <v>824</v>
      </c>
      <c r="E87" s="2" t="s">
        <v>1209</v>
      </c>
      <c r="F87" s="2">
        <v>951</v>
      </c>
      <c r="G87" s="2" t="s">
        <v>1210</v>
      </c>
      <c r="I87" s="3" t="s">
        <v>1122</v>
      </c>
      <c r="J87" s="3">
        <v>414</v>
      </c>
      <c r="K87" s="4" t="s">
        <v>1252</v>
      </c>
    </row>
    <row r="88" spans="1:11" x14ac:dyDescent="0.3">
      <c r="A88" s="2" t="s">
        <v>258</v>
      </c>
      <c r="B88" s="2" t="s">
        <v>259</v>
      </c>
      <c r="C88" s="2" t="s">
        <v>260</v>
      </c>
      <c r="D88" s="2" t="s">
        <v>825</v>
      </c>
      <c r="E88" s="2" t="s">
        <v>1080</v>
      </c>
      <c r="F88" s="2">
        <v>978</v>
      </c>
      <c r="G88" s="2" t="s">
        <v>1081</v>
      </c>
      <c r="I88" s="3" t="s">
        <v>1123</v>
      </c>
      <c r="J88" s="3">
        <v>136</v>
      </c>
      <c r="K88" s="4" t="s">
        <v>1253</v>
      </c>
    </row>
    <row r="89" spans="1:11" x14ac:dyDescent="0.3">
      <c r="A89" s="2" t="s">
        <v>261</v>
      </c>
      <c r="B89" s="2" t="s">
        <v>262</v>
      </c>
      <c r="C89" s="2" t="s">
        <v>263</v>
      </c>
      <c r="D89" s="2" t="s">
        <v>826</v>
      </c>
      <c r="E89" s="2" t="s">
        <v>1199</v>
      </c>
      <c r="F89" s="2">
        <v>840</v>
      </c>
      <c r="G89" s="2" t="s">
        <v>1200</v>
      </c>
      <c r="I89" s="3" t="s">
        <v>1124</v>
      </c>
      <c r="J89" s="3">
        <v>398</v>
      </c>
      <c r="K89" s="4" t="s">
        <v>1254</v>
      </c>
    </row>
    <row r="90" spans="1:11" x14ac:dyDescent="0.3">
      <c r="A90" s="2" t="s">
        <v>264</v>
      </c>
      <c r="B90" s="2" t="s">
        <v>265</v>
      </c>
      <c r="C90" s="2" t="s">
        <v>266</v>
      </c>
      <c r="D90" s="2" t="s">
        <v>827</v>
      </c>
      <c r="E90" s="2" t="s">
        <v>1097</v>
      </c>
      <c r="F90" s="2">
        <v>320</v>
      </c>
      <c r="G90" s="2" t="s">
        <v>1098</v>
      </c>
      <c r="I90" s="3" t="s">
        <v>1125</v>
      </c>
      <c r="J90" s="3">
        <v>418</v>
      </c>
      <c r="K90" s="4" t="s">
        <v>1255</v>
      </c>
    </row>
    <row r="91" spans="1:11" x14ac:dyDescent="0.3">
      <c r="A91" s="2" t="s">
        <v>267</v>
      </c>
      <c r="B91" s="2" t="s">
        <v>268</v>
      </c>
      <c r="C91" s="2" t="s">
        <v>269</v>
      </c>
      <c r="D91" s="2" t="s">
        <v>828</v>
      </c>
      <c r="E91" s="2" t="s">
        <v>1227</v>
      </c>
      <c r="F91" s="2">
        <v>0</v>
      </c>
      <c r="G91" s="2" t="s">
        <v>1228</v>
      </c>
      <c r="I91" s="3" t="s">
        <v>1126</v>
      </c>
      <c r="J91" s="3">
        <v>422</v>
      </c>
      <c r="K91" s="4" t="s">
        <v>1256</v>
      </c>
    </row>
    <row r="92" spans="1:11" x14ac:dyDescent="0.3">
      <c r="A92" s="2" t="s">
        <v>270</v>
      </c>
      <c r="B92" s="2" t="s">
        <v>271</v>
      </c>
      <c r="C92" s="2" t="s">
        <v>272</v>
      </c>
      <c r="D92" s="2" t="s">
        <v>829</v>
      </c>
      <c r="E92" s="2" t="s">
        <v>1095</v>
      </c>
      <c r="F92" s="2">
        <v>324</v>
      </c>
      <c r="G92" s="2" t="s">
        <v>1096</v>
      </c>
      <c r="I92" s="3" t="s">
        <v>1127</v>
      </c>
      <c r="J92" s="3">
        <v>144</v>
      </c>
      <c r="K92" s="4" t="s">
        <v>1257</v>
      </c>
    </row>
    <row r="93" spans="1:11" x14ac:dyDescent="0.3">
      <c r="A93" s="2" t="s">
        <v>273</v>
      </c>
      <c r="B93" s="2" t="s">
        <v>274</v>
      </c>
      <c r="C93" s="2" t="s">
        <v>275</v>
      </c>
      <c r="D93" s="2" t="s">
        <v>830</v>
      </c>
      <c r="E93" s="2" t="s">
        <v>1211</v>
      </c>
      <c r="F93" s="2">
        <v>952</v>
      </c>
      <c r="G93" s="2" t="s">
        <v>1314</v>
      </c>
      <c r="I93" s="3" t="s">
        <v>1128</v>
      </c>
      <c r="J93" s="3">
        <v>430</v>
      </c>
      <c r="K93" s="4" t="s">
        <v>1258</v>
      </c>
    </row>
    <row r="94" spans="1:11" x14ac:dyDescent="0.3">
      <c r="A94" s="2" t="s">
        <v>276</v>
      </c>
      <c r="B94" s="2" t="s">
        <v>277</v>
      </c>
      <c r="C94" s="2" t="s">
        <v>278</v>
      </c>
      <c r="D94" s="2" t="s">
        <v>831</v>
      </c>
      <c r="E94" s="2" t="s">
        <v>1099</v>
      </c>
      <c r="F94" s="2">
        <v>328</v>
      </c>
      <c r="G94" s="2" t="s">
        <v>1229</v>
      </c>
      <c r="I94" s="3" t="s">
        <v>1129</v>
      </c>
      <c r="J94" s="3">
        <v>426</v>
      </c>
      <c r="K94" s="4" t="s">
        <v>1130</v>
      </c>
    </row>
    <row r="95" spans="1:11" x14ac:dyDescent="0.3">
      <c r="A95" s="2" t="s">
        <v>279</v>
      </c>
      <c r="B95" s="2" t="s">
        <v>280</v>
      </c>
      <c r="C95" s="2" t="s">
        <v>281</v>
      </c>
      <c r="D95" s="2" t="s">
        <v>832</v>
      </c>
      <c r="E95" s="2" t="s">
        <v>1103</v>
      </c>
      <c r="F95" s="2">
        <v>332</v>
      </c>
      <c r="G95" s="2" t="s">
        <v>1233</v>
      </c>
      <c r="I95" s="3" t="s">
        <v>1131</v>
      </c>
      <c r="J95" s="3">
        <v>434</v>
      </c>
      <c r="K95" s="4" t="s">
        <v>1259</v>
      </c>
    </row>
    <row r="96" spans="1:11" x14ac:dyDescent="0.3">
      <c r="A96" s="2" t="s">
        <v>282</v>
      </c>
      <c r="B96" s="2" t="s">
        <v>283</v>
      </c>
      <c r="C96" s="2" t="s">
        <v>284</v>
      </c>
      <c r="D96" s="2" t="s">
        <v>833</v>
      </c>
      <c r="I96" s="3" t="s">
        <v>1132</v>
      </c>
      <c r="J96" s="3">
        <v>504</v>
      </c>
      <c r="K96" s="4" t="s">
        <v>1260</v>
      </c>
    </row>
    <row r="97" spans="1:11" x14ac:dyDescent="0.3">
      <c r="A97" s="2" t="s">
        <v>287</v>
      </c>
      <c r="B97" s="2" t="s">
        <v>288</v>
      </c>
      <c r="C97" s="2" t="s">
        <v>289</v>
      </c>
      <c r="D97" s="2" t="s">
        <v>835</v>
      </c>
      <c r="E97" s="2" t="s">
        <v>1101</v>
      </c>
      <c r="F97" s="2">
        <v>340</v>
      </c>
      <c r="G97" s="2" t="s">
        <v>1231</v>
      </c>
      <c r="I97" s="3" t="s">
        <v>1133</v>
      </c>
      <c r="J97" s="3">
        <v>498</v>
      </c>
      <c r="K97" s="4" t="s">
        <v>1261</v>
      </c>
    </row>
    <row r="98" spans="1:11" x14ac:dyDescent="0.3">
      <c r="A98" s="2" t="s">
        <v>718</v>
      </c>
      <c r="B98" s="2" t="s">
        <v>138</v>
      </c>
      <c r="C98" s="2" t="s">
        <v>139</v>
      </c>
      <c r="D98" s="2" t="s">
        <v>783</v>
      </c>
      <c r="E98" s="2" t="s">
        <v>1100</v>
      </c>
      <c r="F98" s="2">
        <v>344</v>
      </c>
      <c r="G98" s="2" t="s">
        <v>1230</v>
      </c>
      <c r="I98" s="3" t="s">
        <v>1134</v>
      </c>
      <c r="J98" s="3">
        <v>969</v>
      </c>
      <c r="K98" s="4" t="s">
        <v>1262</v>
      </c>
    </row>
    <row r="99" spans="1:11" x14ac:dyDescent="0.3">
      <c r="A99" s="2" t="s">
        <v>290</v>
      </c>
      <c r="B99" s="2" t="s">
        <v>291</v>
      </c>
      <c r="C99" s="2" t="s">
        <v>292</v>
      </c>
      <c r="D99" s="2" t="s">
        <v>836</v>
      </c>
      <c r="E99" s="2" t="s">
        <v>1104</v>
      </c>
      <c r="F99" s="2">
        <v>348</v>
      </c>
      <c r="G99" s="2" t="s">
        <v>1234</v>
      </c>
      <c r="I99" s="3" t="s">
        <v>379</v>
      </c>
      <c r="J99" s="3">
        <v>807</v>
      </c>
      <c r="K99" s="4" t="s">
        <v>1135</v>
      </c>
    </row>
    <row r="100" spans="1:11" x14ac:dyDescent="0.3">
      <c r="A100" s="2" t="s">
        <v>293</v>
      </c>
      <c r="B100" s="2" t="s">
        <v>294</v>
      </c>
      <c r="C100" s="2" t="s">
        <v>295</v>
      </c>
      <c r="D100" s="2" t="s">
        <v>837</v>
      </c>
      <c r="E100" s="2" t="s">
        <v>1111</v>
      </c>
      <c r="F100" s="2">
        <v>352</v>
      </c>
      <c r="G100" s="2" t="s">
        <v>1112</v>
      </c>
      <c r="I100" s="3" t="s">
        <v>1136</v>
      </c>
      <c r="J100" s="3">
        <v>104</v>
      </c>
      <c r="K100" s="4" t="s">
        <v>1263</v>
      </c>
    </row>
    <row r="101" spans="1:11" x14ac:dyDescent="0.3">
      <c r="A101" s="2" t="s">
        <v>296</v>
      </c>
      <c r="B101" s="2" t="s">
        <v>297</v>
      </c>
      <c r="C101" s="2" t="s">
        <v>298</v>
      </c>
      <c r="D101" s="2" t="s">
        <v>838</v>
      </c>
      <c r="E101" s="2" t="s">
        <v>1107</v>
      </c>
      <c r="F101" s="2">
        <v>356</v>
      </c>
      <c r="G101" s="2" t="s">
        <v>1239</v>
      </c>
      <c r="I101" s="3" t="s">
        <v>1137</v>
      </c>
      <c r="J101" s="3">
        <v>496</v>
      </c>
      <c r="K101" s="4" t="s">
        <v>1264</v>
      </c>
    </row>
    <row r="102" spans="1:11" x14ac:dyDescent="0.3">
      <c r="A102" s="2" t="s">
        <v>299</v>
      </c>
      <c r="B102" s="2" t="s">
        <v>300</v>
      </c>
      <c r="C102" s="2" t="s">
        <v>301</v>
      </c>
      <c r="D102" s="2" t="s">
        <v>839</v>
      </c>
      <c r="E102" s="2" t="s">
        <v>1105</v>
      </c>
      <c r="F102" s="2">
        <v>360</v>
      </c>
      <c r="G102" s="2" t="s">
        <v>1235</v>
      </c>
      <c r="I102" s="3" t="s">
        <v>1138</v>
      </c>
      <c r="J102" s="3">
        <v>446</v>
      </c>
      <c r="K102" s="4" t="s">
        <v>1321</v>
      </c>
    </row>
    <row r="103" spans="1:11" x14ac:dyDescent="0.3">
      <c r="A103" s="2" t="s">
        <v>727</v>
      </c>
      <c r="B103" s="2" t="s">
        <v>302</v>
      </c>
      <c r="C103" s="2" t="s">
        <v>303</v>
      </c>
      <c r="D103" s="2" t="s">
        <v>840</v>
      </c>
      <c r="E103" s="2" t="s">
        <v>1110</v>
      </c>
      <c r="F103" s="2">
        <v>364</v>
      </c>
      <c r="G103" s="2" t="s">
        <v>1240</v>
      </c>
      <c r="I103" s="3" t="s">
        <v>1265</v>
      </c>
      <c r="J103" s="3">
        <v>478</v>
      </c>
      <c r="K103" s="4" t="s">
        <v>1266</v>
      </c>
    </row>
    <row r="104" spans="1:11" x14ac:dyDescent="0.3">
      <c r="A104" s="2" t="s">
        <v>304</v>
      </c>
      <c r="B104" s="2" t="s">
        <v>305</v>
      </c>
      <c r="C104" s="2" t="s">
        <v>306</v>
      </c>
      <c r="D104" s="2" t="s">
        <v>841</v>
      </c>
      <c r="E104" s="2" t="s">
        <v>1108</v>
      </c>
      <c r="F104" s="2">
        <v>368</v>
      </c>
      <c r="G104" s="2" t="s">
        <v>1109</v>
      </c>
      <c r="I104" s="3" t="s">
        <v>1139</v>
      </c>
      <c r="J104" s="3">
        <v>480</v>
      </c>
      <c r="K104" s="4" t="s">
        <v>1267</v>
      </c>
    </row>
    <row r="105" spans="1:11" x14ac:dyDescent="0.3">
      <c r="A105" s="2" t="s">
        <v>307</v>
      </c>
      <c r="B105" s="2" t="s">
        <v>308</v>
      </c>
      <c r="C105" s="2" t="s">
        <v>309</v>
      </c>
      <c r="D105" s="2" t="s">
        <v>842</v>
      </c>
      <c r="E105" s="2" t="s">
        <v>1080</v>
      </c>
      <c r="F105" s="2">
        <v>978</v>
      </c>
      <c r="G105" s="2" t="s">
        <v>1081</v>
      </c>
      <c r="I105" s="3" t="s">
        <v>1140</v>
      </c>
      <c r="J105" s="3">
        <v>462</v>
      </c>
      <c r="K105" s="4" t="s">
        <v>1268</v>
      </c>
    </row>
    <row r="106" spans="1:11" x14ac:dyDescent="0.3">
      <c r="A106" s="2" t="s">
        <v>310</v>
      </c>
      <c r="B106" s="2" t="s">
        <v>311</v>
      </c>
      <c r="C106" s="2" t="s">
        <v>312</v>
      </c>
      <c r="D106" s="2" t="s">
        <v>843</v>
      </c>
      <c r="E106" s="2" t="s">
        <v>1237</v>
      </c>
      <c r="F106" s="2">
        <v>0</v>
      </c>
      <c r="G106" s="2" t="s">
        <v>1238</v>
      </c>
      <c r="I106" s="3" t="s">
        <v>1141</v>
      </c>
      <c r="J106" s="3">
        <v>454</v>
      </c>
      <c r="K106" s="4" t="s">
        <v>1142</v>
      </c>
    </row>
    <row r="107" spans="1:11" x14ac:dyDescent="0.3">
      <c r="A107" s="2" t="s">
        <v>313</v>
      </c>
      <c r="B107" s="2" t="s">
        <v>314</v>
      </c>
      <c r="C107" s="2" t="s">
        <v>315</v>
      </c>
      <c r="D107" s="2" t="s">
        <v>844</v>
      </c>
      <c r="E107" s="2" t="s">
        <v>1106</v>
      </c>
      <c r="F107" s="2">
        <v>376</v>
      </c>
      <c r="G107" s="2" t="s">
        <v>1236</v>
      </c>
      <c r="I107" s="3" t="s">
        <v>1143</v>
      </c>
      <c r="J107" s="3">
        <v>484</v>
      </c>
      <c r="K107" s="4" t="s">
        <v>1269</v>
      </c>
    </row>
    <row r="108" spans="1:11" x14ac:dyDescent="0.3">
      <c r="A108" s="2" t="s">
        <v>316</v>
      </c>
      <c r="B108" s="2" t="s">
        <v>317</v>
      </c>
      <c r="C108" s="2" t="s">
        <v>318</v>
      </c>
      <c r="D108" s="2" t="s">
        <v>845</v>
      </c>
      <c r="E108" s="2" t="s">
        <v>1080</v>
      </c>
      <c r="F108" s="2">
        <v>978</v>
      </c>
      <c r="G108" s="2" t="s">
        <v>1081</v>
      </c>
      <c r="I108" s="3" t="s">
        <v>1144</v>
      </c>
      <c r="J108" s="3">
        <v>458</v>
      </c>
      <c r="K108" s="4" t="s">
        <v>1270</v>
      </c>
    </row>
    <row r="109" spans="1:11" x14ac:dyDescent="0.3">
      <c r="A109" s="2" t="s">
        <v>319</v>
      </c>
      <c r="B109" s="2" t="s">
        <v>320</v>
      </c>
      <c r="C109" s="2" t="s">
        <v>321</v>
      </c>
      <c r="D109" s="2" t="s">
        <v>846</v>
      </c>
      <c r="E109" s="2" t="s">
        <v>1113</v>
      </c>
      <c r="F109" s="2">
        <v>388</v>
      </c>
      <c r="G109" s="2" t="s">
        <v>1243</v>
      </c>
      <c r="I109" s="3" t="s">
        <v>1145</v>
      </c>
      <c r="J109" s="3">
        <v>943</v>
      </c>
      <c r="K109" s="4" t="s">
        <v>1271</v>
      </c>
    </row>
    <row r="110" spans="1:11" x14ac:dyDescent="0.3">
      <c r="A110" s="2" t="s">
        <v>322</v>
      </c>
      <c r="B110" s="2" t="s">
        <v>323</v>
      </c>
      <c r="C110" s="2" t="s">
        <v>324</v>
      </c>
      <c r="D110" s="2" t="s">
        <v>847</v>
      </c>
      <c r="E110" s="2" t="s">
        <v>1115</v>
      </c>
      <c r="F110" s="2">
        <v>392</v>
      </c>
      <c r="G110" s="2" t="s">
        <v>1245</v>
      </c>
      <c r="I110" s="3" t="s">
        <v>1146</v>
      </c>
      <c r="J110" s="3">
        <v>516</v>
      </c>
      <c r="K110" s="4" t="s">
        <v>1272</v>
      </c>
    </row>
    <row r="111" spans="1:11" x14ac:dyDescent="0.3">
      <c r="A111" s="2" t="s">
        <v>325</v>
      </c>
      <c r="B111" s="2" t="s">
        <v>326</v>
      </c>
      <c r="C111" s="2" t="s">
        <v>327</v>
      </c>
      <c r="D111" s="2" t="s">
        <v>848</v>
      </c>
      <c r="E111" s="2" t="s">
        <v>1241</v>
      </c>
      <c r="F111" s="2">
        <v>0</v>
      </c>
      <c r="G111" s="2" t="s">
        <v>1242</v>
      </c>
      <c r="I111" s="3" t="s">
        <v>1147</v>
      </c>
      <c r="J111" s="3">
        <v>566</v>
      </c>
      <c r="K111" s="4" t="s">
        <v>1273</v>
      </c>
    </row>
    <row r="112" spans="1:11" x14ac:dyDescent="0.3">
      <c r="A112" s="2" t="s">
        <v>328</v>
      </c>
      <c r="B112" s="2" t="s">
        <v>329</v>
      </c>
      <c r="C112" s="2" t="s">
        <v>330</v>
      </c>
      <c r="D112" s="2" t="s">
        <v>849</v>
      </c>
      <c r="E112" s="2" t="s">
        <v>1114</v>
      </c>
      <c r="F112" s="2">
        <v>400</v>
      </c>
      <c r="G112" s="2" t="s">
        <v>1244</v>
      </c>
      <c r="I112" s="3" t="s">
        <v>1148</v>
      </c>
      <c r="J112" s="3">
        <v>558</v>
      </c>
      <c r="K112" s="4" t="s">
        <v>1274</v>
      </c>
    </row>
    <row r="113" spans="1:11" x14ac:dyDescent="0.3">
      <c r="A113" s="2" t="s">
        <v>331</v>
      </c>
      <c r="B113" s="2" t="s">
        <v>332</v>
      </c>
      <c r="C113" s="2" t="s">
        <v>333</v>
      </c>
      <c r="D113" s="2" t="s">
        <v>850</v>
      </c>
      <c r="E113" s="2" t="s">
        <v>1124</v>
      </c>
      <c r="F113" s="2">
        <v>398</v>
      </c>
      <c r="G113" s="2" t="s">
        <v>1254</v>
      </c>
      <c r="I113" s="3" t="s">
        <v>1149</v>
      </c>
      <c r="J113" s="3">
        <v>578</v>
      </c>
      <c r="K113" s="4" t="s">
        <v>1275</v>
      </c>
    </row>
    <row r="114" spans="1:11" x14ac:dyDescent="0.3">
      <c r="A114" s="2" t="s">
        <v>334</v>
      </c>
      <c r="B114" s="2" t="s">
        <v>335</v>
      </c>
      <c r="C114" s="2" t="s">
        <v>336</v>
      </c>
      <c r="D114" s="2" t="s">
        <v>851</v>
      </c>
      <c r="E114" s="2" t="s">
        <v>1116</v>
      </c>
      <c r="F114" s="2">
        <v>404</v>
      </c>
      <c r="G114" s="2" t="s">
        <v>1246</v>
      </c>
      <c r="I114" s="3" t="s">
        <v>1150</v>
      </c>
      <c r="J114" s="3">
        <v>524</v>
      </c>
      <c r="K114" s="4" t="s">
        <v>1276</v>
      </c>
    </row>
    <row r="115" spans="1:11" x14ac:dyDescent="0.3">
      <c r="A115" s="2" t="s">
        <v>337</v>
      </c>
      <c r="B115" s="2" t="s">
        <v>338</v>
      </c>
      <c r="C115" s="2" t="s">
        <v>339</v>
      </c>
      <c r="D115" s="2" t="s">
        <v>852</v>
      </c>
      <c r="I115" s="3" t="s">
        <v>1151</v>
      </c>
      <c r="J115" s="3">
        <v>554</v>
      </c>
      <c r="K115" s="4" t="s">
        <v>1277</v>
      </c>
    </row>
    <row r="116" spans="1:11" x14ac:dyDescent="0.3">
      <c r="A116" s="2" t="s">
        <v>340</v>
      </c>
      <c r="B116" s="2" t="s">
        <v>341</v>
      </c>
      <c r="C116" s="2" t="s">
        <v>342</v>
      </c>
      <c r="D116" s="2" t="s">
        <v>853</v>
      </c>
      <c r="E116" s="2" t="s">
        <v>1120</v>
      </c>
      <c r="F116" s="2">
        <v>408</v>
      </c>
      <c r="G116" s="2" t="s">
        <v>1250</v>
      </c>
      <c r="I116" s="3" t="s">
        <v>1152</v>
      </c>
      <c r="J116" s="3">
        <v>512</v>
      </c>
      <c r="K116" s="4" t="s">
        <v>1278</v>
      </c>
    </row>
    <row r="117" spans="1:11" x14ac:dyDescent="0.3">
      <c r="A117" s="2" t="s">
        <v>343</v>
      </c>
      <c r="B117" s="2" t="s">
        <v>344</v>
      </c>
      <c r="C117" s="2" t="s">
        <v>345</v>
      </c>
      <c r="D117" s="2" t="s">
        <v>854</v>
      </c>
      <c r="E117" s="2" t="s">
        <v>1121</v>
      </c>
      <c r="F117" s="2">
        <v>410</v>
      </c>
      <c r="G117" s="2" t="s">
        <v>1251</v>
      </c>
      <c r="I117" s="3" t="s">
        <v>1153</v>
      </c>
      <c r="J117" s="3">
        <v>590</v>
      </c>
      <c r="K117" s="4" t="s">
        <v>1154</v>
      </c>
    </row>
    <row r="118" spans="1:11" x14ac:dyDescent="0.3">
      <c r="A118" s="2" t="s">
        <v>1322</v>
      </c>
      <c r="B118" s="2" t="s">
        <v>1323</v>
      </c>
      <c r="C118" s="2" t="s">
        <v>1324</v>
      </c>
      <c r="D118" s="2" t="s">
        <v>1218</v>
      </c>
      <c r="E118" s="2" t="s">
        <v>1080</v>
      </c>
      <c r="F118" s="2">
        <v>978</v>
      </c>
      <c r="G118" s="2" t="s">
        <v>1081</v>
      </c>
      <c r="I118" s="3" t="s">
        <v>1155</v>
      </c>
      <c r="J118" s="3">
        <v>604</v>
      </c>
      <c r="K118" s="4" t="s">
        <v>1156</v>
      </c>
    </row>
    <row r="119" spans="1:11" x14ac:dyDescent="0.3">
      <c r="A119" s="2" t="s">
        <v>346</v>
      </c>
      <c r="B119" s="2" t="s">
        <v>347</v>
      </c>
      <c r="C119" s="2" t="s">
        <v>348</v>
      </c>
      <c r="D119" s="2" t="s">
        <v>855</v>
      </c>
      <c r="E119" s="2" t="s">
        <v>1122</v>
      </c>
      <c r="F119" s="2">
        <v>414</v>
      </c>
      <c r="G119" s="2" t="s">
        <v>1252</v>
      </c>
      <c r="I119" s="3" t="s">
        <v>1157</v>
      </c>
      <c r="J119" s="3">
        <v>598</v>
      </c>
      <c r="K119" s="4" t="s">
        <v>1279</v>
      </c>
    </row>
    <row r="120" spans="1:11" x14ac:dyDescent="0.3">
      <c r="A120" s="2" t="s">
        <v>728</v>
      </c>
      <c r="B120" s="2" t="s">
        <v>349</v>
      </c>
      <c r="C120" s="2" t="s">
        <v>350</v>
      </c>
      <c r="D120" s="2" t="s">
        <v>856</v>
      </c>
      <c r="E120" s="2" t="s">
        <v>1117</v>
      </c>
      <c r="F120" s="2">
        <v>417</v>
      </c>
      <c r="G120" s="2" t="s">
        <v>1247</v>
      </c>
      <c r="I120" s="3" t="s">
        <v>1158</v>
      </c>
      <c r="J120" s="3">
        <v>608</v>
      </c>
      <c r="K120" s="4" t="s">
        <v>1280</v>
      </c>
    </row>
    <row r="121" spans="1:11" x14ac:dyDescent="0.3">
      <c r="A121" s="2" t="s">
        <v>351</v>
      </c>
      <c r="B121" s="2" t="s">
        <v>352</v>
      </c>
      <c r="C121" s="2" t="s">
        <v>353</v>
      </c>
      <c r="D121" s="2" t="s">
        <v>857</v>
      </c>
      <c r="E121" s="2" t="s">
        <v>1125</v>
      </c>
      <c r="F121" s="2">
        <v>418</v>
      </c>
      <c r="G121" s="2" t="s">
        <v>1255</v>
      </c>
      <c r="I121" s="3" t="s">
        <v>1159</v>
      </c>
      <c r="J121" s="3">
        <v>586</v>
      </c>
      <c r="K121" s="4" t="s">
        <v>1281</v>
      </c>
    </row>
    <row r="122" spans="1:11" x14ac:dyDescent="0.3">
      <c r="A122" s="2" t="s">
        <v>354</v>
      </c>
      <c r="B122" s="2" t="s">
        <v>355</v>
      </c>
      <c r="C122" s="2" t="s">
        <v>356</v>
      </c>
      <c r="D122" s="2" t="s">
        <v>858</v>
      </c>
      <c r="E122" s="2" t="s">
        <v>1080</v>
      </c>
      <c r="F122" s="2">
        <v>978</v>
      </c>
      <c r="G122" s="2" t="s">
        <v>1081</v>
      </c>
      <c r="I122" s="3" t="s">
        <v>1160</v>
      </c>
      <c r="J122" s="3">
        <v>985</v>
      </c>
      <c r="K122" s="4" t="s">
        <v>1282</v>
      </c>
    </row>
    <row r="123" spans="1:11" x14ac:dyDescent="0.3">
      <c r="A123" s="2" t="s">
        <v>357</v>
      </c>
      <c r="B123" s="2" t="s">
        <v>358</v>
      </c>
      <c r="C123" s="2" t="s">
        <v>359</v>
      </c>
      <c r="D123" s="2" t="s">
        <v>859</v>
      </c>
      <c r="E123" s="2" t="s">
        <v>1126</v>
      </c>
      <c r="F123" s="2">
        <v>422</v>
      </c>
      <c r="G123" s="2" t="s">
        <v>1256</v>
      </c>
      <c r="I123" s="3" t="s">
        <v>1161</v>
      </c>
      <c r="J123" s="3">
        <v>600</v>
      </c>
      <c r="K123" s="4" t="s">
        <v>1162</v>
      </c>
    </row>
    <row r="124" spans="1:11" x14ac:dyDescent="0.3">
      <c r="A124" s="2" t="s">
        <v>360</v>
      </c>
      <c r="B124" s="2" t="s">
        <v>361</v>
      </c>
      <c r="C124" s="2" t="s">
        <v>362</v>
      </c>
      <c r="D124" s="2" t="s">
        <v>860</v>
      </c>
      <c r="E124" s="2" t="s">
        <v>1129</v>
      </c>
      <c r="F124" s="2">
        <v>426</v>
      </c>
      <c r="G124" s="2" t="s">
        <v>1130</v>
      </c>
      <c r="I124" s="3" t="s">
        <v>1163</v>
      </c>
      <c r="J124" s="3">
        <v>634</v>
      </c>
      <c r="K124" s="4" t="s">
        <v>1283</v>
      </c>
    </row>
    <row r="125" spans="1:11" x14ac:dyDescent="0.3">
      <c r="A125" s="2" t="s">
        <v>363</v>
      </c>
      <c r="B125" s="2" t="s">
        <v>364</v>
      </c>
      <c r="C125" s="2" t="s">
        <v>365</v>
      </c>
      <c r="D125" s="2" t="s">
        <v>861</v>
      </c>
      <c r="E125" s="2" t="s">
        <v>1128</v>
      </c>
      <c r="F125" s="2">
        <v>430</v>
      </c>
      <c r="G125" s="2" t="s">
        <v>1258</v>
      </c>
      <c r="I125" s="3" t="s">
        <v>1164</v>
      </c>
      <c r="J125" s="3">
        <v>946</v>
      </c>
      <c r="K125" s="4" t="s">
        <v>1284</v>
      </c>
    </row>
    <row r="126" spans="1:11" x14ac:dyDescent="0.3">
      <c r="A126" s="2" t="s">
        <v>366</v>
      </c>
      <c r="B126" s="2" t="s">
        <v>367</v>
      </c>
      <c r="C126" s="2" t="s">
        <v>368</v>
      </c>
      <c r="D126" s="2" t="s">
        <v>862</v>
      </c>
      <c r="E126" s="2" t="s">
        <v>1131</v>
      </c>
      <c r="F126" s="2">
        <v>434</v>
      </c>
      <c r="G126" s="2" t="s">
        <v>1259</v>
      </c>
      <c r="I126" s="3" t="s">
        <v>1165</v>
      </c>
      <c r="J126" s="3">
        <v>941</v>
      </c>
      <c r="K126" s="4" t="s">
        <v>1285</v>
      </c>
    </row>
    <row r="127" spans="1:11" x14ac:dyDescent="0.3">
      <c r="A127" s="2" t="s">
        <v>369</v>
      </c>
      <c r="B127" s="2" t="s">
        <v>370</v>
      </c>
      <c r="C127" s="2" t="s">
        <v>371</v>
      </c>
      <c r="D127" s="2" t="s">
        <v>863</v>
      </c>
      <c r="E127" s="2" t="s">
        <v>1055</v>
      </c>
      <c r="F127" s="2">
        <v>756</v>
      </c>
      <c r="G127" s="2" t="s">
        <v>1056</v>
      </c>
      <c r="I127" s="3" t="s">
        <v>1166</v>
      </c>
      <c r="J127" s="3">
        <v>643</v>
      </c>
      <c r="K127" s="4" t="s">
        <v>1286</v>
      </c>
    </row>
    <row r="128" spans="1:11" x14ac:dyDescent="0.3">
      <c r="A128" s="2" t="s">
        <v>372</v>
      </c>
      <c r="B128" s="2" t="s">
        <v>373</v>
      </c>
      <c r="C128" s="2" t="s">
        <v>374</v>
      </c>
      <c r="D128" s="2" t="s">
        <v>864</v>
      </c>
      <c r="E128" s="2" t="s">
        <v>1080</v>
      </c>
      <c r="F128" s="2">
        <v>978</v>
      </c>
      <c r="G128" s="2" t="s">
        <v>1081</v>
      </c>
      <c r="I128" s="3" t="s">
        <v>1167</v>
      </c>
      <c r="J128" s="3">
        <v>646</v>
      </c>
      <c r="K128" s="4" t="s">
        <v>1287</v>
      </c>
    </row>
    <row r="129" spans="1:11" x14ac:dyDescent="0.3">
      <c r="A129" s="2" t="s">
        <v>375</v>
      </c>
      <c r="B129" s="2" t="s">
        <v>376</v>
      </c>
      <c r="C129" s="2" t="s">
        <v>377</v>
      </c>
      <c r="D129" s="2" t="s">
        <v>865</v>
      </c>
      <c r="E129" s="2" t="s">
        <v>1080</v>
      </c>
      <c r="F129" s="2">
        <v>978</v>
      </c>
      <c r="G129" s="2" t="s">
        <v>1081</v>
      </c>
      <c r="I129" s="3" t="s">
        <v>1168</v>
      </c>
      <c r="J129" s="3">
        <v>682</v>
      </c>
      <c r="K129" s="4" t="s">
        <v>1288</v>
      </c>
    </row>
    <row r="130" spans="1:11" x14ac:dyDescent="0.3">
      <c r="A130" s="2" t="s">
        <v>719</v>
      </c>
      <c r="B130" s="2" t="s">
        <v>140</v>
      </c>
      <c r="C130" s="2" t="s">
        <v>141</v>
      </c>
      <c r="D130" s="2" t="s">
        <v>784</v>
      </c>
      <c r="E130" s="2" t="s">
        <v>1138</v>
      </c>
      <c r="F130" s="2">
        <v>446</v>
      </c>
      <c r="G130" s="2" t="s">
        <v>1321</v>
      </c>
      <c r="I130" s="3" t="s">
        <v>1169</v>
      </c>
      <c r="J130" s="3">
        <v>90</v>
      </c>
      <c r="K130" s="4" t="s">
        <v>1289</v>
      </c>
    </row>
    <row r="131" spans="1:11" x14ac:dyDescent="0.3">
      <c r="A131" s="2" t="s">
        <v>729</v>
      </c>
      <c r="B131" s="2" t="s">
        <v>378</v>
      </c>
      <c r="C131" s="2" t="s">
        <v>379</v>
      </c>
      <c r="D131" s="2" t="s">
        <v>866</v>
      </c>
      <c r="E131" s="2" t="s">
        <v>379</v>
      </c>
      <c r="F131" s="2">
        <v>807</v>
      </c>
      <c r="G131" s="2" t="s">
        <v>1135</v>
      </c>
      <c r="I131" s="3" t="s">
        <v>1170</v>
      </c>
      <c r="J131" s="3">
        <v>690</v>
      </c>
      <c r="K131" s="4" t="s">
        <v>1290</v>
      </c>
    </row>
    <row r="132" spans="1:11" x14ac:dyDescent="0.3">
      <c r="A132" s="2" t="s">
        <v>380</v>
      </c>
      <c r="B132" s="2" t="s">
        <v>381</v>
      </c>
      <c r="C132" s="2" t="s">
        <v>382</v>
      </c>
      <c r="D132" s="2" t="s">
        <v>867</v>
      </c>
      <c r="E132" s="2" t="s">
        <v>1134</v>
      </c>
      <c r="F132" s="2">
        <v>969</v>
      </c>
      <c r="G132" s="2" t="s">
        <v>1262</v>
      </c>
      <c r="I132" s="3" t="s">
        <v>1171</v>
      </c>
      <c r="J132" s="3">
        <v>938</v>
      </c>
      <c r="K132" s="4" t="s">
        <v>1291</v>
      </c>
    </row>
    <row r="133" spans="1:11" x14ac:dyDescent="0.3">
      <c r="A133" s="2" t="s">
        <v>383</v>
      </c>
      <c r="B133" s="2" t="s">
        <v>384</v>
      </c>
      <c r="C133" s="2" t="s">
        <v>385</v>
      </c>
      <c r="D133" s="2" t="s">
        <v>868</v>
      </c>
      <c r="E133" s="2" t="s">
        <v>1141</v>
      </c>
      <c r="F133" s="2">
        <v>454</v>
      </c>
      <c r="G133" s="2" t="s">
        <v>1142</v>
      </c>
      <c r="I133" s="3" t="s">
        <v>1172</v>
      </c>
      <c r="J133" s="3">
        <v>752</v>
      </c>
      <c r="K133" s="4" t="s">
        <v>1292</v>
      </c>
    </row>
    <row r="134" spans="1:11" x14ac:dyDescent="0.3">
      <c r="A134" s="2" t="s">
        <v>386</v>
      </c>
      <c r="B134" s="2" t="s">
        <v>387</v>
      </c>
      <c r="C134" s="2" t="s">
        <v>388</v>
      </c>
      <c r="D134" s="2" t="s">
        <v>869</v>
      </c>
      <c r="E134" s="2" t="s">
        <v>1144</v>
      </c>
      <c r="F134" s="2">
        <v>458</v>
      </c>
      <c r="G134" s="2" t="s">
        <v>1270</v>
      </c>
      <c r="I134" s="3" t="s">
        <v>1173</v>
      </c>
      <c r="J134" s="3">
        <v>702</v>
      </c>
      <c r="K134" s="4" t="s">
        <v>1293</v>
      </c>
    </row>
    <row r="135" spans="1:11" x14ac:dyDescent="0.3">
      <c r="A135" s="2" t="s">
        <v>389</v>
      </c>
      <c r="B135" s="2" t="s">
        <v>390</v>
      </c>
      <c r="C135" s="2" t="s">
        <v>391</v>
      </c>
      <c r="D135" s="2" t="s">
        <v>870</v>
      </c>
      <c r="E135" s="2" t="s">
        <v>1140</v>
      </c>
      <c r="F135" s="2">
        <v>462</v>
      </c>
      <c r="G135" s="2" t="s">
        <v>1268</v>
      </c>
      <c r="I135" s="3" t="s">
        <v>1174</v>
      </c>
      <c r="J135" s="3">
        <v>654</v>
      </c>
      <c r="K135" s="4" t="s">
        <v>1294</v>
      </c>
    </row>
    <row r="136" spans="1:11" x14ac:dyDescent="0.3">
      <c r="A136" s="2" t="s">
        <v>392</v>
      </c>
      <c r="B136" s="2" t="s">
        <v>393</v>
      </c>
      <c r="C136" s="2" t="s">
        <v>394</v>
      </c>
      <c r="D136" s="2" t="s">
        <v>871</v>
      </c>
      <c r="E136" s="2" t="s">
        <v>1211</v>
      </c>
      <c r="F136" s="2">
        <v>952</v>
      </c>
      <c r="G136" s="2" t="s">
        <v>1314</v>
      </c>
      <c r="I136" s="3" t="s">
        <v>1175</v>
      </c>
      <c r="J136" s="3">
        <v>694</v>
      </c>
      <c r="K136" s="4" t="s">
        <v>1176</v>
      </c>
    </row>
    <row r="137" spans="1:11" x14ac:dyDescent="0.3">
      <c r="A137" s="2" t="s">
        <v>395</v>
      </c>
      <c r="B137" s="2" t="s">
        <v>396</v>
      </c>
      <c r="C137" s="2" t="s">
        <v>397</v>
      </c>
      <c r="D137" s="2" t="s">
        <v>872</v>
      </c>
      <c r="E137" s="2" t="s">
        <v>1080</v>
      </c>
      <c r="F137" s="2">
        <v>978</v>
      </c>
      <c r="G137" s="2" t="s">
        <v>1081</v>
      </c>
      <c r="I137" s="3" t="s">
        <v>1177</v>
      </c>
      <c r="J137" s="3">
        <v>706</v>
      </c>
      <c r="K137" s="4" t="s">
        <v>1295</v>
      </c>
    </row>
    <row r="138" spans="1:11" x14ac:dyDescent="0.3">
      <c r="A138" s="2" t="s">
        <v>398</v>
      </c>
      <c r="B138" s="2" t="s">
        <v>399</v>
      </c>
      <c r="C138" s="2" t="s">
        <v>400</v>
      </c>
      <c r="D138" s="2" t="s">
        <v>873</v>
      </c>
      <c r="E138" s="2" t="s">
        <v>1199</v>
      </c>
      <c r="F138" s="2">
        <v>840</v>
      </c>
      <c r="G138" s="2" t="s">
        <v>1200</v>
      </c>
      <c r="I138" s="3" t="s">
        <v>1178</v>
      </c>
      <c r="J138" s="3">
        <v>968</v>
      </c>
      <c r="K138" s="4" t="s">
        <v>1179</v>
      </c>
    </row>
    <row r="139" spans="1:11" x14ac:dyDescent="0.3">
      <c r="A139" s="2" t="s">
        <v>401</v>
      </c>
      <c r="B139" s="2" t="s">
        <v>402</v>
      </c>
      <c r="C139" s="2" t="s">
        <v>403</v>
      </c>
      <c r="D139" s="2" t="s">
        <v>874</v>
      </c>
      <c r="E139" s="2" t="s">
        <v>1080</v>
      </c>
      <c r="F139" s="2">
        <v>978</v>
      </c>
      <c r="G139" s="2" t="s">
        <v>1081</v>
      </c>
      <c r="I139" s="3" t="s">
        <v>1180</v>
      </c>
      <c r="J139" s="3">
        <v>728</v>
      </c>
      <c r="K139" s="4" t="s">
        <v>1296</v>
      </c>
    </row>
    <row r="140" spans="1:11" x14ac:dyDescent="0.3">
      <c r="A140" s="2" t="s">
        <v>404</v>
      </c>
      <c r="B140" s="2" t="s">
        <v>405</v>
      </c>
      <c r="C140" s="2" t="s">
        <v>406</v>
      </c>
      <c r="D140" s="2" t="s">
        <v>875</v>
      </c>
      <c r="E140" s="2" t="s">
        <v>1265</v>
      </c>
      <c r="F140" s="2">
        <v>478</v>
      </c>
      <c r="G140" s="2" t="s">
        <v>1266</v>
      </c>
      <c r="I140" s="3" t="s">
        <v>1297</v>
      </c>
      <c r="J140" s="3">
        <v>678</v>
      </c>
      <c r="K140" s="4" t="s">
        <v>1298</v>
      </c>
    </row>
    <row r="141" spans="1:11" x14ac:dyDescent="0.3">
      <c r="A141" s="2" t="s">
        <v>407</v>
      </c>
      <c r="B141" s="2" t="s">
        <v>408</v>
      </c>
      <c r="C141" s="2" t="s">
        <v>409</v>
      </c>
      <c r="D141" s="2" t="s">
        <v>876</v>
      </c>
      <c r="E141" s="2" t="s">
        <v>1139</v>
      </c>
      <c r="F141" s="2">
        <v>480</v>
      </c>
      <c r="G141" s="2" t="s">
        <v>1267</v>
      </c>
      <c r="I141" s="3" t="s">
        <v>1181</v>
      </c>
      <c r="J141" s="3">
        <v>760</v>
      </c>
      <c r="K141" s="4" t="s">
        <v>1299</v>
      </c>
    </row>
    <row r="142" spans="1:11" x14ac:dyDescent="0.3">
      <c r="A142" s="2" t="s">
        <v>410</v>
      </c>
      <c r="B142" s="2" t="s">
        <v>411</v>
      </c>
      <c r="C142" s="2" t="s">
        <v>412</v>
      </c>
      <c r="D142" s="2" t="s">
        <v>877</v>
      </c>
      <c r="E142" s="2" t="s">
        <v>1080</v>
      </c>
      <c r="F142" s="2">
        <v>978</v>
      </c>
      <c r="G142" s="2" t="s">
        <v>1081</v>
      </c>
      <c r="I142" s="3" t="s">
        <v>1182</v>
      </c>
      <c r="J142" s="3">
        <v>748</v>
      </c>
      <c r="K142" s="4" t="s">
        <v>1300</v>
      </c>
    </row>
    <row r="143" spans="1:11" x14ac:dyDescent="0.3">
      <c r="A143" s="2" t="s">
        <v>413</v>
      </c>
      <c r="B143" s="2" t="s">
        <v>414</v>
      </c>
      <c r="C143" s="2" t="s">
        <v>415</v>
      </c>
      <c r="D143" s="2" t="s">
        <v>878</v>
      </c>
      <c r="E143" s="2" t="s">
        <v>1143</v>
      </c>
      <c r="F143" s="2">
        <v>484</v>
      </c>
      <c r="G143" s="2" t="s">
        <v>1269</v>
      </c>
      <c r="I143" s="3" t="s">
        <v>1183</v>
      </c>
      <c r="J143" s="3">
        <v>764</v>
      </c>
      <c r="K143" s="4" t="s">
        <v>1301</v>
      </c>
    </row>
    <row r="144" spans="1:11" x14ac:dyDescent="0.3">
      <c r="A144" s="2" t="s">
        <v>730</v>
      </c>
      <c r="B144" s="2" t="s">
        <v>416</v>
      </c>
      <c r="C144" s="2" t="s">
        <v>417</v>
      </c>
      <c r="D144" s="2" t="s">
        <v>879</v>
      </c>
      <c r="E144" s="2" t="s">
        <v>1199</v>
      </c>
      <c r="F144" s="2">
        <v>840</v>
      </c>
      <c r="G144" s="2" t="s">
        <v>1200</v>
      </c>
      <c r="I144" s="3" t="s">
        <v>1184</v>
      </c>
      <c r="J144" s="3">
        <v>972</v>
      </c>
      <c r="K144" s="4" t="s">
        <v>1302</v>
      </c>
    </row>
    <row r="145" spans="1:11" x14ac:dyDescent="0.3">
      <c r="A145" s="2" t="s">
        <v>418</v>
      </c>
      <c r="B145" s="2" t="s">
        <v>419</v>
      </c>
      <c r="C145" s="2" t="s">
        <v>420</v>
      </c>
      <c r="D145" s="2" t="s">
        <v>880</v>
      </c>
      <c r="E145" s="2" t="s">
        <v>1133</v>
      </c>
      <c r="F145" s="2">
        <v>498</v>
      </c>
      <c r="G145" s="2" t="s">
        <v>1261</v>
      </c>
      <c r="I145" s="3" t="s">
        <v>1185</v>
      </c>
      <c r="J145" s="3">
        <v>934</v>
      </c>
      <c r="K145" s="4" t="s">
        <v>1303</v>
      </c>
    </row>
    <row r="146" spans="1:11" x14ac:dyDescent="0.3">
      <c r="A146" s="2" t="s">
        <v>421</v>
      </c>
      <c r="B146" s="2" t="s">
        <v>422</v>
      </c>
      <c r="C146" s="2" t="s">
        <v>423</v>
      </c>
      <c r="D146" s="2" t="s">
        <v>881</v>
      </c>
      <c r="E146" s="2" t="s">
        <v>1080</v>
      </c>
      <c r="F146" s="2">
        <v>978</v>
      </c>
      <c r="G146" s="2" t="s">
        <v>1081</v>
      </c>
      <c r="I146" s="3" t="s">
        <v>1186</v>
      </c>
      <c r="J146" s="3">
        <v>788</v>
      </c>
      <c r="K146" s="4" t="s">
        <v>1187</v>
      </c>
    </row>
    <row r="147" spans="1:11" x14ac:dyDescent="0.3">
      <c r="A147" s="2" t="s">
        <v>424</v>
      </c>
      <c r="B147" s="2" t="s">
        <v>425</v>
      </c>
      <c r="C147" s="2" t="s">
        <v>426</v>
      </c>
      <c r="D147" s="2" t="s">
        <v>882</v>
      </c>
      <c r="E147" s="2" t="s">
        <v>1137</v>
      </c>
      <c r="F147" s="2">
        <v>496</v>
      </c>
      <c r="G147" s="2" t="s">
        <v>1264</v>
      </c>
      <c r="I147" s="3" t="s">
        <v>1188</v>
      </c>
      <c r="J147" s="3">
        <v>776</v>
      </c>
      <c r="K147" s="4" t="s">
        <v>1304</v>
      </c>
    </row>
    <row r="148" spans="1:11" x14ac:dyDescent="0.3">
      <c r="A148" s="2" t="s">
        <v>427</v>
      </c>
      <c r="B148" s="2" t="s">
        <v>428</v>
      </c>
      <c r="C148" s="2" t="s">
        <v>429</v>
      </c>
      <c r="D148" s="2" t="s">
        <v>883</v>
      </c>
      <c r="E148" s="2" t="s">
        <v>1080</v>
      </c>
      <c r="F148" s="2">
        <v>978</v>
      </c>
      <c r="G148" s="2" t="s">
        <v>1081</v>
      </c>
      <c r="I148" s="3" t="s">
        <v>1189</v>
      </c>
      <c r="J148" s="3">
        <v>949</v>
      </c>
      <c r="K148" s="4" t="s">
        <v>1190</v>
      </c>
    </row>
    <row r="149" spans="1:11" x14ac:dyDescent="0.3">
      <c r="A149" s="2" t="s">
        <v>430</v>
      </c>
      <c r="B149" s="2" t="s">
        <v>431</v>
      </c>
      <c r="C149" s="2" t="s">
        <v>432</v>
      </c>
      <c r="D149" s="2" t="s">
        <v>884</v>
      </c>
      <c r="E149" s="2" t="s">
        <v>1209</v>
      </c>
      <c r="F149" s="2">
        <v>951</v>
      </c>
      <c r="G149" s="2" t="s">
        <v>1210</v>
      </c>
      <c r="I149" s="3" t="s">
        <v>1191</v>
      </c>
      <c r="J149" s="3">
        <v>780</v>
      </c>
      <c r="K149" s="4" t="s">
        <v>1305</v>
      </c>
    </row>
    <row r="150" spans="1:11" x14ac:dyDescent="0.3">
      <c r="A150" s="2" t="s">
        <v>433</v>
      </c>
      <c r="B150" s="2" t="s">
        <v>434</v>
      </c>
      <c r="C150" s="2" t="s">
        <v>435</v>
      </c>
      <c r="D150" s="2" t="s">
        <v>885</v>
      </c>
      <c r="E150" s="2" t="s">
        <v>1132</v>
      </c>
      <c r="F150" s="2">
        <v>504</v>
      </c>
      <c r="G150" s="2" t="s">
        <v>1260</v>
      </c>
      <c r="I150" s="3" t="s">
        <v>1306</v>
      </c>
      <c r="J150" s="3">
        <v>0</v>
      </c>
      <c r="K150" s="4" t="s">
        <v>1307</v>
      </c>
    </row>
    <row r="151" spans="1:11" x14ac:dyDescent="0.3">
      <c r="A151" s="2" t="s">
        <v>436</v>
      </c>
      <c r="B151" s="2" t="s">
        <v>437</v>
      </c>
      <c r="C151" s="2" t="s">
        <v>438</v>
      </c>
      <c r="D151" s="2" t="s">
        <v>886</v>
      </c>
      <c r="E151" s="2" t="s">
        <v>1145</v>
      </c>
      <c r="F151" s="2">
        <v>943</v>
      </c>
      <c r="G151" s="2" t="s">
        <v>1271</v>
      </c>
      <c r="I151" s="3" t="s">
        <v>1192</v>
      </c>
      <c r="J151" s="3">
        <v>901</v>
      </c>
      <c r="K151" s="4" t="s">
        <v>1193</v>
      </c>
    </row>
    <row r="152" spans="1:11" x14ac:dyDescent="0.3">
      <c r="A152" s="2" t="s">
        <v>439</v>
      </c>
      <c r="B152" s="2" t="s">
        <v>440</v>
      </c>
      <c r="C152" s="2" t="s">
        <v>441</v>
      </c>
      <c r="D152" s="2" t="s">
        <v>887</v>
      </c>
      <c r="E152" s="2" t="s">
        <v>1136</v>
      </c>
      <c r="F152" s="2">
        <v>104</v>
      </c>
      <c r="G152" s="2" t="s">
        <v>1263</v>
      </c>
      <c r="I152" s="3" t="s">
        <v>1194</v>
      </c>
      <c r="J152" s="3">
        <v>834</v>
      </c>
      <c r="K152" s="4" t="s">
        <v>1195</v>
      </c>
    </row>
    <row r="153" spans="1:11" x14ac:dyDescent="0.3">
      <c r="A153" s="2" t="s">
        <v>442</v>
      </c>
      <c r="B153" s="2" t="s">
        <v>443</v>
      </c>
      <c r="C153" s="2" t="s">
        <v>444</v>
      </c>
      <c r="D153" s="2" t="s">
        <v>888</v>
      </c>
      <c r="E153" s="2" t="s">
        <v>1146</v>
      </c>
      <c r="F153" s="2">
        <v>516</v>
      </c>
      <c r="G153" s="2" t="s">
        <v>1272</v>
      </c>
      <c r="I153" s="3" t="s">
        <v>1196</v>
      </c>
      <c r="J153" s="3">
        <v>980</v>
      </c>
      <c r="K153" s="4" t="s">
        <v>1308</v>
      </c>
    </row>
    <row r="154" spans="1:11" x14ac:dyDescent="0.3">
      <c r="A154" s="2" t="s">
        <v>445</v>
      </c>
      <c r="B154" s="2" t="s">
        <v>446</v>
      </c>
      <c r="C154" s="2" t="s">
        <v>447</v>
      </c>
      <c r="D154" s="2" t="s">
        <v>889</v>
      </c>
      <c r="I154" s="3" t="s">
        <v>1197</v>
      </c>
      <c r="J154" s="3">
        <v>800</v>
      </c>
      <c r="K154" s="4" t="s">
        <v>1198</v>
      </c>
    </row>
    <row r="155" spans="1:11" x14ac:dyDescent="0.3">
      <c r="A155" s="2" t="s">
        <v>448</v>
      </c>
      <c r="B155" s="2" t="s">
        <v>449</v>
      </c>
      <c r="C155" s="2" t="s">
        <v>450</v>
      </c>
      <c r="D155" s="2" t="s">
        <v>890</v>
      </c>
      <c r="E155" s="2" t="s">
        <v>1150</v>
      </c>
      <c r="F155" s="2">
        <v>524</v>
      </c>
      <c r="G155" s="2" t="s">
        <v>1276</v>
      </c>
      <c r="I155" s="3" t="s">
        <v>1199</v>
      </c>
      <c r="J155" s="3">
        <v>840</v>
      </c>
      <c r="K155" s="4" t="s">
        <v>1200</v>
      </c>
    </row>
    <row r="156" spans="1:11" x14ac:dyDescent="0.3">
      <c r="A156" s="2" t="s">
        <v>451</v>
      </c>
      <c r="B156" s="2" t="s">
        <v>452</v>
      </c>
      <c r="C156" s="2" t="s">
        <v>453</v>
      </c>
      <c r="D156" s="2" t="s">
        <v>891</v>
      </c>
      <c r="E156" s="2" t="s">
        <v>1080</v>
      </c>
      <c r="F156" s="2">
        <v>978</v>
      </c>
      <c r="G156" s="2" t="s">
        <v>1081</v>
      </c>
      <c r="I156" s="3" t="s">
        <v>1199</v>
      </c>
      <c r="J156" s="5"/>
      <c r="K156" s="6"/>
    </row>
    <row r="157" spans="1:11" x14ac:dyDescent="0.3">
      <c r="A157" s="2" t="s">
        <v>454</v>
      </c>
      <c r="B157" s="2" t="s">
        <v>455</v>
      </c>
      <c r="C157" s="2" t="s">
        <v>456</v>
      </c>
      <c r="D157" s="2" t="s">
        <v>892</v>
      </c>
      <c r="E157" s="2" t="s">
        <v>1015</v>
      </c>
      <c r="F157" s="2">
        <v>532</v>
      </c>
      <c r="G157" s="2" t="s">
        <v>1016</v>
      </c>
      <c r="I157" s="3" t="s">
        <v>1201</v>
      </c>
      <c r="J157" s="3">
        <v>858</v>
      </c>
      <c r="K157" s="4" t="s">
        <v>1309</v>
      </c>
    </row>
    <row r="158" spans="1:11" x14ac:dyDescent="0.3">
      <c r="A158" s="2" t="s">
        <v>457</v>
      </c>
      <c r="B158" s="2" t="s">
        <v>458</v>
      </c>
      <c r="C158" s="2" t="s">
        <v>459</v>
      </c>
      <c r="D158" s="2" t="s">
        <v>893</v>
      </c>
      <c r="I158" s="3" t="s">
        <v>1202</v>
      </c>
      <c r="J158" s="3">
        <v>860</v>
      </c>
      <c r="K158" s="4" t="s">
        <v>1310</v>
      </c>
    </row>
    <row r="159" spans="1:11" x14ac:dyDescent="0.3">
      <c r="A159" s="2" t="s">
        <v>460</v>
      </c>
      <c r="B159" s="2" t="s">
        <v>461</v>
      </c>
      <c r="C159" s="2" t="s">
        <v>462</v>
      </c>
      <c r="D159" s="2" t="s">
        <v>894</v>
      </c>
      <c r="E159" s="2" t="s">
        <v>1151</v>
      </c>
      <c r="F159" s="2">
        <v>554</v>
      </c>
      <c r="G159" s="2" t="s">
        <v>1277</v>
      </c>
      <c r="I159" s="3" t="s">
        <v>1203</v>
      </c>
      <c r="J159" s="3">
        <v>937</v>
      </c>
      <c r="K159" s="4" t="s">
        <v>1311</v>
      </c>
    </row>
    <row r="160" spans="1:11" x14ac:dyDescent="0.3">
      <c r="A160" s="2" t="s">
        <v>463</v>
      </c>
      <c r="B160" s="2" t="s">
        <v>464</v>
      </c>
      <c r="C160" s="2" t="s">
        <v>465</v>
      </c>
      <c r="D160" s="2" t="s">
        <v>895</v>
      </c>
      <c r="E160" s="2" t="s">
        <v>1148</v>
      </c>
      <c r="F160" s="2">
        <v>558</v>
      </c>
      <c r="G160" s="2" t="s">
        <v>1274</v>
      </c>
      <c r="I160" s="3" t="s">
        <v>1204</v>
      </c>
      <c r="J160" s="3">
        <v>704</v>
      </c>
      <c r="K160" s="4" t="s">
        <v>1312</v>
      </c>
    </row>
    <row r="161" spans="1:11" x14ac:dyDescent="0.3">
      <c r="A161" s="2" t="s">
        <v>466</v>
      </c>
      <c r="B161" s="2" t="s">
        <v>467</v>
      </c>
      <c r="C161" s="2" t="s">
        <v>468</v>
      </c>
      <c r="D161" s="2" t="s">
        <v>896</v>
      </c>
      <c r="E161" s="2" t="s">
        <v>1211</v>
      </c>
      <c r="F161" s="2">
        <v>952</v>
      </c>
      <c r="G161" s="2" t="s">
        <v>1314</v>
      </c>
      <c r="I161" s="3" t="s">
        <v>1205</v>
      </c>
      <c r="J161" s="3">
        <v>548</v>
      </c>
      <c r="K161" s="4" t="s">
        <v>1313</v>
      </c>
    </row>
    <row r="162" spans="1:11" x14ac:dyDescent="0.3">
      <c r="A162" s="2" t="s">
        <v>469</v>
      </c>
      <c r="B162" s="2" t="s">
        <v>470</v>
      </c>
      <c r="C162" s="2" t="s">
        <v>471</v>
      </c>
      <c r="D162" s="2" t="s">
        <v>897</v>
      </c>
      <c r="E162" s="2" t="s">
        <v>1147</v>
      </c>
      <c r="F162" s="2">
        <v>566</v>
      </c>
      <c r="G162" s="2" t="s">
        <v>1273</v>
      </c>
      <c r="I162" s="3" t="s">
        <v>1206</v>
      </c>
      <c r="J162" s="3">
        <v>882</v>
      </c>
      <c r="K162" s="4" t="s">
        <v>1207</v>
      </c>
    </row>
    <row r="163" spans="1:11" x14ac:dyDescent="0.3">
      <c r="A163" s="2" t="s">
        <v>472</v>
      </c>
      <c r="B163" s="2" t="s">
        <v>473</v>
      </c>
      <c r="C163" s="2" t="s">
        <v>474</v>
      </c>
      <c r="D163" s="2" t="s">
        <v>898</v>
      </c>
      <c r="I163" s="3" t="s">
        <v>1208</v>
      </c>
      <c r="J163" s="3">
        <v>950</v>
      </c>
      <c r="K163" s="4" t="s">
        <v>1320</v>
      </c>
    </row>
    <row r="164" spans="1:11" x14ac:dyDescent="0.3">
      <c r="A164" s="2" t="s">
        <v>475</v>
      </c>
      <c r="B164" s="2" t="s">
        <v>476</v>
      </c>
      <c r="C164" s="2" t="s">
        <v>477</v>
      </c>
      <c r="D164" s="2" t="s">
        <v>899</v>
      </c>
      <c r="I164" s="3" t="s">
        <v>1209</v>
      </c>
      <c r="J164" s="3">
        <v>951</v>
      </c>
      <c r="K164" s="4" t="s">
        <v>1210</v>
      </c>
    </row>
    <row r="165" spans="1:11" x14ac:dyDescent="0.3">
      <c r="A165" s="2" t="s">
        <v>478</v>
      </c>
      <c r="B165" s="2" t="s">
        <v>479</v>
      </c>
      <c r="C165" s="2" t="s">
        <v>480</v>
      </c>
      <c r="D165" s="2" t="s">
        <v>900</v>
      </c>
      <c r="E165" s="2" t="s">
        <v>1199</v>
      </c>
      <c r="F165" s="2">
        <v>840</v>
      </c>
      <c r="G165" s="2" t="s">
        <v>1200</v>
      </c>
      <c r="I165" s="3" t="s">
        <v>1211</v>
      </c>
      <c r="J165" s="3">
        <v>952</v>
      </c>
      <c r="K165" s="4" t="s">
        <v>1314</v>
      </c>
    </row>
    <row r="166" spans="1:11" x14ac:dyDescent="0.3">
      <c r="A166" s="2" t="s">
        <v>481</v>
      </c>
      <c r="B166" s="2" t="s">
        <v>482</v>
      </c>
      <c r="C166" s="2" t="s">
        <v>483</v>
      </c>
      <c r="D166" s="2" t="s">
        <v>901</v>
      </c>
      <c r="E166" s="2" t="s">
        <v>1149</v>
      </c>
      <c r="F166" s="2">
        <v>578</v>
      </c>
      <c r="G166" s="2" t="s">
        <v>1275</v>
      </c>
      <c r="I166" s="3" t="s">
        <v>1212</v>
      </c>
      <c r="J166" s="3">
        <v>886</v>
      </c>
      <c r="K166" s="4" t="s">
        <v>1315</v>
      </c>
    </row>
    <row r="167" spans="1:11" x14ac:dyDescent="0.3">
      <c r="A167" s="2" t="s">
        <v>484</v>
      </c>
      <c r="B167" s="2" t="s">
        <v>485</v>
      </c>
      <c r="C167" s="2" t="s">
        <v>486</v>
      </c>
      <c r="D167" s="2" t="s">
        <v>902</v>
      </c>
      <c r="E167" s="2" t="s">
        <v>1152</v>
      </c>
      <c r="F167" s="2">
        <v>512</v>
      </c>
      <c r="G167" s="2" t="s">
        <v>1278</v>
      </c>
      <c r="I167" s="3" t="s">
        <v>1213</v>
      </c>
      <c r="J167" s="3">
        <v>710</v>
      </c>
      <c r="K167" s="4" t="s">
        <v>1316</v>
      </c>
    </row>
    <row r="168" spans="1:11" x14ac:dyDescent="0.3">
      <c r="A168" s="2" t="s">
        <v>487</v>
      </c>
      <c r="B168" s="2" t="s">
        <v>488</v>
      </c>
      <c r="C168" s="2" t="s">
        <v>489</v>
      </c>
      <c r="D168" s="2" t="s">
        <v>903</v>
      </c>
      <c r="E168" s="2" t="s">
        <v>1159</v>
      </c>
      <c r="F168" s="2">
        <v>586</v>
      </c>
      <c r="G168" s="2" t="s">
        <v>1281</v>
      </c>
      <c r="I168" s="3" t="s">
        <v>1214</v>
      </c>
      <c r="J168" s="3">
        <v>967</v>
      </c>
      <c r="K168" s="4" t="s">
        <v>1317</v>
      </c>
    </row>
    <row r="169" spans="1:11" x14ac:dyDescent="0.3">
      <c r="A169" s="2" t="s">
        <v>490</v>
      </c>
      <c r="B169" s="2" t="s">
        <v>491</v>
      </c>
      <c r="C169" s="2" t="s">
        <v>492</v>
      </c>
      <c r="D169" s="2" t="s">
        <v>904</v>
      </c>
      <c r="E169" s="2" t="s">
        <v>1199</v>
      </c>
      <c r="F169" s="2">
        <v>840</v>
      </c>
      <c r="G169" s="2" t="s">
        <v>1200</v>
      </c>
    </row>
    <row r="170" spans="1:11" x14ac:dyDescent="0.3">
      <c r="A170" s="2" t="s">
        <v>493</v>
      </c>
      <c r="B170" s="2" t="s">
        <v>494</v>
      </c>
      <c r="C170" s="2" t="s">
        <v>495</v>
      </c>
      <c r="D170" s="2" t="s">
        <v>905</v>
      </c>
    </row>
    <row r="171" spans="1:11" x14ac:dyDescent="0.3">
      <c r="A171" s="2" t="s">
        <v>496</v>
      </c>
      <c r="B171" s="2" t="s">
        <v>497</v>
      </c>
      <c r="C171" s="2" t="s">
        <v>498</v>
      </c>
      <c r="D171" s="2" t="s">
        <v>906</v>
      </c>
      <c r="E171" s="2" t="s">
        <v>1153</v>
      </c>
      <c r="F171" s="2">
        <v>590</v>
      </c>
      <c r="G171" s="2" t="s">
        <v>1154</v>
      </c>
    </row>
    <row r="172" spans="1:11" x14ac:dyDescent="0.3">
      <c r="A172" s="2" t="s">
        <v>499</v>
      </c>
      <c r="B172" s="2" t="s">
        <v>500</v>
      </c>
      <c r="C172" s="2" t="s">
        <v>501</v>
      </c>
      <c r="D172" s="2" t="s">
        <v>907</v>
      </c>
      <c r="E172" s="2" t="s">
        <v>1157</v>
      </c>
      <c r="F172" s="2">
        <v>598</v>
      </c>
      <c r="G172" s="2" t="s">
        <v>1279</v>
      </c>
    </row>
    <row r="173" spans="1:11" x14ac:dyDescent="0.3">
      <c r="A173" s="2" t="s">
        <v>502</v>
      </c>
      <c r="B173" s="2" t="s">
        <v>503</v>
      </c>
      <c r="C173" s="2" t="s">
        <v>504</v>
      </c>
      <c r="D173" s="2" t="s">
        <v>908</v>
      </c>
      <c r="E173" s="2" t="s">
        <v>1161</v>
      </c>
      <c r="F173" s="2">
        <v>600</v>
      </c>
      <c r="G173" s="2" t="s">
        <v>1162</v>
      </c>
    </row>
    <row r="174" spans="1:11" x14ac:dyDescent="0.3">
      <c r="A174" s="2" t="s">
        <v>505</v>
      </c>
      <c r="B174" s="2" t="s">
        <v>506</v>
      </c>
      <c r="C174" s="2" t="s">
        <v>507</v>
      </c>
      <c r="D174" s="2" t="s">
        <v>909</v>
      </c>
      <c r="E174" s="2" t="s">
        <v>1155</v>
      </c>
      <c r="F174" s="2">
        <v>604</v>
      </c>
      <c r="G174" s="2" t="s">
        <v>1156</v>
      </c>
    </row>
    <row r="175" spans="1:11" x14ac:dyDescent="0.3">
      <c r="A175" s="2" t="s">
        <v>508</v>
      </c>
      <c r="B175" s="2" t="s">
        <v>509</v>
      </c>
      <c r="C175" s="2" t="s">
        <v>510</v>
      </c>
      <c r="D175" s="2" t="s">
        <v>910</v>
      </c>
      <c r="E175" s="2" t="s">
        <v>1158</v>
      </c>
      <c r="F175" s="2">
        <v>608</v>
      </c>
      <c r="G175" s="2" t="s">
        <v>1280</v>
      </c>
    </row>
    <row r="176" spans="1:11" x14ac:dyDescent="0.3">
      <c r="A176" s="2" t="s">
        <v>511</v>
      </c>
      <c r="B176" s="2" t="s">
        <v>512</v>
      </c>
      <c r="C176" s="2" t="s">
        <v>513</v>
      </c>
      <c r="D176" s="2" t="s">
        <v>911</v>
      </c>
    </row>
    <row r="177" spans="1:7" x14ac:dyDescent="0.3">
      <c r="A177" s="2" t="s">
        <v>514</v>
      </c>
      <c r="B177" s="2" t="s">
        <v>515</v>
      </c>
      <c r="C177" s="2" t="s">
        <v>516</v>
      </c>
      <c r="D177" s="2" t="s">
        <v>912</v>
      </c>
      <c r="E177" s="2" t="s">
        <v>1160</v>
      </c>
      <c r="F177" s="2">
        <v>985</v>
      </c>
      <c r="G177" s="2" t="s">
        <v>1282</v>
      </c>
    </row>
    <row r="178" spans="1:7" x14ac:dyDescent="0.3">
      <c r="A178" s="2" t="s">
        <v>517</v>
      </c>
      <c r="B178" s="2" t="s">
        <v>518</v>
      </c>
      <c r="C178" s="2" t="s">
        <v>519</v>
      </c>
      <c r="D178" s="2" t="s">
        <v>913</v>
      </c>
      <c r="E178" s="2" t="s">
        <v>1080</v>
      </c>
      <c r="F178" s="2">
        <v>978</v>
      </c>
      <c r="G178" s="2" t="s">
        <v>1081</v>
      </c>
    </row>
    <row r="179" spans="1:7" x14ac:dyDescent="0.3">
      <c r="A179" s="2" t="s">
        <v>520</v>
      </c>
      <c r="B179" s="2" t="s">
        <v>521</v>
      </c>
      <c r="C179" s="2" t="s">
        <v>522</v>
      </c>
      <c r="D179" s="2" t="s">
        <v>914</v>
      </c>
      <c r="E179" s="2" t="s">
        <v>1199</v>
      </c>
      <c r="F179" s="2">
        <v>840</v>
      </c>
      <c r="G179" s="2" t="s">
        <v>1200</v>
      </c>
    </row>
    <row r="180" spans="1:7" x14ac:dyDescent="0.3">
      <c r="A180" s="2" t="s">
        <v>523</v>
      </c>
      <c r="B180" s="2" t="s">
        <v>524</v>
      </c>
      <c r="C180" s="2" t="s">
        <v>525</v>
      </c>
      <c r="D180" s="2" t="s">
        <v>915</v>
      </c>
      <c r="E180" s="2" t="s">
        <v>1163</v>
      </c>
      <c r="F180" s="2">
        <v>634</v>
      </c>
      <c r="G180" s="2" t="s">
        <v>1283</v>
      </c>
    </row>
    <row r="181" spans="1:7" x14ac:dyDescent="0.3">
      <c r="A181" s="2" t="s">
        <v>720</v>
      </c>
      <c r="B181" s="2" t="s">
        <v>154</v>
      </c>
      <c r="C181" s="2" t="s">
        <v>155</v>
      </c>
      <c r="D181" s="2" t="s">
        <v>789</v>
      </c>
      <c r="E181" s="2" t="s">
        <v>1208</v>
      </c>
      <c r="F181" s="2">
        <v>950</v>
      </c>
      <c r="G181" s="2" t="s">
        <v>1320</v>
      </c>
    </row>
    <row r="182" spans="1:7" x14ac:dyDescent="0.3">
      <c r="A182" s="2" t="s">
        <v>722</v>
      </c>
      <c r="B182" s="2" t="s">
        <v>526</v>
      </c>
      <c r="C182" s="2" t="s">
        <v>527</v>
      </c>
      <c r="D182" s="2" t="s">
        <v>916</v>
      </c>
      <c r="E182" s="2" t="s">
        <v>1080</v>
      </c>
      <c r="F182" s="2">
        <v>978</v>
      </c>
      <c r="G182" s="2" t="s">
        <v>1081</v>
      </c>
    </row>
    <row r="183" spans="1:7" x14ac:dyDescent="0.3">
      <c r="A183" s="2" t="s">
        <v>528</v>
      </c>
      <c r="B183" s="2" t="s">
        <v>529</v>
      </c>
      <c r="C183" s="2" t="s">
        <v>530</v>
      </c>
      <c r="D183" s="2" t="s">
        <v>917</v>
      </c>
      <c r="E183" s="2" t="s">
        <v>1164</v>
      </c>
      <c r="F183" s="2">
        <v>946</v>
      </c>
      <c r="G183" s="2" t="s">
        <v>1284</v>
      </c>
    </row>
    <row r="184" spans="1:7" x14ac:dyDescent="0.3">
      <c r="A184" s="2" t="s">
        <v>531</v>
      </c>
      <c r="B184" s="2" t="s">
        <v>532</v>
      </c>
      <c r="C184" s="2" t="s">
        <v>533</v>
      </c>
      <c r="D184" s="2" t="s">
        <v>918</v>
      </c>
      <c r="E184" s="2" t="s">
        <v>1166</v>
      </c>
      <c r="F184" s="2">
        <v>643</v>
      </c>
      <c r="G184" s="2" t="s">
        <v>1286</v>
      </c>
    </row>
    <row r="185" spans="1:7" x14ac:dyDescent="0.3">
      <c r="A185" s="2" t="s">
        <v>534</v>
      </c>
      <c r="B185" s="2" t="s">
        <v>535</v>
      </c>
      <c r="C185" s="2" t="s">
        <v>536</v>
      </c>
      <c r="D185" s="2" t="s">
        <v>919</v>
      </c>
      <c r="E185" s="2" t="s">
        <v>1167</v>
      </c>
      <c r="F185" s="2">
        <v>646</v>
      </c>
      <c r="G185" s="2" t="s">
        <v>1287</v>
      </c>
    </row>
    <row r="186" spans="1:7" x14ac:dyDescent="0.3">
      <c r="A186" s="2" t="s">
        <v>539</v>
      </c>
      <c r="B186" s="2" t="s">
        <v>540</v>
      </c>
      <c r="C186" s="2" t="s">
        <v>541</v>
      </c>
      <c r="D186" s="2" t="s">
        <v>921</v>
      </c>
      <c r="E186" s="2" t="s">
        <v>1174</v>
      </c>
      <c r="F186" s="2">
        <v>654</v>
      </c>
      <c r="G186" s="2" t="s">
        <v>1294</v>
      </c>
    </row>
    <row r="187" spans="1:7" x14ac:dyDescent="0.3">
      <c r="A187" s="2" t="s">
        <v>542</v>
      </c>
      <c r="B187" s="2" t="s">
        <v>543</v>
      </c>
      <c r="C187" s="2" t="s">
        <v>544</v>
      </c>
      <c r="D187" s="2" t="s">
        <v>922</v>
      </c>
      <c r="E187" s="2" t="s">
        <v>1209</v>
      </c>
      <c r="F187" s="2">
        <v>951</v>
      </c>
      <c r="G187" s="2" t="s">
        <v>1210</v>
      </c>
    </row>
    <row r="188" spans="1:7" x14ac:dyDescent="0.3">
      <c r="A188" s="2" t="s">
        <v>545</v>
      </c>
      <c r="B188" s="2" t="s">
        <v>546</v>
      </c>
      <c r="C188" s="2" t="s">
        <v>547</v>
      </c>
      <c r="D188" s="2" t="s">
        <v>923</v>
      </c>
      <c r="E188" s="2" t="s">
        <v>1209</v>
      </c>
      <c r="F188" s="2">
        <v>951</v>
      </c>
      <c r="G188" s="2" t="s">
        <v>1210</v>
      </c>
    </row>
    <row r="189" spans="1:7" x14ac:dyDescent="0.3">
      <c r="A189" s="2" t="s">
        <v>550</v>
      </c>
      <c r="B189" s="2" t="s">
        <v>551</v>
      </c>
      <c r="C189" s="2" t="s">
        <v>552</v>
      </c>
      <c r="D189" s="2" t="s">
        <v>925</v>
      </c>
      <c r="E189" s="2" t="s">
        <v>1080</v>
      </c>
      <c r="F189" s="2">
        <v>978</v>
      </c>
      <c r="G189" s="2" t="s">
        <v>1081</v>
      </c>
    </row>
    <row r="190" spans="1:7" x14ac:dyDescent="0.3">
      <c r="A190" s="2" t="s">
        <v>553</v>
      </c>
      <c r="B190" s="2" t="s">
        <v>554</v>
      </c>
      <c r="C190" s="2" t="s">
        <v>555</v>
      </c>
      <c r="D190" s="2" t="s">
        <v>926</v>
      </c>
      <c r="E190" s="2" t="s">
        <v>1209</v>
      </c>
      <c r="F190" s="2">
        <v>951</v>
      </c>
      <c r="G190" s="2" t="s">
        <v>1210</v>
      </c>
    </row>
    <row r="191" spans="1:7" x14ac:dyDescent="0.3">
      <c r="A191" s="2" t="s">
        <v>723</v>
      </c>
      <c r="B191" s="2" t="s">
        <v>537</v>
      </c>
      <c r="C191" s="2" t="s">
        <v>538</v>
      </c>
      <c r="D191" s="2" t="s">
        <v>920</v>
      </c>
      <c r="E191" s="2" t="s">
        <v>1080</v>
      </c>
      <c r="F191" s="2">
        <v>978</v>
      </c>
      <c r="G191" s="2" t="s">
        <v>1081</v>
      </c>
    </row>
    <row r="192" spans="1:7" x14ac:dyDescent="0.3">
      <c r="A192" s="2" t="s">
        <v>731</v>
      </c>
      <c r="B192" s="2" t="s">
        <v>548</v>
      </c>
      <c r="C192" s="2" t="s">
        <v>549</v>
      </c>
      <c r="D192" s="2" t="s">
        <v>924</v>
      </c>
      <c r="E192" s="2" t="s">
        <v>1080</v>
      </c>
      <c r="F192" s="2">
        <v>978</v>
      </c>
      <c r="G192" s="2" t="s">
        <v>1081</v>
      </c>
    </row>
    <row r="193" spans="1:7" x14ac:dyDescent="0.3">
      <c r="A193" s="2" t="s">
        <v>556</v>
      </c>
      <c r="B193" s="2" t="s">
        <v>557</v>
      </c>
      <c r="C193" s="2" t="s">
        <v>558</v>
      </c>
      <c r="D193" s="2" t="s">
        <v>927</v>
      </c>
      <c r="E193" s="2" t="s">
        <v>1206</v>
      </c>
      <c r="F193" s="2">
        <v>882</v>
      </c>
      <c r="G193" s="2" t="s">
        <v>1207</v>
      </c>
    </row>
    <row r="194" spans="1:7" x14ac:dyDescent="0.3">
      <c r="A194" s="2" t="s">
        <v>559</v>
      </c>
      <c r="B194" s="2" t="s">
        <v>560</v>
      </c>
      <c r="C194" s="2" t="s">
        <v>561</v>
      </c>
      <c r="D194" s="2" t="s">
        <v>928</v>
      </c>
      <c r="E194" s="2" t="s">
        <v>1080</v>
      </c>
      <c r="F194" s="2">
        <v>978</v>
      </c>
      <c r="G194" s="2" t="s">
        <v>1081</v>
      </c>
    </row>
    <row r="195" spans="1:7" x14ac:dyDescent="0.3">
      <c r="A195" s="2" t="s">
        <v>562</v>
      </c>
      <c r="B195" s="2" t="s">
        <v>563</v>
      </c>
      <c r="C195" s="2" t="s">
        <v>564</v>
      </c>
      <c r="D195" s="2" t="s">
        <v>929</v>
      </c>
      <c r="E195" s="2" t="s">
        <v>1297</v>
      </c>
      <c r="F195" s="2">
        <v>678</v>
      </c>
      <c r="G195" s="2" t="s">
        <v>1298</v>
      </c>
    </row>
    <row r="196" spans="1:7" x14ac:dyDescent="0.3">
      <c r="A196" s="2" t="s">
        <v>565</v>
      </c>
      <c r="B196" s="2" t="s">
        <v>566</v>
      </c>
      <c r="C196" s="2" t="s">
        <v>567</v>
      </c>
      <c r="D196" s="2" t="s">
        <v>930</v>
      </c>
      <c r="E196" s="2" t="s">
        <v>1168</v>
      </c>
      <c r="F196" s="2">
        <v>682</v>
      </c>
      <c r="G196" s="2" t="s">
        <v>1288</v>
      </c>
    </row>
    <row r="197" spans="1:7" x14ac:dyDescent="0.3">
      <c r="A197" s="2" t="s">
        <v>568</v>
      </c>
      <c r="B197" s="2" t="s">
        <v>569</v>
      </c>
      <c r="C197" s="2" t="s">
        <v>570</v>
      </c>
      <c r="D197" s="2" t="s">
        <v>931</v>
      </c>
      <c r="E197" s="2" t="s">
        <v>1211</v>
      </c>
      <c r="F197" s="2">
        <v>952</v>
      </c>
      <c r="G197" s="2" t="s">
        <v>1314</v>
      </c>
    </row>
    <row r="198" spans="1:7" x14ac:dyDescent="0.3">
      <c r="A198" s="2" t="s">
        <v>571</v>
      </c>
      <c r="B198" s="2" t="s">
        <v>572</v>
      </c>
      <c r="C198" s="2" t="s">
        <v>573</v>
      </c>
      <c r="D198" s="2" t="s">
        <v>932</v>
      </c>
      <c r="E198" s="2" t="s">
        <v>1165</v>
      </c>
      <c r="F198" s="2">
        <v>941</v>
      </c>
      <c r="G198" s="2" t="s">
        <v>1285</v>
      </c>
    </row>
    <row r="199" spans="1:7" x14ac:dyDescent="0.3">
      <c r="A199" s="2" t="s">
        <v>574</v>
      </c>
      <c r="B199" s="2" t="s">
        <v>575</v>
      </c>
      <c r="C199" s="2" t="s">
        <v>576</v>
      </c>
      <c r="D199" s="2" t="s">
        <v>933</v>
      </c>
      <c r="E199" s="2" t="s">
        <v>1170</v>
      </c>
      <c r="F199" s="2">
        <v>690</v>
      </c>
      <c r="G199" s="2" t="s">
        <v>1290</v>
      </c>
    </row>
    <row r="200" spans="1:7" x14ac:dyDescent="0.3">
      <c r="A200" s="2" t="s">
        <v>577</v>
      </c>
      <c r="B200" s="2" t="s">
        <v>578</v>
      </c>
      <c r="C200" s="2" t="s">
        <v>579</v>
      </c>
      <c r="D200" s="2" t="s">
        <v>934</v>
      </c>
      <c r="E200" s="2" t="s">
        <v>1175</v>
      </c>
      <c r="F200" s="2">
        <v>694</v>
      </c>
      <c r="G200" s="2" t="s">
        <v>1176</v>
      </c>
    </row>
    <row r="201" spans="1:7" x14ac:dyDescent="0.3">
      <c r="A201" s="2" t="s">
        <v>580</v>
      </c>
      <c r="B201" s="2" t="s">
        <v>581</v>
      </c>
      <c r="C201" s="2" t="s">
        <v>582</v>
      </c>
      <c r="D201" s="2" t="s">
        <v>935</v>
      </c>
      <c r="E201" s="2" t="s">
        <v>1173</v>
      </c>
      <c r="F201" s="2">
        <v>702</v>
      </c>
      <c r="G201" s="2" t="s">
        <v>1293</v>
      </c>
    </row>
    <row r="202" spans="1:7" x14ac:dyDescent="0.3">
      <c r="A202" s="2" t="s">
        <v>583</v>
      </c>
      <c r="B202" s="2" t="s">
        <v>584</v>
      </c>
      <c r="C202" s="2" t="s">
        <v>585</v>
      </c>
      <c r="D202" s="2" t="s">
        <v>936</v>
      </c>
      <c r="E202" s="2" t="s">
        <v>1080</v>
      </c>
      <c r="F202" s="2">
        <v>978</v>
      </c>
      <c r="G202" s="2" t="s">
        <v>1081</v>
      </c>
    </row>
    <row r="203" spans="1:7" x14ac:dyDescent="0.3">
      <c r="A203" s="2" t="s">
        <v>586</v>
      </c>
      <c r="B203" s="2" t="s">
        <v>587</v>
      </c>
      <c r="C203" s="2" t="s">
        <v>588</v>
      </c>
      <c r="D203" s="2" t="s">
        <v>937</v>
      </c>
      <c r="E203" s="2" t="s">
        <v>1080</v>
      </c>
      <c r="F203" s="2">
        <v>978</v>
      </c>
      <c r="G203" s="2" t="s">
        <v>1081</v>
      </c>
    </row>
    <row r="204" spans="1:7" x14ac:dyDescent="0.3">
      <c r="A204" s="2" t="s">
        <v>589</v>
      </c>
      <c r="B204" s="2" t="s">
        <v>590</v>
      </c>
      <c r="C204" s="2" t="s">
        <v>591</v>
      </c>
      <c r="D204" s="2" t="s">
        <v>938</v>
      </c>
      <c r="E204" s="2" t="s">
        <v>1169</v>
      </c>
      <c r="F204" s="2">
        <v>90</v>
      </c>
      <c r="G204" s="2" t="s">
        <v>1289</v>
      </c>
    </row>
    <row r="205" spans="1:7" x14ac:dyDescent="0.3">
      <c r="A205" s="2" t="s">
        <v>592</v>
      </c>
      <c r="B205" s="2" t="s">
        <v>593</v>
      </c>
      <c r="C205" s="2" t="s">
        <v>594</v>
      </c>
      <c r="D205" s="2" t="s">
        <v>939</v>
      </c>
      <c r="E205" s="2" t="s">
        <v>1177</v>
      </c>
      <c r="F205" s="2">
        <v>706</v>
      </c>
      <c r="G205" s="2" t="s">
        <v>1295</v>
      </c>
    </row>
    <row r="206" spans="1:7" x14ac:dyDescent="0.3">
      <c r="A206" s="2" t="s">
        <v>595</v>
      </c>
      <c r="B206" s="2" t="s">
        <v>596</v>
      </c>
      <c r="C206" s="2" t="s">
        <v>597</v>
      </c>
      <c r="D206" s="2" t="s">
        <v>940</v>
      </c>
      <c r="E206" s="2" t="s">
        <v>1213</v>
      </c>
      <c r="F206" s="2">
        <v>710</v>
      </c>
      <c r="G206" s="2" t="s">
        <v>1316</v>
      </c>
    </row>
    <row r="207" spans="1:7" x14ac:dyDescent="0.3">
      <c r="A207" s="2" t="s">
        <v>598</v>
      </c>
      <c r="B207" s="2" t="s">
        <v>599</v>
      </c>
      <c r="C207" s="2" t="s">
        <v>600</v>
      </c>
      <c r="D207" s="2" t="s">
        <v>941</v>
      </c>
    </row>
    <row r="208" spans="1:7" x14ac:dyDescent="0.3">
      <c r="A208" s="2" t="s">
        <v>601</v>
      </c>
      <c r="B208" s="2" t="s">
        <v>602</v>
      </c>
      <c r="C208" s="2" t="s">
        <v>603</v>
      </c>
      <c r="D208" s="2" t="s">
        <v>942</v>
      </c>
      <c r="E208" s="2" t="s">
        <v>1180</v>
      </c>
      <c r="F208" s="2">
        <v>728</v>
      </c>
      <c r="G208" s="2" t="s">
        <v>1296</v>
      </c>
    </row>
    <row r="209" spans="1:7" x14ac:dyDescent="0.3">
      <c r="A209" s="2" t="s">
        <v>604</v>
      </c>
      <c r="B209" s="2" t="s">
        <v>605</v>
      </c>
      <c r="C209" s="2" t="s">
        <v>606</v>
      </c>
      <c r="D209" s="2" t="s">
        <v>943</v>
      </c>
      <c r="E209" s="2" t="s">
        <v>1080</v>
      </c>
      <c r="F209" s="2">
        <v>978</v>
      </c>
      <c r="G209" s="2" t="s">
        <v>1081</v>
      </c>
    </row>
    <row r="210" spans="1:7" x14ac:dyDescent="0.3">
      <c r="A210" s="2" t="s">
        <v>607</v>
      </c>
      <c r="B210" s="2" t="s">
        <v>608</v>
      </c>
      <c r="C210" s="2" t="s">
        <v>609</v>
      </c>
      <c r="D210" s="2" t="s">
        <v>944</v>
      </c>
      <c r="E210" s="2" t="s">
        <v>1127</v>
      </c>
      <c r="F210" s="2">
        <v>144</v>
      </c>
      <c r="G210" s="2" t="s">
        <v>1257</v>
      </c>
    </row>
    <row r="211" spans="1:7" x14ac:dyDescent="0.3">
      <c r="A211" s="2" t="s">
        <v>610</v>
      </c>
      <c r="B211" s="2" t="s">
        <v>611</v>
      </c>
      <c r="C211" s="2" t="s">
        <v>612</v>
      </c>
      <c r="D211" s="2" t="s">
        <v>945</v>
      </c>
      <c r="E211" s="2" t="s">
        <v>1171</v>
      </c>
      <c r="F211" s="2">
        <v>938</v>
      </c>
      <c r="G211" s="2" t="s">
        <v>1291</v>
      </c>
    </row>
    <row r="212" spans="1:7" x14ac:dyDescent="0.3">
      <c r="A212" s="2" t="s">
        <v>613</v>
      </c>
      <c r="B212" s="2" t="s">
        <v>614</v>
      </c>
      <c r="C212" s="2" t="s">
        <v>615</v>
      </c>
      <c r="D212" s="2" t="s">
        <v>946</v>
      </c>
      <c r="E212" s="2" t="s">
        <v>1178</v>
      </c>
      <c r="F212" s="2">
        <v>968</v>
      </c>
      <c r="G212" s="2" t="s">
        <v>1179</v>
      </c>
    </row>
    <row r="213" spans="1:7" x14ac:dyDescent="0.3">
      <c r="A213" s="2" t="s">
        <v>616</v>
      </c>
      <c r="B213" s="2" t="s">
        <v>617</v>
      </c>
      <c r="C213" s="2" t="s">
        <v>618</v>
      </c>
      <c r="D213" s="2" t="s">
        <v>947</v>
      </c>
    </row>
    <row r="214" spans="1:7" x14ac:dyDescent="0.3">
      <c r="A214" s="2" t="s">
        <v>621</v>
      </c>
      <c r="B214" s="2" t="s">
        <v>622</v>
      </c>
      <c r="C214" s="2" t="s">
        <v>623</v>
      </c>
      <c r="D214" s="2" t="s">
        <v>949</v>
      </c>
      <c r="E214" s="2" t="s">
        <v>1172</v>
      </c>
      <c r="F214" s="2">
        <v>752</v>
      </c>
      <c r="G214" s="2" t="s">
        <v>1292</v>
      </c>
    </row>
    <row r="215" spans="1:7" x14ac:dyDescent="0.3">
      <c r="A215" s="2" t="s">
        <v>624</v>
      </c>
      <c r="B215" s="2" t="s">
        <v>625</v>
      </c>
      <c r="C215" s="2" t="s">
        <v>626</v>
      </c>
      <c r="D215" s="2" t="s">
        <v>950</v>
      </c>
      <c r="E215" s="2" t="s">
        <v>1055</v>
      </c>
      <c r="F215" s="2">
        <v>756</v>
      </c>
      <c r="G215" s="2" t="s">
        <v>1056</v>
      </c>
    </row>
    <row r="216" spans="1:7" x14ac:dyDescent="0.3">
      <c r="A216" s="2" t="s">
        <v>732</v>
      </c>
      <c r="B216" s="2" t="s">
        <v>627</v>
      </c>
      <c r="C216" s="2" t="s">
        <v>628</v>
      </c>
      <c r="D216" s="2" t="s">
        <v>951</v>
      </c>
      <c r="E216" s="2" t="s">
        <v>1181</v>
      </c>
      <c r="F216" s="2">
        <v>760</v>
      </c>
      <c r="G216" s="2" t="s">
        <v>1299</v>
      </c>
    </row>
    <row r="217" spans="1:7" x14ac:dyDescent="0.3">
      <c r="A217" s="2" t="s">
        <v>717</v>
      </c>
      <c r="B217" s="2" t="s">
        <v>629</v>
      </c>
      <c r="C217" s="2" t="s">
        <v>630</v>
      </c>
      <c r="D217" s="2" t="s">
        <v>952</v>
      </c>
      <c r="E217" s="2" t="s">
        <v>1192</v>
      </c>
      <c r="F217" s="2">
        <v>901</v>
      </c>
      <c r="G217" s="2" t="s">
        <v>1193</v>
      </c>
    </row>
    <row r="218" spans="1:7" x14ac:dyDescent="0.3">
      <c r="A218" s="2" t="s">
        <v>631</v>
      </c>
      <c r="B218" s="2" t="s">
        <v>632</v>
      </c>
      <c r="C218" s="2" t="s">
        <v>633</v>
      </c>
      <c r="D218" s="2" t="s">
        <v>953</v>
      </c>
      <c r="E218" s="2" t="s">
        <v>1184</v>
      </c>
      <c r="F218" s="2">
        <v>972</v>
      </c>
      <c r="G218" s="2" t="s">
        <v>1302</v>
      </c>
    </row>
    <row r="219" spans="1:7" x14ac:dyDescent="0.3">
      <c r="A219" s="2" t="s">
        <v>716</v>
      </c>
      <c r="B219" s="2" t="s">
        <v>634</v>
      </c>
      <c r="C219" s="2" t="s">
        <v>635</v>
      </c>
      <c r="D219" s="2" t="s">
        <v>954</v>
      </c>
      <c r="E219" s="2" t="s">
        <v>1194</v>
      </c>
      <c r="F219" s="2">
        <v>834</v>
      </c>
      <c r="G219" s="2" t="s">
        <v>1195</v>
      </c>
    </row>
    <row r="220" spans="1:7" x14ac:dyDescent="0.3">
      <c r="A220" s="2" t="s">
        <v>636</v>
      </c>
      <c r="B220" s="2" t="s">
        <v>637</v>
      </c>
      <c r="C220" s="2" t="s">
        <v>638</v>
      </c>
      <c r="D220" s="2" t="s">
        <v>955</v>
      </c>
      <c r="E220" s="2" t="s">
        <v>1183</v>
      </c>
      <c r="F220" s="2">
        <v>764</v>
      </c>
      <c r="G220" s="2" t="s">
        <v>1301</v>
      </c>
    </row>
    <row r="221" spans="1:7" x14ac:dyDescent="0.3">
      <c r="A221" s="2" t="s">
        <v>639</v>
      </c>
      <c r="B221" s="2" t="s">
        <v>640</v>
      </c>
      <c r="C221" s="2" t="s">
        <v>641</v>
      </c>
      <c r="D221" s="2" t="s">
        <v>956</v>
      </c>
      <c r="E221" s="2" t="s">
        <v>1199</v>
      </c>
      <c r="F221" s="2">
        <v>840</v>
      </c>
      <c r="G221" s="2" t="s">
        <v>1200</v>
      </c>
    </row>
    <row r="222" spans="1:7" x14ac:dyDescent="0.3">
      <c r="A222" s="2" t="s">
        <v>642</v>
      </c>
      <c r="B222" s="2" t="s">
        <v>643</v>
      </c>
      <c r="C222" s="2" t="s">
        <v>644</v>
      </c>
      <c r="D222" s="2" t="s">
        <v>957</v>
      </c>
      <c r="E222" s="2" t="s">
        <v>1211</v>
      </c>
      <c r="F222" s="2">
        <v>952</v>
      </c>
      <c r="G222" s="2" t="s">
        <v>1314</v>
      </c>
    </row>
    <row r="223" spans="1:7" x14ac:dyDescent="0.3">
      <c r="A223" s="2" t="s">
        <v>645</v>
      </c>
      <c r="B223" s="2" t="s">
        <v>646</v>
      </c>
      <c r="C223" s="2" t="s">
        <v>647</v>
      </c>
      <c r="D223" s="2" t="s">
        <v>958</v>
      </c>
    </row>
    <row r="224" spans="1:7" x14ac:dyDescent="0.3">
      <c r="A224" s="2" t="s">
        <v>648</v>
      </c>
      <c r="B224" s="2" t="s">
        <v>649</v>
      </c>
      <c r="C224" s="2" t="s">
        <v>650</v>
      </c>
      <c r="D224" s="2" t="s">
        <v>959</v>
      </c>
      <c r="E224" s="2" t="s">
        <v>1188</v>
      </c>
      <c r="F224" s="2">
        <v>776</v>
      </c>
      <c r="G224" s="2" t="s">
        <v>1304</v>
      </c>
    </row>
    <row r="225" spans="1:7" x14ac:dyDescent="0.3">
      <c r="A225" s="2" t="s">
        <v>651</v>
      </c>
      <c r="B225" s="2" t="s">
        <v>652</v>
      </c>
      <c r="C225" s="2" t="s">
        <v>653</v>
      </c>
      <c r="D225" s="2" t="s">
        <v>960</v>
      </c>
      <c r="E225" s="2" t="s">
        <v>1191</v>
      </c>
      <c r="F225" s="2">
        <v>780</v>
      </c>
      <c r="G225" s="2" t="s">
        <v>1305</v>
      </c>
    </row>
    <row r="226" spans="1:7" x14ac:dyDescent="0.3">
      <c r="A226" s="2" t="s">
        <v>654</v>
      </c>
      <c r="B226" s="2" t="s">
        <v>655</v>
      </c>
      <c r="C226" s="2" t="s">
        <v>656</v>
      </c>
      <c r="D226" s="2" t="s">
        <v>961</v>
      </c>
      <c r="E226" s="2" t="s">
        <v>1186</v>
      </c>
      <c r="F226" s="2">
        <v>788</v>
      </c>
      <c r="G226" s="2" t="s">
        <v>1187</v>
      </c>
    </row>
    <row r="227" spans="1:7" x14ac:dyDescent="0.3">
      <c r="A227" s="2" t="s">
        <v>657</v>
      </c>
      <c r="B227" s="2" t="s">
        <v>658</v>
      </c>
      <c r="C227" s="2" t="s">
        <v>659</v>
      </c>
      <c r="D227" s="2" t="s">
        <v>962</v>
      </c>
      <c r="E227" s="2" t="s">
        <v>1189</v>
      </c>
      <c r="F227" s="2">
        <v>949</v>
      </c>
      <c r="G227" s="2" t="s">
        <v>1190</v>
      </c>
    </row>
    <row r="228" spans="1:7" x14ac:dyDescent="0.3">
      <c r="A228" s="2" t="s">
        <v>660</v>
      </c>
      <c r="B228" s="2" t="s">
        <v>661</v>
      </c>
      <c r="C228" s="2" t="s">
        <v>662</v>
      </c>
      <c r="D228" s="2" t="s">
        <v>963</v>
      </c>
      <c r="E228" s="2" t="s">
        <v>1185</v>
      </c>
      <c r="F228" s="2">
        <v>934</v>
      </c>
      <c r="G228" s="2" t="s">
        <v>1303</v>
      </c>
    </row>
    <row r="229" spans="1:7" x14ac:dyDescent="0.3">
      <c r="A229" s="2" t="s">
        <v>663</v>
      </c>
      <c r="B229" s="2" t="s">
        <v>664</v>
      </c>
      <c r="C229" s="2" t="s">
        <v>665</v>
      </c>
      <c r="D229" s="2" t="s">
        <v>964</v>
      </c>
      <c r="E229" s="2" t="s">
        <v>1199</v>
      </c>
      <c r="F229" s="2">
        <v>840</v>
      </c>
      <c r="G229" s="2" t="s">
        <v>1200</v>
      </c>
    </row>
    <row r="230" spans="1:7" x14ac:dyDescent="0.3">
      <c r="A230" s="2" t="s">
        <v>666</v>
      </c>
      <c r="B230" s="2" t="s">
        <v>667</v>
      </c>
      <c r="C230" s="2" t="s">
        <v>668</v>
      </c>
      <c r="D230" s="2" t="s">
        <v>965</v>
      </c>
      <c r="E230" s="2" t="s">
        <v>1306</v>
      </c>
      <c r="F230" s="2">
        <v>0</v>
      </c>
      <c r="G230" s="2" t="s">
        <v>1307</v>
      </c>
    </row>
    <row r="231" spans="1:7" x14ac:dyDescent="0.3">
      <c r="A231" s="2" t="s">
        <v>669</v>
      </c>
      <c r="B231" s="2" t="s">
        <v>670</v>
      </c>
      <c r="C231" s="2" t="s">
        <v>671</v>
      </c>
      <c r="D231" s="2" t="s">
        <v>966</v>
      </c>
      <c r="E231" s="2" t="s">
        <v>1197</v>
      </c>
      <c r="F231" s="2">
        <v>800</v>
      </c>
      <c r="G231" s="2" t="s">
        <v>1198</v>
      </c>
    </row>
    <row r="232" spans="1:7" x14ac:dyDescent="0.3">
      <c r="A232" s="2" t="s">
        <v>672</v>
      </c>
      <c r="B232" s="2" t="s">
        <v>673</v>
      </c>
      <c r="C232" s="2" t="s">
        <v>674</v>
      </c>
      <c r="D232" s="2" t="s">
        <v>967</v>
      </c>
      <c r="E232" s="2" t="s">
        <v>1196</v>
      </c>
      <c r="F232" s="2">
        <v>980</v>
      </c>
      <c r="G232" s="2" t="s">
        <v>1308</v>
      </c>
    </row>
    <row r="233" spans="1:7" x14ac:dyDescent="0.3">
      <c r="A233" s="2" t="s">
        <v>675</v>
      </c>
      <c r="B233" s="2" t="s">
        <v>676</v>
      </c>
      <c r="C233" s="2" t="s">
        <v>677</v>
      </c>
      <c r="D233" s="2" t="s">
        <v>968</v>
      </c>
      <c r="E233" s="2" t="s">
        <v>1007</v>
      </c>
      <c r="F233" s="2">
        <v>784</v>
      </c>
      <c r="G233" s="2" t="s">
        <v>1008</v>
      </c>
    </row>
    <row r="234" spans="1:7" x14ac:dyDescent="0.3">
      <c r="A234" s="2" t="s">
        <v>678</v>
      </c>
      <c r="B234" s="2" t="s">
        <v>679</v>
      </c>
      <c r="C234" s="2" t="s">
        <v>680</v>
      </c>
      <c r="D234" s="2" t="s">
        <v>969</v>
      </c>
      <c r="E234" s="2" t="s">
        <v>1085</v>
      </c>
      <c r="F234" s="2">
        <v>826</v>
      </c>
      <c r="G234" s="2" t="s">
        <v>1086</v>
      </c>
    </row>
    <row r="235" spans="1:7" x14ac:dyDescent="0.3">
      <c r="A235" s="2" t="s">
        <v>684</v>
      </c>
      <c r="B235" s="2" t="s">
        <v>685</v>
      </c>
      <c r="C235" s="2" t="s">
        <v>686</v>
      </c>
      <c r="D235" s="2" t="s">
        <v>971</v>
      </c>
      <c r="E235" s="2" t="s">
        <v>1201</v>
      </c>
      <c r="F235" s="2">
        <v>858</v>
      </c>
      <c r="G235" s="2" t="s">
        <v>1309</v>
      </c>
    </row>
    <row r="236" spans="1:7" x14ac:dyDescent="0.3">
      <c r="A236" s="2" t="s">
        <v>687</v>
      </c>
      <c r="B236" s="2" t="s">
        <v>688</v>
      </c>
      <c r="C236" s="2" t="s">
        <v>689</v>
      </c>
      <c r="D236" s="2" t="s">
        <v>972</v>
      </c>
      <c r="E236" s="2" t="s">
        <v>1202</v>
      </c>
      <c r="F236" s="2">
        <v>860</v>
      </c>
      <c r="G236" s="2" t="s">
        <v>1310</v>
      </c>
    </row>
    <row r="237" spans="1:7" x14ac:dyDescent="0.3">
      <c r="A237" s="2" t="s">
        <v>690</v>
      </c>
      <c r="B237" s="2" t="s">
        <v>691</v>
      </c>
      <c r="C237" s="2" t="s">
        <v>692</v>
      </c>
      <c r="D237" s="2" t="s">
        <v>973</v>
      </c>
      <c r="E237" s="2" t="s">
        <v>1205</v>
      </c>
      <c r="F237" s="2">
        <v>548</v>
      </c>
      <c r="G237" s="2" t="s">
        <v>1313</v>
      </c>
    </row>
    <row r="238" spans="1:7" x14ac:dyDescent="0.3">
      <c r="A238" s="2" t="s">
        <v>726</v>
      </c>
      <c r="B238" s="2" t="s">
        <v>285</v>
      </c>
      <c r="C238" s="2" t="s">
        <v>286</v>
      </c>
      <c r="D238" s="2" t="s">
        <v>834</v>
      </c>
      <c r="E238" s="2" t="s">
        <v>1080</v>
      </c>
      <c r="F238" s="2">
        <v>978</v>
      </c>
      <c r="G238" s="2" t="s">
        <v>1081</v>
      </c>
    </row>
    <row r="239" spans="1:7" x14ac:dyDescent="0.3">
      <c r="A239" s="2" t="s">
        <v>733</v>
      </c>
      <c r="B239" s="2" t="s">
        <v>693</v>
      </c>
      <c r="C239" s="2" t="s">
        <v>694</v>
      </c>
      <c r="D239" s="2" t="s">
        <v>974</v>
      </c>
      <c r="E239" s="2" t="s">
        <v>1203</v>
      </c>
      <c r="F239" s="2">
        <v>937</v>
      </c>
      <c r="G239" s="2" t="s">
        <v>1311</v>
      </c>
    </row>
    <row r="240" spans="1:7" x14ac:dyDescent="0.3">
      <c r="A240" s="2" t="s">
        <v>695</v>
      </c>
      <c r="B240" s="2" t="s">
        <v>696</v>
      </c>
      <c r="C240" s="2" t="s">
        <v>697</v>
      </c>
      <c r="D240" s="2" t="s">
        <v>975</v>
      </c>
      <c r="E240" s="2" t="s">
        <v>1204</v>
      </c>
      <c r="F240" s="2">
        <v>704</v>
      </c>
      <c r="G240" s="2" t="s">
        <v>1312</v>
      </c>
    </row>
    <row r="241" spans="1:7" x14ac:dyDescent="0.3">
      <c r="A241" s="2" t="s">
        <v>698</v>
      </c>
      <c r="B241" s="2" t="s">
        <v>699</v>
      </c>
      <c r="C241" s="2" t="s">
        <v>700</v>
      </c>
      <c r="D241" s="2" t="s">
        <v>976</v>
      </c>
      <c r="E241" s="2" t="s">
        <v>1199</v>
      </c>
      <c r="F241" s="2">
        <v>840</v>
      </c>
      <c r="G241" s="2" t="s">
        <v>1200</v>
      </c>
    </row>
    <row r="242" spans="1:7" x14ac:dyDescent="0.3">
      <c r="A242" s="2" t="s">
        <v>701</v>
      </c>
      <c r="B242" s="2" t="s">
        <v>702</v>
      </c>
      <c r="C242" s="2" t="s">
        <v>703</v>
      </c>
      <c r="D242" s="2" t="s">
        <v>977</v>
      </c>
    </row>
    <row r="243" spans="1:7" x14ac:dyDescent="0.3">
      <c r="A243" s="2" t="s">
        <v>704</v>
      </c>
      <c r="B243" s="2" t="s">
        <v>705</v>
      </c>
      <c r="C243" s="2" t="s">
        <v>706</v>
      </c>
      <c r="D243" s="2" t="s">
        <v>978</v>
      </c>
    </row>
    <row r="244" spans="1:7" x14ac:dyDescent="0.3">
      <c r="A244" s="2" t="s">
        <v>707</v>
      </c>
      <c r="B244" s="2" t="s">
        <v>708</v>
      </c>
      <c r="C244" s="2" t="s">
        <v>709</v>
      </c>
      <c r="D244" s="2" t="s">
        <v>979</v>
      </c>
      <c r="E244" s="2" t="s">
        <v>1212</v>
      </c>
      <c r="F244" s="2">
        <v>886</v>
      </c>
      <c r="G244" s="2" t="s">
        <v>1315</v>
      </c>
    </row>
    <row r="245" spans="1:7" x14ac:dyDescent="0.3">
      <c r="A245" s="2" t="s">
        <v>710</v>
      </c>
      <c r="B245" s="2" t="s">
        <v>711</v>
      </c>
      <c r="C245" s="2" t="s">
        <v>712</v>
      </c>
      <c r="D245" s="2" t="s">
        <v>980</v>
      </c>
      <c r="E245" s="2" t="s">
        <v>1214</v>
      </c>
      <c r="F245" s="2">
        <v>967</v>
      </c>
      <c r="G245" s="2" t="s">
        <v>1317</v>
      </c>
    </row>
    <row r="246" spans="1:7" x14ac:dyDescent="0.3">
      <c r="A246" s="2" t="s">
        <v>713</v>
      </c>
      <c r="B246" s="2" t="s">
        <v>714</v>
      </c>
      <c r="C246" s="2" t="s">
        <v>715</v>
      </c>
      <c r="D246" s="2" t="s">
        <v>981</v>
      </c>
      <c r="E246" s="2" t="s">
        <v>1199</v>
      </c>
      <c r="F246" s="2">
        <v>840</v>
      </c>
      <c r="G246" s="2" t="s">
        <v>1200</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headerFooter>
    <oddHeader>&amp;L&amp;F&amp;C
&amp;A/&amp;P</oddHeader>
  </headerFooter>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9DFE64-4154-4D3F-9D26-4D2171B79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'Part 2 - Disclosure checklist'!Print_Area</vt:lpstr>
      <vt:lpstr>'Part 4 - Government revenues'!Print_Area</vt:lpstr>
      <vt:lpstr>'Part 2 - Disclosure checklist'!Print_Titles</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Minjung Kim</cp:lastModifiedBy>
  <cp:lastPrinted>2020-04-02T16:08:02Z</cp:lastPrinted>
  <dcterms:created xsi:type="dcterms:W3CDTF">2018-04-20T09:16:43Z</dcterms:created>
  <dcterms:modified xsi:type="dcterms:W3CDTF">2020-10-16T13:17:53Z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