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I:\My Drive\Summary Data\Indonesia\"/>
    </mc:Choice>
  </mc:AlternateContent>
  <xr:revisionPtr revIDLastSave="0" documentId="13_ncr:1_{CDF02D92-9C8F-472D-8E8C-43F885695D28}" xr6:coauthVersionLast="46" xr6:coauthVersionMax="46" xr10:uidLastSave="{00000000-0000-0000-0000-000000000000}"/>
  <bookViews>
    <workbookView xWindow="-120" yWindow="-120" windowWidth="29040" windowHeight="17640" tabRatio="500"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9" i="10" l="1"/>
  <c r="JX20" i="10" l="1"/>
  <c r="JQ20" i="10"/>
  <c r="JP48" i="10"/>
  <c r="JH14" i="10"/>
  <c r="JE20" i="10"/>
  <c r="IT20" i="10"/>
  <c r="IP48" i="10"/>
  <c r="IP14" i="10"/>
  <c r="IJ20" i="10"/>
  <c r="IH20" i="10"/>
  <c r="IH26" i="10"/>
  <c r="ID48" i="10"/>
  <c r="IB20" i="10"/>
  <c r="HY48" i="10"/>
  <c r="HT20" i="10"/>
  <c r="HK20" i="10"/>
  <c r="HI20" i="10"/>
  <c r="HH48" i="10"/>
  <c r="HE20" i="10"/>
  <c r="HF20" i="10"/>
  <c r="HD14" i="10"/>
  <c r="HC20" i="10"/>
  <c r="HB14" i="10"/>
  <c r="HA20" i="10"/>
  <c r="GY20" i="10"/>
  <c r="GW20" i="10"/>
  <c r="GT20" i="10"/>
  <c r="GS14" i="10"/>
  <c r="GR14" i="10"/>
  <c r="GQ20" i="10"/>
  <c r="GP20" i="10"/>
  <c r="GQ14" i="10"/>
  <c r="GO20" i="10"/>
  <c r="GO14" i="10"/>
  <c r="GN48" i="10"/>
  <c r="GN20" i="10"/>
  <c r="GL57" i="10"/>
  <c r="GL48" i="10"/>
  <c r="GK57" i="10"/>
  <c r="GK48" i="10"/>
  <c r="GK20" i="10"/>
  <c r="GK14" i="10"/>
  <c r="GJ57" i="10"/>
  <c r="GJ48" i="10"/>
  <c r="GJ20" i="10"/>
  <c r="GI57" i="10"/>
  <c r="GI48" i="10"/>
  <c r="GH57" i="10"/>
  <c r="GH48" i="10"/>
  <c r="GH20" i="10"/>
  <c r="GG57" i="10"/>
  <c r="GG48" i="10"/>
  <c r="GG14" i="10"/>
  <c r="GF57" i="10"/>
  <c r="GF48" i="10"/>
  <c r="GE57" i="10"/>
  <c r="GE48" i="10"/>
  <c r="GD57" i="10"/>
  <c r="GD48" i="10"/>
  <c r="FI22" i="10"/>
  <c r="FG22" i="10"/>
  <c r="EM22" i="10"/>
  <c r="EG22" i="10"/>
  <c r="DX22" i="10"/>
  <c r="DU22" i="10"/>
  <c r="DR22" i="10"/>
  <c r="DC19" i="10"/>
  <c r="DB22" i="10"/>
  <c r="DA22" i="10"/>
  <c r="CZ22" i="10"/>
  <c r="CX22" i="10"/>
  <c r="CP22" i="10"/>
  <c r="CF22" i="10"/>
  <c r="CA22" i="10"/>
  <c r="BV22" i="10"/>
  <c r="BP22" i="10"/>
  <c r="BI22" i="10"/>
  <c r="AR22" i="10"/>
  <c r="AO22" i="10"/>
  <c r="AK22" i="10"/>
  <c r="AF22" i="10"/>
  <c r="AC22" i="10"/>
  <c r="X22" i="10"/>
  <c r="L22" i="10"/>
  <c r="I22" i="10"/>
  <c r="C116" i="10" l="1"/>
  <c r="C115" i="10"/>
  <c r="H76" i="10"/>
  <c r="H75" i="10"/>
  <c r="H74" i="10"/>
  <c r="H73" i="10"/>
  <c r="G69" i="10"/>
  <c r="H62" i="10"/>
  <c r="H60" i="10"/>
  <c r="H59" i="10"/>
  <c r="H57" i="10"/>
  <c r="H56" i="10"/>
  <c r="H55" i="10"/>
  <c r="H54" i="10"/>
  <c r="H53" i="10"/>
  <c r="H52" i="10"/>
  <c r="H50" i="10"/>
  <c r="H49" i="10"/>
  <c r="H48" i="10"/>
  <c r="H44" i="10"/>
  <c r="H39" i="10"/>
  <c r="H38" i="10"/>
  <c r="H35" i="10"/>
  <c r="H34" i="10"/>
  <c r="H27" i="10"/>
  <c r="H26" i="10"/>
  <c r="H23" i="10"/>
  <c r="H22" i="10"/>
  <c r="KH20" i="10"/>
  <c r="KI20" i="10" s="1"/>
  <c r="H19" i="10"/>
  <c r="H18" i="10"/>
  <c r="H14" i="10"/>
  <c r="H13" i="10"/>
  <c r="KH10" i="10"/>
  <c r="KG10" i="10"/>
  <c r="KF10" i="10"/>
  <c r="KE10" i="10"/>
  <c r="KD10" i="10"/>
  <c r="KC10" i="10"/>
  <c r="KB10" i="10"/>
  <c r="KA10" i="10"/>
  <c r="JZ10" i="10"/>
  <c r="JY10" i="10"/>
  <c r="JX10" i="10"/>
  <c r="JW10" i="10"/>
  <c r="JV10" i="10"/>
  <c r="JU10" i="10"/>
  <c r="JT10" i="10"/>
  <c r="JS10" i="10"/>
  <c r="JR10" i="10"/>
  <c r="JQ10" i="10"/>
  <c r="JP10" i="10"/>
  <c r="JO10" i="10"/>
  <c r="JN10" i="10"/>
  <c r="JM10" i="10"/>
  <c r="JL10" i="10"/>
  <c r="JK10" i="10"/>
  <c r="JJ10" i="10"/>
  <c r="JI10" i="10"/>
  <c r="JH10" i="10"/>
  <c r="JG10" i="10"/>
  <c r="JF10" i="10"/>
  <c r="JE10" i="10"/>
  <c r="JD10" i="10"/>
  <c r="JC10" i="10"/>
  <c r="JB10" i="10"/>
  <c r="JA10" i="10"/>
  <c r="IZ10" i="10"/>
  <c r="IY10" i="10"/>
  <c r="IX10" i="10"/>
  <c r="IW10" i="10"/>
  <c r="IV10" i="10"/>
  <c r="IU10" i="10"/>
  <c r="IT10" i="10"/>
  <c r="IS10" i="10"/>
  <c r="IR10" i="10"/>
  <c r="IQ10" i="10"/>
  <c r="IP10" i="10"/>
  <c r="IO10" i="10"/>
  <c r="IN10" i="10"/>
  <c r="IM10" i="10"/>
  <c r="IL10" i="10"/>
  <c r="IK10" i="10"/>
  <c r="IJ10" i="10"/>
  <c r="II10" i="10"/>
  <c r="IH10" i="10"/>
  <c r="IG10" i="10"/>
  <c r="IF10" i="10"/>
  <c r="IE10" i="10"/>
  <c r="ID10" i="10"/>
  <c r="IC10" i="10"/>
  <c r="IB10" i="10"/>
  <c r="IA10" i="10"/>
  <c r="HZ10" i="10"/>
  <c r="HY10" i="10"/>
  <c r="HX10" i="10"/>
  <c r="HW10" i="10"/>
  <c r="HV10" i="10"/>
  <c r="HU10" i="10"/>
  <c r="HT10" i="10"/>
  <c r="HS10" i="10"/>
  <c r="HR10" i="10"/>
  <c r="HQ10" i="10"/>
  <c r="HP10" i="10"/>
  <c r="HO10" i="10"/>
  <c r="HN10" i="10"/>
  <c r="HM10" i="10"/>
  <c r="HL10" i="10"/>
  <c r="HK10" i="10"/>
  <c r="HJ10" i="10"/>
  <c r="HI10" i="10"/>
  <c r="HH10" i="10"/>
  <c r="HG10" i="10"/>
  <c r="HF10" i="10"/>
  <c r="HE10" i="10"/>
  <c r="HD10" i="10"/>
  <c r="HC10" i="10"/>
  <c r="HB10" i="10"/>
  <c r="HA10" i="10"/>
  <c r="GZ10" i="10"/>
  <c r="GY10" i="10"/>
  <c r="GX10" i="10"/>
  <c r="GW10" i="10"/>
  <c r="GV10" i="10"/>
  <c r="GU10" i="10"/>
  <c r="GT10" i="10"/>
  <c r="GS10" i="10"/>
  <c r="GR10" i="10"/>
  <c r="GQ10" i="10"/>
  <c r="GP10" i="10"/>
  <c r="GO10" i="10"/>
  <c r="GN10" i="10"/>
  <c r="GM10" i="10"/>
  <c r="GL10" i="10"/>
  <c r="GK10" i="10"/>
  <c r="GJ10" i="10"/>
  <c r="GI10" i="10"/>
  <c r="GH10" i="10"/>
  <c r="GG10" i="10"/>
  <c r="GF10" i="10"/>
  <c r="GE10" i="10"/>
  <c r="GD10" i="10"/>
  <c r="GC10" i="10"/>
  <c r="GB10" i="10"/>
  <c r="GA10" i="10"/>
  <c r="FZ10" i="10"/>
  <c r="FY10" i="10"/>
  <c r="FX10" i="10"/>
  <c r="FW10" i="10"/>
  <c r="FV10" i="10"/>
  <c r="FU10" i="10"/>
  <c r="FT10" i="10"/>
  <c r="FS10" i="10"/>
  <c r="FR10" i="10"/>
  <c r="FQ10" i="10"/>
  <c r="FP10" i="10"/>
  <c r="FO10" i="10"/>
  <c r="FN10" i="10"/>
  <c r="FM10" i="10"/>
  <c r="FL10" i="10"/>
  <c r="FK10" i="10"/>
  <c r="FJ10" i="10"/>
  <c r="FI10" i="10"/>
  <c r="FH10" i="10"/>
  <c r="FG10" i="10"/>
  <c r="FF10" i="10"/>
  <c r="FE10" i="10"/>
  <c r="FD10" i="10"/>
  <c r="FC10" i="10"/>
  <c r="FB10" i="10"/>
  <c r="FA10" i="10"/>
  <c r="EZ10" i="10"/>
  <c r="EY10" i="10"/>
  <c r="EX10" i="10"/>
  <c r="EW10" i="10"/>
  <c r="EV10" i="10"/>
  <c r="EU10" i="10"/>
  <c r="ET10" i="10"/>
  <c r="ES10" i="10"/>
  <c r="ER10" i="10"/>
  <c r="EQ10" i="10"/>
  <c r="EP10" i="10"/>
  <c r="EO10" i="10"/>
  <c r="EN10" i="10"/>
  <c r="EM10" i="10"/>
  <c r="EL10" i="10"/>
  <c r="EK10" i="10"/>
  <c r="EJ10" i="10"/>
  <c r="EI10" i="10"/>
  <c r="EH10" i="10"/>
  <c r="EG10" i="10"/>
  <c r="EF10" i="10"/>
  <c r="EE10" i="10"/>
  <c r="ED10" i="10"/>
  <c r="EC10" i="10"/>
  <c r="EB10" i="10"/>
  <c r="EA10" i="10"/>
  <c r="DZ10" i="10"/>
  <c r="DY10" i="10"/>
  <c r="DX10" i="10"/>
  <c r="DW10" i="10"/>
  <c r="DV10" i="10"/>
  <c r="DU10" i="10"/>
  <c r="DT10" i="10"/>
  <c r="DS10" i="10"/>
  <c r="DR10" i="10"/>
  <c r="DQ10" i="10"/>
  <c r="DP10" i="10"/>
  <c r="DO10" i="10"/>
  <c r="DN10" i="10"/>
  <c r="DM10" i="10"/>
  <c r="DL10" i="10"/>
  <c r="DK10" i="10"/>
  <c r="DJ10" i="10"/>
  <c r="DI10" i="10"/>
  <c r="DH10" i="10"/>
  <c r="DG10" i="10"/>
  <c r="DF10" i="10"/>
  <c r="DE10" i="10"/>
  <c r="DD10" i="10"/>
  <c r="DC10" i="10"/>
  <c r="DB10" i="10"/>
  <c r="DA10" i="10"/>
  <c r="CZ10" i="10"/>
  <c r="CY10" i="10"/>
  <c r="CX10" i="10"/>
  <c r="CW10" i="10"/>
  <c r="CV10" i="10"/>
  <c r="CU10" i="10"/>
  <c r="CT10" i="10"/>
  <c r="CS10" i="10"/>
  <c r="CR10" i="10"/>
  <c r="CQ10" i="10"/>
  <c r="CP10" i="10"/>
  <c r="CO10" i="10"/>
  <c r="CN10" i="10"/>
  <c r="CM10" i="10"/>
  <c r="CL10" i="10"/>
  <c r="CK10" i="10"/>
  <c r="CJ10" i="10"/>
  <c r="CI10" i="10"/>
  <c r="CH10" i="10"/>
  <c r="CG10" i="10"/>
  <c r="CF10" i="10"/>
  <c r="CE10" i="10"/>
  <c r="CD10" i="10"/>
  <c r="CC10" i="10"/>
  <c r="CB10" i="10"/>
  <c r="CA10" i="10"/>
  <c r="BZ10" i="10"/>
  <c r="BY10" i="10"/>
  <c r="BX10" i="10"/>
  <c r="BW10" i="10"/>
  <c r="BV10" i="10"/>
  <c r="BU10" i="10"/>
  <c r="BT10" i="10"/>
  <c r="BS10" i="10"/>
  <c r="BR10" i="10"/>
  <c r="BQ10" i="10"/>
  <c r="BP10" i="10"/>
  <c r="BO10" i="10"/>
  <c r="BN10" i="10"/>
  <c r="BM10" i="10"/>
  <c r="BL10" i="10"/>
  <c r="BK10" i="10"/>
  <c r="BJ10" i="10"/>
  <c r="BI10" i="10"/>
  <c r="BH10" i="10"/>
  <c r="BG10" i="10"/>
  <c r="BF10" i="10"/>
  <c r="BE10" i="10"/>
  <c r="BD10" i="10"/>
  <c r="BC10"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KJ20" i="10" l="1"/>
  <c r="KI10" i="10"/>
  <c r="KJ10" i="10" l="1"/>
  <c r="KK20" i="10"/>
  <c r="KK10" i="10" s="1"/>
  <c r="H20" i="10" l="1"/>
  <c r="H69" i="10" s="1"/>
</calcChain>
</file>

<file path=xl/sharedStrings.xml><?xml version="1.0" encoding="utf-8"?>
<sst xmlns="http://schemas.openxmlformats.org/spreadsheetml/2006/main" count="1684" uniqueCount="921">
  <si>
    <t>Template for Summary Data from the EITI Report</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</si>
  <si>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</si>
  <si>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</si>
  <si>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</si>
  <si>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r>
      <rPr>
        <sz val="11"/>
        <color rgb="FF000000"/>
        <rFont val="Calibri"/>
        <family val="2"/>
        <scheme val="minor"/>
      </rP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</si>
  <si>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The data will be used to populate the global EITI data repository, available on the international EITI website.</t>
  </si>
  <si>
    <t>The form has 3 parts (worksheets):</t>
  </si>
  <si>
    <t xml:space="preserve">   Part 1 covers the basic characteristics about the report</t>
  </si>
  <si>
    <t xml:space="preserve">   Part 2 addresses availability of contextual data, in line with requirements 3 and 4</t>
  </si>
  <si>
    <t xml:space="preserve">   Part 3 covers data on government revenues per revenue stream and company. An example of this part using Norway's 2012 EITI Report is available in a final worksheet</t>
  </si>
  <si>
    <t>Fields marked in orange are required.</t>
  </si>
  <si>
    <t>Fields marked in yellow are optional.</t>
  </si>
  <si>
    <t xml:space="preserve">The International Secretariat can provide advice and support on request. Please contact </t>
  </si>
  <si>
    <t>data@eiti.org.</t>
  </si>
  <si>
    <t>About</t>
  </si>
  <si>
    <t xml:space="preserve"> </t>
  </si>
  <si>
    <t>Entry</t>
  </si>
  <si>
    <t>Comments</t>
  </si>
  <si>
    <t>Country</t>
  </si>
  <si>
    <t>Indonesia</t>
  </si>
  <si>
    <t>Fiscal Year Covered in the Report</t>
  </si>
  <si>
    <t>Start Date</t>
  </si>
  <si>
    <t>End Date</t>
  </si>
  <si>
    <t>Independent Administrator</t>
  </si>
  <si>
    <t>Date that the EITI Report was published (i.e., made publically available)</t>
  </si>
  <si>
    <t xml:space="preserve">Sectors Covered </t>
  </si>
  <si>
    <t>Oil</t>
  </si>
  <si>
    <t>Yes</t>
  </si>
  <si>
    <t>Add rows as necessary to add other sectors</t>
  </si>
  <si>
    <t>Gas</t>
  </si>
  <si>
    <t>Mining</t>
  </si>
  <si>
    <t>Other</t>
  </si>
  <si>
    <t>Web links to EITI Report, on the national EITI website</t>
  </si>
  <si>
    <t>PDF</t>
  </si>
  <si>
    <t>&lt;URL&gt;</t>
  </si>
  <si>
    <t>If multiple files, add rows as necessary.</t>
  </si>
  <si>
    <t>Electronic data file (CSV, excel)</t>
  </si>
  <si>
    <t>Link to open data policy</t>
  </si>
  <si>
    <t>Other file, link</t>
  </si>
  <si>
    <t>Number of reporting government entities</t>
  </si>
  <si>
    <t>Number of reporting companies</t>
  </si>
  <si>
    <t>Reporting currency</t>
  </si>
  <si>
    <t>ISO currency code</t>
  </si>
  <si>
    <t>Conversion rate utilised.  USD 1 =</t>
  </si>
  <si>
    <t>Disaggregation of Data</t>
  </si>
  <si>
    <t>By Revenue Stream</t>
  </si>
  <si>
    <t>Add rows as necessary to add other disaggregations</t>
  </si>
  <si>
    <t>By Company</t>
  </si>
  <si>
    <t>By Project</t>
  </si>
  <si>
    <t>Contact details to person who has completed this template</t>
  </si>
  <si>
    <t>Name</t>
  </si>
  <si>
    <t>Ade Ikhwan</t>
  </si>
  <si>
    <t>Organisation</t>
  </si>
  <si>
    <t>KAP Heliantono &amp; Rekan</t>
  </si>
  <si>
    <t>Email address</t>
  </si>
  <si>
    <t>ade.ikhwan@heliantonorekan.com</t>
  </si>
  <si>
    <t>Contextual information</t>
  </si>
  <si>
    <t>Unit</t>
  </si>
  <si>
    <t>Direct URL to source, or to section in EITI Report</t>
  </si>
  <si>
    <t>Contribution of extractive industries to economy (3.4)</t>
  </si>
  <si>
    <t>Gross Domestic Product - extractive industries (Gross Value Added)</t>
  </si>
  <si>
    <t>IDR</t>
  </si>
  <si>
    <t xml:space="preserve">Section 4.2 </t>
  </si>
  <si>
    <t>Gross Domestic Product - all sectors</t>
  </si>
  <si>
    <t>Government revenue - extractive industries</t>
  </si>
  <si>
    <t>Section 4.3</t>
  </si>
  <si>
    <t>Government revenue - all sectors</t>
  </si>
  <si>
    <t>the nominal value of total government revenue is not stated in the contextual report, but the contribution percentage of extractive revenue is disclosed.</t>
  </si>
  <si>
    <t>Exports - extractive industries</t>
  </si>
  <si>
    <t>USD</t>
  </si>
  <si>
    <t>Section 4.4.1</t>
  </si>
  <si>
    <t>Exports - all sectors</t>
  </si>
  <si>
    <t>Production volume and value (3.5.a)</t>
  </si>
  <si>
    <t>Oil, volume</t>
  </si>
  <si>
    <t>Section 4.3.1</t>
  </si>
  <si>
    <t>Oil, value</t>
  </si>
  <si>
    <t>Lifting value</t>
  </si>
  <si>
    <t>Gas, volume</t>
  </si>
  <si>
    <t>Section 4.3.2</t>
  </si>
  <si>
    <t>Gas, value</t>
  </si>
  <si>
    <t>Coal, volume</t>
  </si>
  <si>
    <t>Tonnes</t>
  </si>
  <si>
    <t>Section 4.3.3</t>
  </si>
  <si>
    <t>Coal, value</t>
  </si>
  <si>
    <t>Gold, volume</t>
  </si>
  <si>
    <t>section 4.3.4</t>
  </si>
  <si>
    <t>Gold, value</t>
  </si>
  <si>
    <t>Copper, volume</t>
  </si>
  <si>
    <t>Section 4.3.4</t>
  </si>
  <si>
    <t>Copper, value</t>
  </si>
  <si>
    <t>Silver, volume</t>
  </si>
  <si>
    <t>Tin, volume</t>
  </si>
  <si>
    <t>Nickel matte, volume</t>
  </si>
  <si>
    <t>Export volume and value (3.5.b)</t>
  </si>
  <si>
    <t>Section 4.4.2</t>
  </si>
  <si>
    <t>Section 4.4.3</t>
  </si>
  <si>
    <t>Section 4.4.4</t>
  </si>
  <si>
    <t>Distribution of revenues from extractive industries (3.7.a)</t>
  </si>
  <si>
    <t>Are EI revenues recorded in the government accounts/budget?</t>
  </si>
  <si>
    <t>Section 7</t>
  </si>
  <si>
    <t>If no, provide a brief explanation.</t>
  </si>
  <si>
    <t>If yes, link to government's accounts, where revenues are recorded</t>
  </si>
  <si>
    <t>Laporan Keuangan Pemerintah Pusat</t>
  </si>
  <si>
    <t>www.kemenkeu.go.id/page/laporan-keuangan-pemerintah-pusat</t>
  </si>
  <si>
    <t>Link to other financial reports, where revenues are recorded</t>
  </si>
  <si>
    <t>Register of licences (3.9)</t>
  </si>
  <si>
    <t>Public register of licences, oil</t>
  </si>
  <si>
    <t>ESDM One Map</t>
  </si>
  <si>
    <t>http://geoportal.esdm.go.id</t>
  </si>
  <si>
    <t>Public register of licences, mining</t>
  </si>
  <si>
    <t>If incomplete or not available, provide an explanation</t>
  </si>
  <si>
    <t>information on date of application, date of award and validity period is available at other sources (annual report of SKK Migas and extractive portal)</t>
  </si>
  <si>
    <t>https://skkmigas.go.id/publikasi/laporan-tahunan,  http://portal-ekstraktif.ekon.go.id/license</t>
  </si>
  <si>
    <t>Allocation of licences (3.10)</t>
  </si>
  <si>
    <t>Information about awarding and transfer of licences</t>
  </si>
  <si>
    <t>WK Offering in 2016, Transfer of Participating Interest, WIUP Tender and the Issuance of IUP in 2016</t>
  </si>
  <si>
    <t>Section 3.1.4, Section 3.1.6, Section 3.2.6</t>
  </si>
  <si>
    <t>Beneficial ownership (3.11)</t>
  </si>
  <si>
    <t>Publicly available registry of beneficial ownership</t>
  </si>
  <si>
    <t xml:space="preserve">the discussion about beneficial ownership can be seen in section 2.6.3 of 2016 Indonesia EITI Contextual Report </t>
  </si>
  <si>
    <t>Contracts (3.12)</t>
  </si>
  <si>
    <t>Does the report address the government's policy on contract disclosure?</t>
  </si>
  <si>
    <t>Section 2.3.3</t>
  </si>
  <si>
    <t>Are contracts disclosed?</t>
  </si>
  <si>
    <t>Partially</t>
  </si>
  <si>
    <t>only general provisions are disclosed to the public</t>
  </si>
  <si>
    <t>Publicly available registry of contracts</t>
  </si>
  <si>
    <t>PSC Contract Draft</t>
  </si>
  <si>
    <t>http://eiti.ekon.go.id/en/draft-kontrak-psc/</t>
  </si>
  <si>
    <t>Registry 2</t>
  </si>
  <si>
    <t>&lt;name of the registry/not applicable&gt;</t>
  </si>
  <si>
    <t>Entry. If yes, provide a reference to the relevant section in the EITI Report.</t>
  </si>
  <si>
    <t>Sale of the state’s share of production or other sales collected in-kind (4.1.c)</t>
  </si>
  <si>
    <t>Does the report address the issue?</t>
  </si>
  <si>
    <t>Total revenue received?</t>
  </si>
  <si>
    <t>Infrastructure provisions and barter arrangements (4.1.d)?</t>
  </si>
  <si>
    <t>Reconciliation Report</t>
  </si>
  <si>
    <t>If yes, what was the total revenue received?</t>
  </si>
  <si>
    <t>Social expenditures (4.1.e)</t>
  </si>
  <si>
    <t>Does the report address social expenditures?</t>
  </si>
  <si>
    <t>Section 6</t>
  </si>
  <si>
    <t>Section 6.1.1</t>
  </si>
  <si>
    <t>total CSR paid by EITI reporting companies</t>
  </si>
  <si>
    <t>Transportation revenues (4.1.f)</t>
  </si>
  <si>
    <t>Does the report address transportation revenues?</t>
  </si>
  <si>
    <t>Section 5.2, Section 5.6</t>
  </si>
  <si>
    <t>toll fee received by Pertagas and PGN</t>
  </si>
  <si>
    <t>Sub-national payments (4.2.d)?</t>
  </si>
  <si>
    <t>Does the report address sub-national payments?</t>
  </si>
  <si>
    <t>Section 7.3</t>
  </si>
  <si>
    <t>Section 7.3.1, Section 7.3.2</t>
  </si>
  <si>
    <t>The stated value is only the value of Local tax and Retribution (PDRD). Other payment can be seen in the Reconciliation Report.</t>
  </si>
  <si>
    <t>Sub-national transfers (4.2.e)?</t>
  </si>
  <si>
    <t>Does the report address sub-national transfers?</t>
  </si>
  <si>
    <t>Section 7.2</t>
  </si>
  <si>
    <t>Section 7.2.2</t>
  </si>
  <si>
    <t>Government revenues from extractive companies, per revenue stream</t>
  </si>
  <si>
    <t>Currency unit</t>
  </si>
  <si>
    <t>C. Companies</t>
  </si>
  <si>
    <t>This worksheet covers (A) identification of whether a revenue stream is included in the EITI Report, (B) listing the revenue streams according to their corresponding classification,</t>
  </si>
  <si>
    <t>Enter companies included in the EITI Report. Add columns as necessary.</t>
  </si>
  <si>
    <t xml:space="preserve"> Exxonmobil Cepu Ltd. </t>
  </si>
  <si>
    <t>(C) listing the companies that are reporting, (D) recording the payments per revenue stream and company, and (E) any notes to explain the information provided.</t>
  </si>
  <si>
    <t>Company identifier name/source</t>
  </si>
  <si>
    <t>Legal name</t>
  </si>
  <si>
    <t>BOB Pertamina - Bumi Siak Pusako</t>
  </si>
  <si>
    <t>PT PERTAMINA HULU ENERGI ROKAN CPP</t>
  </si>
  <si>
    <t>PT PHE NSB</t>
  </si>
  <si>
    <t>BP Berau Ltd.</t>
  </si>
  <si>
    <t>MI Berau BV</t>
  </si>
  <si>
    <t>KG Berau Petroleum Ltd.</t>
  </si>
  <si>
    <t>Nippon Oil Exploration (Berau) Ltd.</t>
  </si>
  <si>
    <t>BP Muturi Holdings B.V.</t>
  </si>
  <si>
    <t>CNOOC MUTURI LTD.</t>
  </si>
  <si>
    <t>BUT INDONESIA NATURAL GAS RESOURCES MUTURI, INC.</t>
  </si>
  <si>
    <t>BP Wiriagar Ltd.</t>
  </si>
  <si>
    <t>KG Wiriagar Petroleum Ltd.</t>
  </si>
  <si>
    <t>WIRIAGAR OVERSEAS LIMITED (D/H TALISMAN WIRIAGAR OVERSEAS LIMITED)</t>
  </si>
  <si>
    <t xml:space="preserve">Camar Resources Canada Inc. </t>
  </si>
  <si>
    <t xml:space="preserve">Camar Bawean Petroleum Limited </t>
  </si>
  <si>
    <t xml:space="preserve"> Chevron Indonesia Company </t>
  </si>
  <si>
    <t xml:space="preserve"> Inpex Offshore North Mahakam, Ltd </t>
  </si>
  <si>
    <t xml:space="preserve"> Chevron Rapak Ltd. </t>
  </si>
  <si>
    <t xml:space="preserve"> Eni Rapak Limited </t>
  </si>
  <si>
    <t xml:space="preserve"> Tiptop Rapak Limited </t>
  </si>
  <si>
    <t xml:space="preserve"> Chevron Makassar Ltd. </t>
  </si>
  <si>
    <t xml:space="preserve"> PT Pertamina Hulu Energi Makassar Strait </t>
  </si>
  <si>
    <t xml:space="preserve"> BUT Tiptop Makassar Ltd. </t>
  </si>
  <si>
    <t xml:space="preserve"> Chevron Pacific Indonesia </t>
  </si>
  <si>
    <t xml:space="preserve"> CITIC Seram Energy Limited </t>
  </si>
  <si>
    <t xml:space="preserve"> KUFPEC (Indonesia) Limited </t>
  </si>
  <si>
    <t xml:space="preserve"> GULF Petroleum Investment Co. </t>
  </si>
  <si>
    <t xml:space="preserve"> LION International Investment Ltd. </t>
  </si>
  <si>
    <t xml:space="preserve"> CNOOC SES Ltd. </t>
  </si>
  <si>
    <t xml:space="preserve"> PT Pertamina Hulu Energi Oses </t>
  </si>
  <si>
    <t xml:space="preserve"> PT Saka Energi Sumatera </t>
  </si>
  <si>
    <t xml:space="preserve"> KUFPEC Regional Venture (Indonesia) Ltd </t>
  </si>
  <si>
    <t xml:space="preserve"> Conocophillips (Grissik) Ltd. </t>
  </si>
  <si>
    <t xml:space="preserve"> Talisman (Corridor) Ltd. </t>
  </si>
  <si>
    <t xml:space="preserve"> PT. Pertamina Hulu Energi Corridor </t>
  </si>
  <si>
    <t xml:space="preserve"> Medco E&amp;P Natuna Ltd. </t>
  </si>
  <si>
    <t xml:space="preserve"> Prime Natuna Energy Inc. </t>
  </si>
  <si>
    <t xml:space="preserve"> Inpex Natuna Ltd. </t>
  </si>
  <si>
    <t xml:space="preserve"> EMP (Bentu) Ltd. </t>
  </si>
  <si>
    <t xml:space="preserve"> EMP Malacca Strait S.A </t>
  </si>
  <si>
    <t xml:space="preserve"> OOGC Malacca </t>
  </si>
  <si>
    <t xml:space="preserve"> Imbang Tata Alam, PT </t>
  </si>
  <si>
    <t xml:space="preserve"> Malacca Petroleum Ltd </t>
  </si>
  <si>
    <t xml:space="preserve"> Energy Equity Epic (Sengkang) Pty. Ltd. </t>
  </si>
  <si>
    <t xml:space="preserve"> Indonesia Petroleum Ltd </t>
  </si>
  <si>
    <t xml:space="preserve"> Total E&amp;P Indonesie </t>
  </si>
  <si>
    <t xml:space="preserve"> Kalrez Petroleum (Seram) Limited </t>
  </si>
  <si>
    <t xml:space="preserve"> Kangean Energy Indonesia Limited </t>
  </si>
  <si>
    <t xml:space="preserve"> EMP Exploration (Kangean) Ltd. </t>
  </si>
  <si>
    <t xml:space="preserve"> Lapindo Brantas Inc. </t>
  </si>
  <si>
    <t xml:space="preserve"> PT Prakarsa Brantas </t>
  </si>
  <si>
    <t xml:space="preserve"> PT Minarak Brantas Gas </t>
  </si>
  <si>
    <t xml:space="preserve"> Ampolex (Cepu) PTE. Ltd. </t>
  </si>
  <si>
    <t xml:space="preserve"> PT. Pertamina EP Cepu </t>
  </si>
  <si>
    <t xml:space="preserve"> PT Sarana Patra Hulu Cepu </t>
  </si>
  <si>
    <t xml:space="preserve"> PT Blora Patragas Hulu </t>
  </si>
  <si>
    <t xml:space="preserve"> PT Asri Dharma Sejahtera </t>
  </si>
  <si>
    <t xml:space="preserve"> PT Petrogas Jatim Utama Cendana </t>
  </si>
  <si>
    <t xml:space="preserve"> PHE NSO </t>
  </si>
  <si>
    <t xml:space="preserve"> Montd'or Oil Tungkal Limited </t>
  </si>
  <si>
    <t xml:space="preserve"> Fuel-X Tungkal Ltd. </t>
  </si>
  <si>
    <t xml:space="preserve"> Mubadala Petroleum </t>
  </si>
  <si>
    <t xml:space="preserve"> Total E&amp;P Sebuku </t>
  </si>
  <si>
    <t xml:space="preserve"> Inpex South Makassar Ltd. </t>
  </si>
  <si>
    <t xml:space="preserve"> Pertamina Hulu Energi ONWJ Ltd. </t>
  </si>
  <si>
    <t xml:space="preserve"> EMP ONWJ Ltd. </t>
  </si>
  <si>
    <t xml:space="preserve"> KUFPEC Indonesia ONWJ BV </t>
  </si>
  <si>
    <t>PT Benuo Taka Wailawi</t>
  </si>
  <si>
    <t xml:space="preserve"> Centre Energy Petroleum Limited </t>
  </si>
  <si>
    <t xml:space="preserve"> Petrogas (Basin) Ltd. </t>
  </si>
  <si>
    <t xml:space="preserve"> Petrochina International (Bermuda) Ltd. </t>
  </si>
  <si>
    <t xml:space="preserve"> RHP Salawati Basin B.V. </t>
  </si>
  <si>
    <t xml:space="preserve"> PT Pertamina Hulu Energi Salawati Basin </t>
  </si>
  <si>
    <t>Petrochina International Bangko Ltd.</t>
  </si>
  <si>
    <t>Petrochina International Jabung Ltd.</t>
  </si>
  <si>
    <t>PP Oil &amp; Gas (Indonesia - Jabung) Ltd.</t>
  </si>
  <si>
    <t>BUT. Petronas Carigali Jabung Ltd</t>
  </si>
  <si>
    <t>PT. Pertamina Hulu Energi Jabung</t>
  </si>
  <si>
    <t>Petronas Carigali (Ketapang) Ltd.</t>
  </si>
  <si>
    <t>PT Saka Ketapang Perdana</t>
  </si>
  <si>
    <t>PC Ketapang II Ltd.</t>
  </si>
  <si>
    <t>BUT PC Muriah Ltd</t>
  </si>
  <si>
    <t>BUT Saka Energi Muriah Limited</t>
  </si>
  <si>
    <t>PHE Siak</t>
  </si>
  <si>
    <t>Premier Oil Natuna Sea B.V.</t>
  </si>
  <si>
    <t>KUFPEC Indonesia Natuna BV</t>
  </si>
  <si>
    <t>BUT Natuna 1 BV</t>
  </si>
  <si>
    <t>BUT Natuna 2 BV</t>
  </si>
  <si>
    <t>PHE Kampar</t>
  </si>
  <si>
    <t>PT Medco E&amp;P Lematang</t>
  </si>
  <si>
    <t>Lematang E&amp;P Ltd.</t>
  </si>
  <si>
    <t>Lundin Lematang B.V.</t>
  </si>
  <si>
    <t>PT Medco E&amp;P Rimau</t>
  </si>
  <si>
    <t>Perusahaan Daerah Pertambangan Dan Energi Sumatera Selatan</t>
  </si>
  <si>
    <t>PT Medco E&amp;P South Sumatera</t>
  </si>
  <si>
    <t>PT Medco E&amp;P Tarakan</t>
  </si>
  <si>
    <t>PT Pertamina EP</t>
  </si>
  <si>
    <t>PT PHE WMO</t>
  </si>
  <si>
    <t>Kodeco Energy Co., Ltd.</t>
  </si>
  <si>
    <t>PT Sele Raya Merangin Dua</t>
  </si>
  <si>
    <t>Merangin BV</t>
  </si>
  <si>
    <t>Sinochem Merangin</t>
  </si>
  <si>
    <t>PT Sarana Pembangunan Riau</t>
  </si>
  <si>
    <t>Kingswood Capital Ltd.</t>
  </si>
  <si>
    <t>PT Tiarabumi Petroleum</t>
  </si>
  <si>
    <t>Saka Indonesia Pangkah Ltd.</t>
  </si>
  <si>
    <t>BUT Saka Pangkah LLC</t>
  </si>
  <si>
    <t>BUT Saka Pangkah BV</t>
  </si>
  <si>
    <t>Ophir Indonesia (Bangkanai) Ltd.</t>
  </si>
  <si>
    <t>Salamander Energy (Kerendan) Limited</t>
  </si>
  <si>
    <t>Salamander Energy (Central Kalimantan) Limited</t>
  </si>
  <si>
    <t>PT Saka Bangkanai Klemantan</t>
  </si>
  <si>
    <t>Santos (Madura Offshore)  Pty. Ltd.</t>
  </si>
  <si>
    <t>BUT PC Madura Ltd</t>
  </si>
  <si>
    <t>PT. Petrogas Pantai Madura</t>
  </si>
  <si>
    <t>Santos (Sampang) Pty. Ltd.</t>
  </si>
  <si>
    <t>Singapore Petroleum Sampang Ltd.</t>
  </si>
  <si>
    <t>Cue Sampang Pty.Ltd</t>
  </si>
  <si>
    <t>Star Energy (Kakap) Ltd.</t>
  </si>
  <si>
    <t>BUT Premier Oil Kakap BV</t>
  </si>
  <si>
    <t>SPC Kakap Limited</t>
  </si>
  <si>
    <t>Novus UK (Kakap) Limited</t>
  </si>
  <si>
    <t>PT Pertamina Hulu Energi Kakap</t>
  </si>
  <si>
    <t>Natuna UK (Kakap 2) Limited</t>
  </si>
  <si>
    <t>Novus Nominees Pty Ltd</t>
  </si>
  <si>
    <t>Novus Petroleum Canada, Ltd</t>
  </si>
  <si>
    <t>Tately N.V</t>
  </si>
  <si>
    <t>Total E&amp;P Indonesie</t>
  </si>
  <si>
    <t>Inpex Cooperation</t>
  </si>
  <si>
    <t>Vico CBM</t>
  </si>
  <si>
    <t>BP East Kalimantan CBM Limited</t>
  </si>
  <si>
    <t>BUT Eni CBM Ltd.</t>
  </si>
  <si>
    <t>Virginia International Co. CBM Limited</t>
  </si>
  <si>
    <t>Virginia Indonesia Company (VICO), Llc.</t>
  </si>
  <si>
    <t>BUT Saka Energi Sanga Sanga Limited</t>
  </si>
  <si>
    <t>BUT Lasmo Sanga Sanga Limited</t>
  </si>
  <si>
    <t>Opicoil Houston Inc.</t>
  </si>
  <si>
    <t>Virginia International Co. LLC</t>
  </si>
  <si>
    <t>Universe Gas &amp; Oil Company Inc.</t>
  </si>
  <si>
    <t>JOA Total E&amp;P Indonesie</t>
  </si>
  <si>
    <t>PHE Tengah</t>
  </si>
  <si>
    <t>Inpex Tengah Ltd.</t>
  </si>
  <si>
    <t>JOB Pertamina - Golden Spike Indonesia Ltd.</t>
  </si>
  <si>
    <t>Golden Spike Energy Indonesia, PT</t>
  </si>
  <si>
    <t>JOB Pertamina - Medco E&amp;P Simenggaris</t>
  </si>
  <si>
    <t>PT Medco E&amp;P Simenggaris</t>
  </si>
  <si>
    <t>JOB Pertamina - Petrochina East Java</t>
  </si>
  <si>
    <t>Petrochina International Java Ltd</t>
  </si>
  <si>
    <t>PT Pertamina Hulu Energi Tuban</t>
  </si>
  <si>
    <t>JOB Pertamina - Petrochina Salawati</t>
  </si>
  <si>
    <t>Petrochina Int'l Kepala Burung Ltd.</t>
  </si>
  <si>
    <t>RHP Salawati Island B.V.</t>
  </si>
  <si>
    <t>Petrogas (Island) Ltd.</t>
  </si>
  <si>
    <t>JOB Pertamina - Talisman Ogan Komering Ltd.</t>
  </si>
  <si>
    <t>Talisman Ogan Komering (D/H Jadestone Ogan Komering Ltd.)</t>
  </si>
  <si>
    <t>JOB Pertamina - Talisman Jambi Merang</t>
  </si>
  <si>
    <t>Pacific Oil&amp;Gas (Jambi Merang) Limited</t>
  </si>
  <si>
    <t>Talisman (Jambi Merang) Ltd.</t>
  </si>
  <si>
    <t>JOB Pertamina - Medco Tomori Sulawesi</t>
  </si>
  <si>
    <t>PT Medco E&amp;P Tomori</t>
  </si>
  <si>
    <t>Tomori E&amp;P Ltd.</t>
  </si>
  <si>
    <t>PHE Tengah K - JOA P Tengah</t>
  </si>
  <si>
    <t>PHE Raja Tempirai - JOB P GSIL</t>
  </si>
  <si>
    <t>PHE Tuban East Java - JOB PPEJ</t>
  </si>
  <si>
    <t>PHE Salawati - JOB PPS</t>
  </si>
  <si>
    <t>PHE Ogan Komering - JOB P TOKL</t>
  </si>
  <si>
    <t>PHE Jambi Merang - JOB P Talisman</t>
  </si>
  <si>
    <t>PHE Medco Tomori - JOB P Medco</t>
  </si>
  <si>
    <t>PHE Simenggaris</t>
  </si>
  <si>
    <t>Mandala Energy Ltd. (PT Hexindo Gemilang Jaya)</t>
  </si>
  <si>
    <t>Eastwin Global Investment Limited</t>
  </si>
  <si>
    <t>Mandala Lematang Singapore PTE. Ltd.</t>
  </si>
  <si>
    <t>Krisenergy (Satria) Ltd.</t>
  </si>
  <si>
    <t>BUT AWE (Satria) NZ LTD</t>
  </si>
  <si>
    <t>PT Satria Energindo</t>
  </si>
  <si>
    <t>PT Satria Wijaya Kusuma</t>
  </si>
  <si>
    <t>Kaltim Prima Coal</t>
  </si>
  <si>
    <t>Adaro Indonesia</t>
  </si>
  <si>
    <t>Kideco Jaya Agung</t>
  </si>
  <si>
    <t>Berau Coal</t>
  </si>
  <si>
    <t>Indominco Mandiri</t>
  </si>
  <si>
    <t>Arutmin Indonesia</t>
  </si>
  <si>
    <t xml:space="preserve">Trubaindo Coal Mining </t>
  </si>
  <si>
    <t>Antang Gunung Meratus</t>
  </si>
  <si>
    <t xml:space="preserve">Asmin Bara Bronang </t>
  </si>
  <si>
    <t>Broneo Indobara</t>
  </si>
  <si>
    <t>Bharinto Ekatama</t>
  </si>
  <si>
    <t>Mandiri Inti Perkasa</t>
  </si>
  <si>
    <t>Mahakam Sumber Jaya</t>
  </si>
  <si>
    <t>Insani Bara Perkasa</t>
  </si>
  <si>
    <t>Baramarta</t>
  </si>
  <si>
    <t xml:space="preserve">Lanna Harita Indonesia </t>
  </si>
  <si>
    <t xml:space="preserve">Wahana Harita Indonesia </t>
  </si>
  <si>
    <t>Indexim Coalindo</t>
  </si>
  <si>
    <t>Kalimantan Energi Lestari</t>
  </si>
  <si>
    <t>Multi Harapan Utama</t>
  </si>
  <si>
    <t>Asmin Koalindo Tuhup</t>
  </si>
  <si>
    <t>Firman Ketaun Perkasa</t>
  </si>
  <si>
    <t>Tambang Damai</t>
  </si>
  <si>
    <t>Marunda Graha Mineral</t>
  </si>
  <si>
    <t>Singlurus Pratama</t>
  </si>
  <si>
    <t>Tanito Harum</t>
  </si>
  <si>
    <t>Lahai coal</t>
  </si>
  <si>
    <t>Jorong Barutama Greston</t>
  </si>
  <si>
    <t>Perkasa Inakerta</t>
  </si>
  <si>
    <t>Teguh Sinar Abadi</t>
  </si>
  <si>
    <t>Karya Bumi Baratama</t>
  </si>
  <si>
    <t>Multi Tambangjaya Utama</t>
  </si>
  <si>
    <t>Bukit Asam Persero Tbk</t>
  </si>
  <si>
    <t>Kayan Putra Utama Coal</t>
  </si>
  <si>
    <t>Jembayan Muarabara</t>
  </si>
  <si>
    <t>Mitrabara Adiperdana Tbk</t>
  </si>
  <si>
    <t>Adimitra Baratama Nusantara</t>
  </si>
  <si>
    <t>Bhumi rantau Energi</t>
  </si>
  <si>
    <t>Multi Sarana Avindo</t>
  </si>
  <si>
    <t>Bara Tabang</t>
  </si>
  <si>
    <t>Tunas Inti Abadi</t>
  </si>
  <si>
    <t>Megaprima Persada</t>
  </si>
  <si>
    <t>Pipit Mutiara Jaya</t>
  </si>
  <si>
    <t>Sungai Danau Jaya</t>
  </si>
  <si>
    <t>Metalindo Bumi Raya</t>
  </si>
  <si>
    <t>Arzara Baraindo Energitama</t>
  </si>
  <si>
    <t>Binuang Mitra Bersama Blok Dua</t>
  </si>
  <si>
    <t>Kaltim Jaya Bara</t>
  </si>
  <si>
    <t xml:space="preserve">Bara Alam Utama </t>
  </si>
  <si>
    <t>Muara Alam Sejahtera</t>
  </si>
  <si>
    <t>Rinjani Kartanegara</t>
  </si>
  <si>
    <t>Khotai Makmur Insan Abadi</t>
  </si>
  <si>
    <t>Indoasia Cemerlang</t>
  </si>
  <si>
    <t>Bara Kumala Sakti</t>
  </si>
  <si>
    <t xml:space="preserve">Alamjaya Barapratama </t>
  </si>
  <si>
    <t xml:space="preserve">Welarco Subur Jaya </t>
  </si>
  <si>
    <t xml:space="preserve">Amanah Anugerah Adi Mulia </t>
  </si>
  <si>
    <t>Kitadin</t>
  </si>
  <si>
    <t>Baramulti Suksessarana</t>
  </si>
  <si>
    <t>Rantau Panjang Utama Bhakti</t>
  </si>
  <si>
    <t xml:space="preserve">Lembuswana Perkasa </t>
  </si>
  <si>
    <t>Prolindo Cipta Nusantara</t>
  </si>
  <si>
    <t xml:space="preserve">Inti Bara Perdana </t>
  </si>
  <si>
    <t xml:space="preserve">KUD Makmur Salam Babaris/Unit Desa Makmur  </t>
  </si>
  <si>
    <t xml:space="preserve">Surya Sakti Darma Kencana </t>
  </si>
  <si>
    <t xml:space="preserve">Cahaya Energi Mandiri </t>
  </si>
  <si>
    <t xml:space="preserve">Putra Parahyangan Mandiri </t>
  </si>
  <si>
    <t xml:space="preserve">Indomining </t>
  </si>
  <si>
    <t xml:space="preserve">Manambang Muara Enim </t>
  </si>
  <si>
    <t xml:space="preserve">Sinar Kumala Naga </t>
  </si>
  <si>
    <t>Firman Ketaun</t>
  </si>
  <si>
    <t xml:space="preserve">Binuang Mitra Bersama </t>
  </si>
  <si>
    <t xml:space="preserve">Artha Pratama Jaya </t>
  </si>
  <si>
    <t xml:space="preserve">International prima coal </t>
  </si>
  <si>
    <t xml:space="preserve">Astri Mining Resources </t>
  </si>
  <si>
    <t>Berau Usaha Mandiri</t>
  </si>
  <si>
    <t xml:space="preserve">Bangun Nusantara Jaya Makmur </t>
  </si>
  <si>
    <t xml:space="preserve">Lamindo Inter Multikon </t>
  </si>
  <si>
    <t xml:space="preserve">Trisensa Mineral Utama </t>
  </si>
  <si>
    <t xml:space="preserve">Laskar Semesta Alam </t>
  </si>
  <si>
    <t xml:space="preserve">Makmur Bersama </t>
  </si>
  <si>
    <t xml:space="preserve">Intan Karya Mandiri </t>
  </si>
  <si>
    <t>Kusuma Raya Mandiri</t>
  </si>
  <si>
    <t>Satui Terminal Umum</t>
  </si>
  <si>
    <t>Berkat Murah Rejeki</t>
  </si>
  <si>
    <t>Globalindo Inti Energi</t>
  </si>
  <si>
    <t>Mahakam Prima Akbar Sejati</t>
  </si>
  <si>
    <t>Fazar Utama</t>
  </si>
  <si>
    <t>Supra Bara Energi</t>
  </si>
  <si>
    <t>Energi Batu Bara Lestari</t>
  </si>
  <si>
    <t xml:space="preserve">Freeport Indonesia </t>
  </si>
  <si>
    <t>Newmont Nusa Tenggara</t>
  </si>
  <si>
    <t>Vale Indonesia Tbk</t>
  </si>
  <si>
    <t>Tambang Tondano Nusajaya</t>
  </si>
  <si>
    <t>Agincourt Resources</t>
  </si>
  <si>
    <t xml:space="preserve">Meares Soputan Mining </t>
  </si>
  <si>
    <t>Kasongan Bumi Kencana</t>
  </si>
  <si>
    <t>Nusa Halmahera Minerals</t>
  </si>
  <si>
    <t>PT Timah</t>
  </si>
  <si>
    <t>Aneka Tambang</t>
  </si>
  <si>
    <t>Bintang Delapan Mineral</t>
  </si>
  <si>
    <t xml:space="preserve">Sago Prima Pratama </t>
  </si>
  <si>
    <t>Venus Inti Perkasa</t>
  </si>
  <si>
    <t>Dwinad Nusa Sejahtera</t>
  </si>
  <si>
    <t>Tinindo Inter Nusa</t>
  </si>
  <si>
    <t>Fajar Bhakti Lintas Nusantara</t>
  </si>
  <si>
    <t>Menara Cipta Mulia</t>
  </si>
  <si>
    <t>Prima Timah Utama</t>
  </si>
  <si>
    <t>Refined Bangka Tin</t>
  </si>
  <si>
    <t>Bangka Tin Industry</t>
  </si>
  <si>
    <t>Bangka Prima Tin</t>
  </si>
  <si>
    <t>Identification #</t>
  </si>
  <si>
    <t>MIGAS_OP_01</t>
  </si>
  <si>
    <t>MIGAS_NOP_01 PHE Rokan CPP</t>
  </si>
  <si>
    <t>MIGAS_OP_02</t>
  </si>
  <si>
    <t>MIGAS_OP_03</t>
  </si>
  <si>
    <t>MIGAS_NOP_03 MI Berau BV</t>
  </si>
  <si>
    <t>MIGAS_NOP_03 KG Berau</t>
  </si>
  <si>
    <t>MIGAS_NOP_03 Nippon Oil Berau</t>
  </si>
  <si>
    <t>MIGAS_OP_04</t>
  </si>
  <si>
    <t>MIGAS_NOP_04 _CNOOC Muturi</t>
  </si>
  <si>
    <t>MIGAS_NOP_04 Indonesia_Natural Muturi</t>
  </si>
  <si>
    <t>MIGAS_OP_05</t>
  </si>
  <si>
    <t>MIGAS_NOP_05_KG Wiriagar</t>
  </si>
  <si>
    <t>MIGAS_NOP_05_Wiriagar Overseas</t>
  </si>
  <si>
    <t>MIGAS_OP_06</t>
  </si>
  <si>
    <t>MIGAS_NOP_06 Camar Bawean</t>
  </si>
  <si>
    <t>MIGAS_OP_07</t>
  </si>
  <si>
    <t>MIGAS_NOP_07_INPEX NORTH MAHAKAM</t>
  </si>
  <si>
    <t>MIGAS_OP_08</t>
  </si>
  <si>
    <t>MIGAS_NOP_08_Eni Rapak</t>
  </si>
  <si>
    <t>MIGAS_NOP_08_Tiptop Rapak</t>
  </si>
  <si>
    <t>MIGAS_OP_09</t>
  </si>
  <si>
    <t>MIGAS_NOP_09_PHE MAKASSAR</t>
  </si>
  <si>
    <t>MIGAS_NOP_09_Tiptop Makassar</t>
  </si>
  <si>
    <t>MIGAS_OP_10</t>
  </si>
  <si>
    <t>MIGAS_OP_11</t>
  </si>
  <si>
    <t>MIGAS_NOP_11_KUFPEC Indonesia</t>
  </si>
  <si>
    <t>MIGAS_NOP_11_GULF Petroleum</t>
  </si>
  <si>
    <t>MIGAS_NOP_11_LION Investment</t>
  </si>
  <si>
    <t>MIGAS_OP_12</t>
  </si>
  <si>
    <t>MIGAS_NOP_12_PHE OSES</t>
  </si>
  <si>
    <t>MIGAS_NOP_12_Saka Sumatera</t>
  </si>
  <si>
    <t>MIGAS_NOP_12_KUFPEC Regional</t>
  </si>
  <si>
    <t>MIGAS_OP_13</t>
  </si>
  <si>
    <t>MIGAS_NOP_13_Talisman Corridor</t>
  </si>
  <si>
    <t>MIGAS_NOP_13_PHE Corridor</t>
  </si>
  <si>
    <t>MIGAS_OP_14</t>
  </si>
  <si>
    <t>MIGAS_NOP_14_Prime Natuna</t>
  </si>
  <si>
    <t>MIGAS_NOP_14_Inpex Natuna</t>
  </si>
  <si>
    <t>MIGAS_OP_15</t>
  </si>
  <si>
    <t>MIGAS_OP_16</t>
  </si>
  <si>
    <t>MIGAS_NOP_16_OOGC Malacca</t>
  </si>
  <si>
    <t>MIGAS_NOP_16_Imbang Tata</t>
  </si>
  <si>
    <t>MIGAS_NOP_16_Malacca Petroleum</t>
  </si>
  <si>
    <t>MIGAS_OP_17</t>
  </si>
  <si>
    <t>MIGAS_OP_18</t>
  </si>
  <si>
    <t>MIGAS_NOP_18_Total E&amp;P</t>
  </si>
  <si>
    <t>MIGAS_OP_19</t>
  </si>
  <si>
    <t>MIGAS_OP_20</t>
  </si>
  <si>
    <t>MIGAS_NOP_20_EMP Kangean</t>
  </si>
  <si>
    <t>MIGAS_OP_21</t>
  </si>
  <si>
    <t>MIGAS_NOP_21_Prakarsa Brantas</t>
  </si>
  <si>
    <t>MIGAS_NOP_21_Minarak Brantas</t>
  </si>
  <si>
    <t>MIGAS_OP_22</t>
  </si>
  <si>
    <t>MIGAS_NOP_22_Ampolex</t>
  </si>
  <si>
    <t>MIGAS_NOP_22_Pertamina EP Cepu</t>
  </si>
  <si>
    <t>MIGAS_NOP_22_Sarana Patra Hulu</t>
  </si>
  <si>
    <t>MIGAS_NOP_22_Blora Patragas</t>
  </si>
  <si>
    <t>MIGAS_NOP_22_Asri Dharma</t>
  </si>
  <si>
    <t>MIGAS_NOP_22_Petrogas Jatim Utama</t>
  </si>
  <si>
    <t>MIGAS_OP_23</t>
  </si>
  <si>
    <t>MIGAS_OP_24</t>
  </si>
  <si>
    <t>MIGAS_NOP_24_Fuel X Tungkal</t>
  </si>
  <si>
    <t>MIGAS_OP_25</t>
  </si>
  <si>
    <t>MIGAS_NOP_25_Total Sebuku</t>
  </si>
  <si>
    <t>MIGAS_NOP_25_Inpex Makassar</t>
  </si>
  <si>
    <t>MIGAS_OP_26</t>
  </si>
  <si>
    <t>MIGAS_NOP_26_EMP ONWJ</t>
  </si>
  <si>
    <t>MIGAS_NOP_26_KUFPEC ONWJ</t>
  </si>
  <si>
    <t>MIGAS_OP_27</t>
  </si>
  <si>
    <t>MIGAS_NOP_27_Centre Energy</t>
  </si>
  <si>
    <t>MIGAS_OP_28</t>
  </si>
  <si>
    <t>MIGAS_NOP_28_Petrochina Bermuda</t>
  </si>
  <si>
    <t>MIGAS_NOP_28_RHP Salawati</t>
  </si>
  <si>
    <t>MIGAS_NOP_28_PHE Salawati Basin</t>
  </si>
  <si>
    <t>MIGAS_OP_29</t>
  </si>
  <si>
    <t>MIGAS_OP_30</t>
  </si>
  <si>
    <t>MIGAS_NOP_30_PP Oil &amp; Gas Jabung</t>
  </si>
  <si>
    <t>MIGAS_NOP_30_BUT Petronas Jabung</t>
  </si>
  <si>
    <t>MIGAS_NOP_30_PHE Jabung</t>
  </si>
  <si>
    <t>MIGAS_OP_31</t>
  </si>
  <si>
    <t>MIGAS_NOP_31_PT Saka Ketapang</t>
  </si>
  <si>
    <t>MIGAS_NOP_31_PC Ketapang II</t>
  </si>
  <si>
    <t>MIGAS_OP_32</t>
  </si>
  <si>
    <t>MIGAS_NOP_32_Saka Energi Muriah</t>
  </si>
  <si>
    <t>MIGAS_OP_33</t>
  </si>
  <si>
    <t>MIGAS_OP_34</t>
  </si>
  <si>
    <t>MIGAS_NOP_34_kufpec natuna</t>
  </si>
  <si>
    <t>MIGAS_NOP_34_Natuna 1 BV</t>
  </si>
  <si>
    <t>MIGAS_NOP_34_Natuna 2 BV</t>
  </si>
  <si>
    <t>MIGAS_OP_35</t>
  </si>
  <si>
    <t>MIGAS_OP_36</t>
  </si>
  <si>
    <t>MIGAS_NOP_36_Lematang E&amp;P</t>
  </si>
  <si>
    <t>MIGAS_NOP_36_Lundin Lematang</t>
  </si>
  <si>
    <t>MIGAS_OP_37</t>
  </si>
  <si>
    <t>MIGAS_NOP_37_PDPDE</t>
  </si>
  <si>
    <t>MIGAS_OP_38</t>
  </si>
  <si>
    <t>MIGAS_OP_39</t>
  </si>
  <si>
    <t>MIGAS_OP_40</t>
  </si>
  <si>
    <t>MIGAS_OP_41</t>
  </si>
  <si>
    <t>MIGAS_NOP_41_Kodeco Energy</t>
  </si>
  <si>
    <t>MIGAS_OP_42</t>
  </si>
  <si>
    <t>MIGAS_NOP_42_Merangin BV</t>
  </si>
  <si>
    <t>MIGAS_NOP_42_Sinochem Merangin</t>
  </si>
  <si>
    <t>MIGAS_OP_43</t>
  </si>
  <si>
    <t>MIGAS_NOP_43_Kingswood Capital</t>
  </si>
  <si>
    <t>MIGAS_OP_44</t>
  </si>
  <si>
    <t>MIGAS_OP_45</t>
  </si>
  <si>
    <t>MIGAS_NOP_45_Saka Pangkah LLC</t>
  </si>
  <si>
    <t>MIGAS_NOP_45_Saka Pangkah BV</t>
  </si>
  <si>
    <t>MIGAS_OP_46</t>
  </si>
  <si>
    <t>MIGAS_NOP_46_Salamander (Kerandan)</t>
  </si>
  <si>
    <t>MIGAS_NOP_46_Salamander (Central Kalimantan)</t>
  </si>
  <si>
    <t>MIGAS_NOP_46_Saka Bangkanai</t>
  </si>
  <si>
    <t>MIGAS_OP_47</t>
  </si>
  <si>
    <t>MIGAS_NOP_47_PC Madura</t>
  </si>
  <si>
    <t>MIGAS_NOP_47_Petrogas Pantai Madura</t>
  </si>
  <si>
    <t>MIGAS_OP_48</t>
  </si>
  <si>
    <t>MIGAS_NOP_48_Singapore Sampang</t>
  </si>
  <si>
    <t>MIGAS_NOP_48_Cue Sampang</t>
  </si>
  <si>
    <t>MIGAS_OP_49</t>
  </si>
  <si>
    <t>MIGAS_NOP_49_Premier Oil Kakap</t>
  </si>
  <si>
    <t>MIGAS_NOP_49_SPC Kakap</t>
  </si>
  <si>
    <t>MIGAS_NOP_49_Novus UK(Kakap)</t>
  </si>
  <si>
    <t>MIGAS_NOP_49_PHE Kakap</t>
  </si>
  <si>
    <t>MIGAS_NOP_49_Natuna UK (Kakap 2)</t>
  </si>
  <si>
    <t>MIGAS_NOP_49_Novus Nominess</t>
  </si>
  <si>
    <t>MIGAS_NOP_49_Novus Petroleum</t>
  </si>
  <si>
    <t>MIGAS_OP_50</t>
  </si>
  <si>
    <t>MIGAS_OP_51</t>
  </si>
  <si>
    <t>MIGAS_NOP_51_Inpex Coorperation</t>
  </si>
  <si>
    <t>MIGAS_OP_52</t>
  </si>
  <si>
    <t>MIGAS_NOP_52_BP East Kalimantan CBM</t>
  </si>
  <si>
    <t>MIGAS_NOP_52_BUT Eni CBM</t>
  </si>
  <si>
    <t>MIGAS_NOP_52_Virginia International CBM</t>
  </si>
  <si>
    <t>MIGAS_OP_53</t>
  </si>
  <si>
    <t>MIGAS_NOP_53_BUT Saka Energi</t>
  </si>
  <si>
    <t xml:space="preserve">MIGAS_NOP_53_BUT Lasmo </t>
  </si>
  <si>
    <t>MIGAS_NOP_53_Opicoil Houston</t>
  </si>
  <si>
    <t>MIGAS_NOP_53_Virginia International Co. LLC</t>
  </si>
  <si>
    <t>MIGAS_NOP_53_Universe Gas &amp; Oil Company</t>
  </si>
  <si>
    <t>MIGAS_OP_54</t>
  </si>
  <si>
    <t>MIGAS_NOP_54_PHE Tengah</t>
  </si>
  <si>
    <t>MIGAS_NOP_54_Inpex Tengah</t>
  </si>
  <si>
    <t>MIGAS_OP_55</t>
  </si>
  <si>
    <t>MIGAS_NOP_55_Golden Spike</t>
  </si>
  <si>
    <t>MIGAS_OP_56</t>
  </si>
  <si>
    <t>MIGAS_OP_56_Medco E&amp;P Simenggaris</t>
  </si>
  <si>
    <t>MIGAS_OP_57</t>
  </si>
  <si>
    <t>MIGAS_NOP_57_Petrochina International Java</t>
  </si>
  <si>
    <t>MIGAS_NOP_57_PHE Tuban</t>
  </si>
  <si>
    <t>MIGAS_OP_58</t>
  </si>
  <si>
    <t>MIGAS_NOP_58_Petrochina Int'l Kepala Burung</t>
  </si>
  <si>
    <t>MIGAS_NOP_58_RHP Salawati</t>
  </si>
  <si>
    <t>MIGAS_NOP_58_Petrogas (Island)</t>
  </si>
  <si>
    <t>MIGAS_OP_59</t>
  </si>
  <si>
    <t>MIGAS_NOP_59_Talisman Ogan Komering</t>
  </si>
  <si>
    <t>MIGAS_OP_60</t>
  </si>
  <si>
    <t>MIGAS_NOP_60_PHE Jambi Merang</t>
  </si>
  <si>
    <t>MIGAS_NOP_60_Talisman (Jambi Merang)</t>
  </si>
  <si>
    <t>MIGAS_OP_61</t>
  </si>
  <si>
    <t>MIGAS_NOP_61_Medco E&amp;P Tomori</t>
  </si>
  <si>
    <t>MIGAS_NOP_61_Tomori E&amp;P</t>
  </si>
  <si>
    <t>MIGAS_OP_62</t>
  </si>
  <si>
    <t>MIGAS_OP_63</t>
  </si>
  <si>
    <t>MIGAS_OP_64</t>
  </si>
  <si>
    <t>MIGAS_OP_65</t>
  </si>
  <si>
    <t>MIGAS_OP_66</t>
  </si>
  <si>
    <t>MIGAS_OP_67</t>
  </si>
  <si>
    <t>MIGAS_OP_68</t>
  </si>
  <si>
    <t>MIGAS_OP_69</t>
  </si>
  <si>
    <t>MIGAS_OP_70</t>
  </si>
  <si>
    <t>MIGAS_NOP_70_Eastwin Global</t>
  </si>
  <si>
    <t>MIGAS_NOP_70_Mandala Lematang</t>
  </si>
  <si>
    <t>MIGAS_OP_71</t>
  </si>
  <si>
    <t>MIGAS_NOP_71_BUT AWE</t>
  </si>
  <si>
    <t>MIGAS_NOP_71_Satria Energindo</t>
  </si>
  <si>
    <t>MIGAS_NOP_71_Satria Wijaya</t>
  </si>
  <si>
    <t>PKP2B_BB01</t>
  </si>
  <si>
    <t>PKP2B_BB02</t>
  </si>
  <si>
    <t>PKP2B_BB03</t>
  </si>
  <si>
    <t>PKP2B_BB04</t>
  </si>
  <si>
    <t>PKP2B_BB05</t>
  </si>
  <si>
    <t>PKP2B_BB06</t>
  </si>
  <si>
    <t>PKP2B_BB07</t>
  </si>
  <si>
    <t>PKP2B_BB08</t>
  </si>
  <si>
    <t>PKP2B_BB09</t>
  </si>
  <si>
    <t>PKP2B_BB10</t>
  </si>
  <si>
    <t>PKP2B_BB11</t>
  </si>
  <si>
    <t>PKP2B_BB12</t>
  </si>
  <si>
    <t>PKP2B_BB13</t>
  </si>
  <si>
    <t>PKP2B_BB14</t>
  </si>
  <si>
    <t>PKP2B_BB15</t>
  </si>
  <si>
    <t>PKP2B_BB16</t>
  </si>
  <si>
    <t>PKP2B_BB17</t>
  </si>
  <si>
    <t>PKP2B_BB18</t>
  </si>
  <si>
    <t>PKP2B_BB19</t>
  </si>
  <si>
    <t>PKP2B_BB20</t>
  </si>
  <si>
    <t>PKP2B_BB21</t>
  </si>
  <si>
    <t>PKP2B_BB22</t>
  </si>
  <si>
    <t>PKP2B_BB23</t>
  </si>
  <si>
    <t>PKP2B_BB24</t>
  </si>
  <si>
    <t>PKP2B_BB25</t>
  </si>
  <si>
    <t>PKP2B_BB26</t>
  </si>
  <si>
    <t>PKP2B_BB27</t>
  </si>
  <si>
    <t>PKP2B_BB28</t>
  </si>
  <si>
    <t>PKP2B_BB29</t>
  </si>
  <si>
    <t>PKP2B_BB30</t>
  </si>
  <si>
    <t>PKP2B_BB31</t>
  </si>
  <si>
    <t>PKP2B_BB32</t>
  </si>
  <si>
    <t>PKP2B_BB33</t>
  </si>
  <si>
    <t>IUP_BB01</t>
  </si>
  <si>
    <t>IUP_BB02</t>
  </si>
  <si>
    <t>IUP_BB03</t>
  </si>
  <si>
    <t>IUP_BB04</t>
  </si>
  <si>
    <t>IUP_BB05</t>
  </si>
  <si>
    <t>IUP_BB06</t>
  </si>
  <si>
    <t>IUP_BB07</t>
  </si>
  <si>
    <t>IUP_BB08</t>
  </si>
  <si>
    <t>IUP_BB09</t>
  </si>
  <si>
    <t>IUP_BB10</t>
  </si>
  <si>
    <t>IUP_BB11</t>
  </si>
  <si>
    <t>IUP_BB12</t>
  </si>
  <si>
    <t>IUP_BB13</t>
  </si>
  <si>
    <t>IUP_BB14</t>
  </si>
  <si>
    <t>IUP_BB15</t>
  </si>
  <si>
    <t>IUP_BB16</t>
  </si>
  <si>
    <t>IUP_BB17</t>
  </si>
  <si>
    <t>IUP_BB18</t>
  </si>
  <si>
    <t>IUP_BB19</t>
  </si>
  <si>
    <t>IUP_BB20</t>
  </si>
  <si>
    <t>IUP_BB21</t>
  </si>
  <si>
    <t>IUP_BB22</t>
  </si>
  <si>
    <t>IUP_BB23</t>
  </si>
  <si>
    <t>IUP_BB24</t>
  </si>
  <si>
    <t>IUP_BB25</t>
  </si>
  <si>
    <t>IUP_BB26</t>
  </si>
  <si>
    <t>IUP_BB27</t>
  </si>
  <si>
    <t>IUP_BB28</t>
  </si>
  <si>
    <t>IUP_BB29</t>
  </si>
  <si>
    <t>IUP_BB30</t>
  </si>
  <si>
    <t>IUP_BB31</t>
  </si>
  <si>
    <t>IUP_BB32</t>
  </si>
  <si>
    <t>IUP_BB33</t>
  </si>
  <si>
    <t>IUP_BB34</t>
  </si>
  <si>
    <t>IUP_BB35</t>
  </si>
  <si>
    <t>IUP_BB36</t>
  </si>
  <si>
    <t>IUP_BB37</t>
  </si>
  <si>
    <t>IUP_BB38</t>
  </si>
  <si>
    <t>IUP_BB39</t>
  </si>
  <si>
    <t>IUP_BB40</t>
  </si>
  <si>
    <t>IUP_BB41</t>
  </si>
  <si>
    <t>IUP_BB42</t>
  </si>
  <si>
    <t>IUP_BB43</t>
  </si>
  <si>
    <t>IUP_BB44</t>
  </si>
  <si>
    <t>IUP_BB45</t>
  </si>
  <si>
    <t>IUP_BB46</t>
  </si>
  <si>
    <t>IUP_BB47</t>
  </si>
  <si>
    <t>IUP_BB48</t>
  </si>
  <si>
    <t>IUP_BB49</t>
  </si>
  <si>
    <t>IUP_BB50</t>
  </si>
  <si>
    <t>IUP_BB51</t>
  </si>
  <si>
    <t>IUP_BB52</t>
  </si>
  <si>
    <t>IUP_BB53</t>
  </si>
  <si>
    <t>IUP_BB54</t>
  </si>
  <si>
    <t>IUP_BB55</t>
  </si>
  <si>
    <t>IUP_BB56</t>
  </si>
  <si>
    <t>IUP_BB57</t>
  </si>
  <si>
    <t>IUP_BB58</t>
  </si>
  <si>
    <t>KK_MN01</t>
  </si>
  <si>
    <t>KK_MN02</t>
  </si>
  <si>
    <t>KK_MN03</t>
  </si>
  <si>
    <t>KK_MN04</t>
  </si>
  <si>
    <t>KK_MN05</t>
  </si>
  <si>
    <t>KK_MN06</t>
  </si>
  <si>
    <t>KK_MN07</t>
  </si>
  <si>
    <t>KK_MN08</t>
  </si>
  <si>
    <t>IUP_MN01</t>
  </si>
  <si>
    <t>IUP_MN02</t>
  </si>
  <si>
    <t>IUP_MN03</t>
  </si>
  <si>
    <t>IUP_MN04</t>
  </si>
  <si>
    <t>IUP_MN05</t>
  </si>
  <si>
    <t>IUP_MN06</t>
  </si>
  <si>
    <t>IUP_MN07</t>
  </si>
  <si>
    <t>IUP_MN08</t>
  </si>
  <si>
    <t>IUP_MN09</t>
  </si>
  <si>
    <t>IUP_MN10</t>
  </si>
  <si>
    <t>IUP_MN11</t>
  </si>
  <si>
    <t>IUP_MN12</t>
  </si>
  <si>
    <t>IUP_MN13</t>
  </si>
  <si>
    <t>Sector</t>
  </si>
  <si>
    <t>Oil &amp; Gas</t>
  </si>
  <si>
    <t>Oil and Gas</t>
  </si>
  <si>
    <t>Commodities</t>
  </si>
  <si>
    <t>Oil, Gas</t>
  </si>
  <si>
    <t>Oil,Gas</t>
  </si>
  <si>
    <t>Coal</t>
  </si>
  <si>
    <t>Mineral</t>
  </si>
  <si>
    <t>A. GFS classification of revenue streams</t>
  </si>
  <si>
    <t>B. Revenue streams (including non-reconciled)</t>
  </si>
  <si>
    <t>D. Reconciled revenue streams per company</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</si>
  <si>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</si>
  <si>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</si>
  <si>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r>
      <rPr>
        <i/>
        <sz val="10"/>
        <color theme="1"/>
        <rFont val="Calibri"/>
        <family val="2"/>
        <scheme val="minor"/>
      </rPr>
      <t xml:space="preserve">Record figures as </t>
    </r>
    <r>
      <rPr>
        <b/>
        <i/>
        <sz val="10"/>
        <color theme="1"/>
        <rFont val="Calibri"/>
        <family val="2"/>
        <scheme val="minor"/>
      </rPr>
      <t>reported by government</t>
    </r>
    <r>
      <rPr>
        <i/>
        <sz val="10"/>
        <color theme="1"/>
        <rFont val="Calibri"/>
        <family val="2"/>
        <scheme val="minor"/>
      </rPr>
      <t>, corrected after reconcilation.</t>
    </r>
  </si>
  <si>
    <t>GFS codes</t>
  </si>
  <si>
    <t>GFS Descriptions</t>
  </si>
  <si>
    <t>Included in EITI Report</t>
  </si>
  <si>
    <t>Name of revenue stream in country</t>
  </si>
  <si>
    <t>Name of receiving government agency</t>
  </si>
  <si>
    <t>Revenue, as disclosed by government</t>
  </si>
  <si>
    <t>Subtotals</t>
  </si>
  <si>
    <t>11E</t>
  </si>
  <si>
    <t>Taxes</t>
  </si>
  <si>
    <t>111E</t>
  </si>
  <si>
    <t>Taxes on income, profits and capital gains</t>
  </si>
  <si>
    <t>1112E1</t>
  </si>
  <si>
    <t xml:space="preserve">   Ordinary taxes on income, profits and capital gains</t>
  </si>
  <si>
    <t>Included and reconciled</t>
  </si>
  <si>
    <t>Corporate Income &amp; Dividend Tax - Oil &amp; Gas</t>
  </si>
  <si>
    <t>Directorate General of Tax</t>
  </si>
  <si>
    <t>Corporate Income Tax - Mineral &amp; Coal (in Thousand USD)</t>
  </si>
  <si>
    <t>1112E2</t>
  </si>
  <si>
    <t xml:space="preserve">   Extraordinary taxes on income, profits and capital gains</t>
  </si>
  <si>
    <t>Not applicable</t>
  </si>
  <si>
    <t>112E</t>
  </si>
  <si>
    <t>Taxes on payroll and workforce</t>
  </si>
  <si>
    <t>113E</t>
  </si>
  <si>
    <t>Taxes on property</t>
  </si>
  <si>
    <t>Tax on Property (Pajak Bumi dan Bangunan) - Oil &amp; Gas (in Thousand USD)</t>
  </si>
  <si>
    <t>Directorate General Budget</t>
  </si>
  <si>
    <t>Directorate General Tax</t>
  </si>
  <si>
    <t xml:space="preserve">Tax on Property (Pajak Bumi dan Bangunan) - Mineral &amp; Coal (in Thousand USD) </t>
  </si>
  <si>
    <t>114E</t>
  </si>
  <si>
    <t>Taxes on goods and services</t>
  </si>
  <si>
    <t>1141E</t>
  </si>
  <si>
    <t xml:space="preserve">   General taxes on goods and services (VAT, sales tax, turnover tax)</t>
  </si>
  <si>
    <t>VAT Reimbursement (PPN Reimbursement) - Oil &amp; Gas (in Thousand USD)</t>
  </si>
  <si>
    <t>Included not reconciled</t>
  </si>
  <si>
    <t>VAT (Pajak Pertambahan Nilai) - Oil &amp; Gas (in Thousand USD)</t>
  </si>
  <si>
    <t>1142E</t>
  </si>
  <si>
    <t xml:space="preserve">   Excise taxes</t>
  </si>
  <si>
    <t>1145E</t>
  </si>
  <si>
    <t xml:space="preserve">   Taxes on use of goods/permission to use goods or perform activities</t>
  </si>
  <si>
    <t>114521E</t>
  </si>
  <si>
    <t xml:space="preserve">      Licence fees</t>
  </si>
  <si>
    <t>Land Rent - Mineral &amp; Coal (in Thousand USD)</t>
  </si>
  <si>
    <t>Local Government</t>
  </si>
  <si>
    <t>Borrow to Use Permit for Forest Area  - Mineral &amp; Coal (in Thousand USD)</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</si>
  <si>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</si>
  <si>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</si>
  <si>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</si>
  <si>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</si>
  <si>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</si>
  <si>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</si>
  <si>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</si>
  <si>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</si>
  <si>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</si>
  <si>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</si>
  <si>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</si>
  <si>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</si>
  <si>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</si>
  <si>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</si>
  <si>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Local Taxes and Levies (Pajak Daerah dan Restribusi Daerah) - Oil &amp; Gas (in Thousand USD)</t>
  </si>
  <si>
    <t>Local Taxes and Levies (Pajak Daerah dan Restribusi Daerah) - Mineral &amp; Coal (in Thousand USD)</t>
  </si>
  <si>
    <t>12E</t>
  </si>
  <si>
    <t>Social contributions</t>
  </si>
  <si>
    <t>1212E</t>
  </si>
  <si>
    <t>Social security employer contributions</t>
  </si>
  <si>
    <t>CSR - Oil &amp; Gas (In Thousand USD)</t>
  </si>
  <si>
    <t>Local Community</t>
  </si>
  <si>
    <t>CSR - Mineral &amp; Coal (in Thousand USD)</t>
  </si>
  <si>
    <t>14E</t>
  </si>
  <si>
    <t>Other revenue</t>
  </si>
  <si>
    <t>141E</t>
  </si>
  <si>
    <t>Property income</t>
  </si>
  <si>
    <t>1412E</t>
  </si>
  <si>
    <t xml:space="preserve">   Dividends</t>
  </si>
  <si>
    <t>1412E1</t>
  </si>
  <si>
    <t xml:space="preserve">      From state-owned enterprises</t>
  </si>
  <si>
    <t>Dividend - Mineral &amp; Coal (in Thousand USD)</t>
  </si>
  <si>
    <t>1412E2</t>
  </si>
  <si>
    <t xml:space="preserve">      From government participation (equity)</t>
  </si>
  <si>
    <t>1413E</t>
  </si>
  <si>
    <t xml:space="preserve">   Withdrawals from income of quasi-corporations</t>
  </si>
  <si>
    <t>1415E</t>
  </si>
  <si>
    <t xml:space="preserve">   Rent</t>
  </si>
  <si>
    <t>1415E1</t>
  </si>
  <si>
    <t xml:space="preserve">      Royalties</t>
  </si>
  <si>
    <t>Royalties - Mineral &amp; Coal (in Thousand USD)</t>
  </si>
  <si>
    <t>Directorate General Mineral &amp; Coal</t>
  </si>
  <si>
    <t>1415E2</t>
  </si>
  <si>
    <t xml:space="preserve">      Bonuses</t>
  </si>
  <si>
    <t>Signature Bonuses - Oil &amp; Gas</t>
  </si>
  <si>
    <t>Directorate General Oil and Gas</t>
  </si>
  <si>
    <t>Production Bonuses - Oil &amp; Gas</t>
  </si>
  <si>
    <t>1415E3</t>
  </si>
  <si>
    <t xml:space="preserve">      Production entitlements (in-kind or cash)</t>
  </si>
  <si>
    <t>1415E31</t>
  </si>
  <si>
    <t xml:space="preserve">         Delivered/paid directly to government</t>
  </si>
  <si>
    <t xml:space="preserve">Government Lifting Oil - Export and Domestic </t>
  </si>
  <si>
    <t>Government Lifting Gas - Export and Domestic</t>
  </si>
  <si>
    <t>Over/(Under) Lifting - Oil</t>
  </si>
  <si>
    <t>SKK Migas</t>
  </si>
  <si>
    <t>Over/(Under) Lifting - Gas</t>
  </si>
  <si>
    <t>DMO Fee - Oil</t>
  </si>
  <si>
    <t>Sales Revenue Share (Penjualan Hasil Tambang) - Mineral &amp; Coal (in Thousand USD)</t>
  </si>
  <si>
    <t>1415E32</t>
  </si>
  <si>
    <t xml:space="preserve">         Delivered/paid to state-owned enterprise(s)</t>
  </si>
  <si>
    <t>1415E4</t>
  </si>
  <si>
    <t xml:space="preserve">      Compulsory transfers to government (infrastructure and other)</t>
  </si>
  <si>
    <t>Infrastructure Provision - Mineral &amp; Coal (in Thousand USD)</t>
  </si>
  <si>
    <t>1415E5</t>
  </si>
  <si>
    <t xml:space="preserve">      Other rent payments</t>
  </si>
  <si>
    <t>Direct Payment to Local Government - Mineral &amp; Coal (in Thousand USD)</t>
  </si>
  <si>
    <t>142E</t>
  </si>
  <si>
    <t>Sales of goods and services</t>
  </si>
  <si>
    <t>1421E</t>
  </si>
  <si>
    <t xml:space="preserve">   Sales of goods and services by government units</t>
  </si>
  <si>
    <t>Transportation Fee - Coal (in Thousand USD)</t>
  </si>
  <si>
    <t xml:space="preserve">PT Kereta Api Indonesia (Persero) </t>
  </si>
  <si>
    <t>1422E</t>
  </si>
  <si>
    <t xml:space="preserve">   Administrative fees for government services</t>
  </si>
  <si>
    <t>143E</t>
  </si>
  <si>
    <t>Fines, penalties, and forfeits</t>
  </si>
  <si>
    <t>144E1</t>
  </si>
  <si>
    <t>Voluntary transfers to government (donations)</t>
  </si>
  <si>
    <t xml:space="preserve">TOTAL, disclosed by government </t>
  </si>
  <si>
    <t>TOTAL, reconciled</t>
  </si>
  <si>
    <t>E. Notes</t>
  </si>
  <si>
    <t>Please include any additional information you wish to highlight regarding revenue data here.</t>
  </si>
  <si>
    <t>[1]</t>
  </si>
  <si>
    <t>Volume - Oil (in Barrel)</t>
  </si>
  <si>
    <t>Volume - Gas (in MSCF)</t>
  </si>
  <si>
    <t>Export Value - Oil (in Thousand USD)</t>
  </si>
  <si>
    <t>Export Value - Gas (in Thousand USD)</t>
  </si>
  <si>
    <t>Changelog</t>
  </si>
  <si>
    <t>Date</t>
  </si>
  <si>
    <t>Version</t>
  </si>
  <si>
    <t>Comment</t>
  </si>
  <si>
    <t>1.0a</t>
  </si>
  <si>
    <t>Minor corrections to bring English version of "Revenues - example Norway", to bring it in-line with changes to "3 Revenues"</t>
  </si>
  <si>
    <t>1.0</t>
  </si>
  <si>
    <t>First published version.</t>
  </si>
  <si>
    <t>1.1a</t>
  </si>
  <si>
    <t>Suggested additions/changes in red boxes</t>
  </si>
  <si>
    <t>Suggested removals in red text</t>
  </si>
  <si>
    <r>
      <rPr>
        <sz val="10"/>
        <color theme="1"/>
        <rFont val="Calibri"/>
        <family val="2"/>
        <scheme val="minor"/>
      </rPr>
      <t xml:space="preserve">Separating columns in </t>
    </r>
    <r>
      <rPr>
        <i/>
        <sz val="10"/>
        <color theme="1"/>
        <rFont val="Calibri"/>
        <family val="2"/>
        <scheme val="minor"/>
      </rPr>
      <t>3. Revenues</t>
    </r>
    <r>
      <rPr>
        <sz val="10"/>
        <color theme="1"/>
        <rFont val="Calibri"/>
        <family val="2"/>
        <scheme val="minor"/>
      </rPr>
      <t xml:space="preserve"> are removed</t>
    </r>
  </si>
  <si>
    <t>1.1</t>
  </si>
  <si>
    <t>Suggested changes approved</t>
  </si>
  <si>
    <t>No</t>
  </si>
  <si>
    <t>http://eiti.ekon.go.id/en/open-data-policy-eiti-indonesia/</t>
  </si>
  <si>
    <t>Santan Batubara</t>
  </si>
  <si>
    <t>Not available</t>
  </si>
  <si>
    <t>Total volume sold? (Oil)</t>
  </si>
  <si>
    <t>Total volume sold? (Gas)</t>
  </si>
  <si>
    <t>Reconciliation Report Section 4.1.4</t>
  </si>
  <si>
    <t>Reconciliation Report Section 4.1.1</t>
  </si>
  <si>
    <t>Sm3 o.e.</t>
  </si>
  <si>
    <t>Silver, value</t>
  </si>
  <si>
    <t>Tine, value</t>
  </si>
  <si>
    <t>Nickel matte, value</t>
  </si>
  <si>
    <t>115837025 barrels = 18416646.793 Sm3 o.e.</t>
  </si>
  <si>
    <t>424352574 MSCF = 12021319.377 Sm3 o.e.</t>
  </si>
  <si>
    <t>The rows below represents the government's share in petroleum liftings:</t>
  </si>
  <si>
    <t>https://eiti.esdm.go.id/en/laporan-eiti-indonesia-2016/</t>
  </si>
  <si>
    <t>304167404 barrels</t>
  </si>
  <si>
    <t>2905468319000 Scf</t>
  </si>
  <si>
    <t>16955474 tonnes</t>
  </si>
  <si>
    <t>23439292 tonnes of oil equivalents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</si>
</sst>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_(* \(#.##0\);_(* &quot;-&quot;_);_(@_)"/>
    <numFmt numFmtId="165" formatCode="0_ "/>
    <numFmt numFmtId="166" formatCode="_-* #,##0_-;[Red]\-* #,##0_-;_-* &quot;-&quot;??_-;_-@_-"/>
    <numFmt numFmtId="167" formatCode="_(* #_);_(* \(#\);_(* &quot;-&quot;_);_(@_)"/>
    <numFmt numFmtId="168" formatCode="_(* #,##0_);_(* \(#,##0\);_(* &quot;-&quot;??_);_(@_)"/>
    <numFmt numFmtId="169" formatCode="_-* #,##0_-;\-* #,##0_-;_-* &quot;-&quot;??_-;_-@_-"/>
    <numFmt numFmtId="170" formatCode="yyyy\-mm\-dd;@"/>
  </numFmts>
  <fonts count="41">
    <font>
      <sz val="12"/>
      <color theme="1"/>
      <name val="Calibri"/>
      <charset val="134"/>
      <scheme val="minor"/>
    </font>
    <font>
      <sz val="10"/>
      <color theme="1"/>
      <name val="Calibri"/>
      <family val="2"/>
      <scheme val="minor"/>
    </font>
    <font>
      <sz val="20"/>
      <color theme="1"/>
      <name val="Calibri"/>
      <family val="2"/>
      <scheme val="minor"/>
    </font>
    <font>
      <sz val="10"/>
      <color rgb="FFFF0000"/>
      <name val="Calibri (Body)"/>
      <charset val="134"/>
    </font>
    <font>
      <b/>
      <sz val="10"/>
      <color theme="1"/>
      <name val="Calibri"/>
      <family val="2"/>
      <scheme val="minor"/>
    </font>
    <font>
      <sz val="10"/>
      <color rgb="FFFF0000"/>
      <name val="Calibri"/>
      <family val="2"/>
      <scheme val="minor"/>
    </font>
    <font>
      <sz val="12"/>
      <color theme="1"/>
      <name val="Calibri"/>
      <family val="2"/>
    </font>
    <font>
      <sz val="20"/>
      <color theme="1"/>
      <name val="Calibri"/>
      <family val="2"/>
    </font>
    <font>
      <b/>
      <sz val="16"/>
      <color theme="1"/>
      <name val="Calibri"/>
      <family val="2"/>
    </font>
    <font>
      <i/>
      <sz val="10"/>
      <name val="Calibri"/>
      <family val="2"/>
    </font>
    <font>
      <i/>
      <sz val="12"/>
      <color theme="1"/>
      <name val="Calibri"/>
      <family val="2"/>
    </font>
    <font>
      <i/>
      <sz val="10"/>
      <color theme="1"/>
      <name val="Calibri"/>
      <family val="2"/>
    </font>
    <font>
      <b/>
      <sz val="12"/>
      <color theme="1"/>
      <name val="Calibri"/>
      <family val="2"/>
    </font>
    <font>
      <i/>
      <sz val="10"/>
      <color theme="1"/>
      <name val="Calibri"/>
      <family val="2"/>
      <scheme val="minor"/>
    </font>
    <font>
      <b/>
      <sz val="12"/>
      <color theme="0" tint="-0.34998626667073579"/>
      <name val="Calibri"/>
      <family val="2"/>
    </font>
    <font>
      <i/>
      <sz val="12"/>
      <color theme="0" tint="-0.34998626667073579"/>
      <name val="Calibri"/>
      <family val="2"/>
    </font>
    <font>
      <sz val="12"/>
      <color rgb="FF3F3F76"/>
      <name val="Calibri"/>
      <family val="2"/>
      <scheme val="minor"/>
    </font>
    <font>
      <sz val="12"/>
      <color rgb="FF000000"/>
      <name val="Calibri"/>
      <family val="2"/>
      <scheme val="minor"/>
    </font>
    <font>
      <i/>
      <sz val="12"/>
      <color theme="1"/>
      <name val="Calibri"/>
      <family val="2"/>
      <scheme val="minor"/>
    </font>
    <font>
      <i/>
      <sz val="12"/>
      <color rgb="FFA6A6A6"/>
      <name val="Calibri"/>
      <family val="2"/>
    </font>
    <font>
      <sz val="12"/>
      <name val="Calibri"/>
      <family val="2"/>
    </font>
    <font>
      <sz val="11"/>
      <color theme="1"/>
      <name val="Arial"/>
      <family val="2"/>
    </font>
    <font>
      <u/>
      <sz val="10"/>
      <color rgb="FFFF0000"/>
      <name val="Calibri"/>
      <family val="2"/>
      <scheme val="minor"/>
    </font>
    <font>
      <b/>
      <i/>
      <sz val="10"/>
      <color rgb="FF3F3F3F"/>
      <name val="Calibri"/>
      <family val="2"/>
      <scheme val="minor"/>
    </font>
    <font>
      <i/>
      <sz val="10"/>
      <name val="Calibri"/>
      <family val="2"/>
      <scheme val="minor"/>
    </font>
    <font>
      <sz val="10"/>
      <color theme="1"/>
      <name val="Calibri"/>
      <family val="2"/>
      <scheme val="minor"/>
    </font>
    <font>
      <u/>
      <sz val="12"/>
      <color theme="10"/>
      <name val="Calibri"/>
      <family val="2"/>
      <scheme val="minor"/>
    </font>
    <font>
      <sz val="10"/>
      <color rgb="FF000000"/>
      <name val="Calibri"/>
      <family val="2"/>
      <scheme val="minor"/>
    </font>
    <font>
      <sz val="10"/>
      <color theme="1"/>
      <name val="Arial"/>
      <family val="2"/>
    </font>
    <font>
      <b/>
      <i/>
      <sz val="10"/>
      <color rgb="FF3F3F3F"/>
      <name val="Calibri"/>
      <family val="2"/>
      <scheme val="minor"/>
    </font>
    <font>
      <b/>
      <sz val="16"/>
      <color rgb="FF000000"/>
      <name val="Calibri (Body)"/>
      <charset val="134"/>
    </font>
    <font>
      <i/>
      <sz val="11"/>
      <color rgb="FF000000"/>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b/>
      <sz val="11"/>
      <color rgb="FF3F3F3F"/>
      <name val="Calibri"/>
      <family val="2"/>
      <scheme val="minor"/>
    </font>
    <font>
      <b/>
      <i/>
      <sz val="10"/>
      <color theme="1"/>
      <name val="Calibri"/>
      <family val="2"/>
      <scheme val="minor"/>
    </font>
    <font>
      <u/>
      <sz val="11"/>
      <color rgb="FF000000"/>
      <name val="Calibri"/>
      <family val="2"/>
      <scheme val="minor"/>
    </font>
    <font>
      <sz val="11"/>
      <name val="Calibri"/>
      <family val="2"/>
      <scheme val="minor"/>
    </font>
    <font>
      <sz val="12"/>
      <color theme="1"/>
      <name val="Calibri"/>
      <family val="2"/>
      <scheme val="minor"/>
    </font>
    <font>
      <b/>
      <i/>
      <sz val="12"/>
      <color theme="1"/>
      <name val="Calibri"/>
      <family val="2"/>
    </font>
  </fonts>
  <fills count="13">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2"/>
        <bgColor indexed="64"/>
      </patternFill>
    </fill>
    <fill>
      <patternFill patternType="solid">
        <fgColor rgb="FFFABF8F"/>
        <bgColor indexed="64"/>
      </patternFill>
    </fill>
    <fill>
      <patternFill patternType="solid">
        <fgColor rgb="FFFABF8F"/>
        <bgColor rgb="FF000000"/>
      </patternFill>
    </fill>
    <fill>
      <patternFill patternType="solid">
        <fgColor rgb="FFF7FAB4"/>
        <bgColor indexed="64"/>
      </patternFill>
    </fill>
    <fill>
      <patternFill patternType="solid">
        <fgColor rgb="FFF2F2F2"/>
        <bgColor indexed="64"/>
      </patternFill>
    </fill>
    <fill>
      <patternFill patternType="solid">
        <fgColor theme="9" tint="0.39982299264503923"/>
        <bgColor indexed="64"/>
      </patternFill>
    </fill>
    <fill>
      <patternFill patternType="solid">
        <fgColor theme="1"/>
        <bgColor indexed="64"/>
      </patternFill>
    </fill>
    <fill>
      <patternFill patternType="solid">
        <fgColor rgb="FFF7FAB4"/>
        <bgColor rgb="FF000000"/>
      </patternFill>
    </fill>
    <fill>
      <patternFill patternType="solid">
        <fgColor theme="0"/>
        <bgColor rgb="FF000000"/>
      </patternFill>
    </fill>
  </fills>
  <borders count="37">
    <border>
      <left/>
      <right/>
      <top/>
      <bottom/>
      <diagonal/>
    </border>
    <border>
      <left style="medium">
        <color rgb="FFFF0000"/>
      </left>
      <right style="medium">
        <color rgb="FFFF0000"/>
      </right>
      <top style="medium">
        <color rgb="FFFF0000"/>
      </top>
      <bottom style="medium">
        <color rgb="FFFF0000"/>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rgb="FF7F7F7F"/>
      </top>
      <bottom style="thin">
        <color rgb="FF7F7F7F"/>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rgb="FF3F3F3F"/>
      </right>
      <top style="thin">
        <color rgb="FF3F3F3F"/>
      </top>
      <bottom style="thin">
        <color rgb="FF3F3F3F"/>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7">
    <xf numFmtId="0" fontId="0" fillId="0" borderId="0"/>
    <xf numFmtId="43" fontId="39" fillId="0" borderId="0" applyFont="0" applyFill="0" applyBorder="0" applyAlignment="0" applyProtection="0"/>
    <xf numFmtId="164" fontId="39" fillId="0" borderId="0" applyFont="0" applyFill="0" applyBorder="0" applyAlignment="0" applyProtection="0">
      <alignment vertical="center"/>
    </xf>
    <xf numFmtId="9" fontId="39" fillId="0" borderId="0" applyFont="0" applyFill="0" applyBorder="0" applyAlignment="0" applyProtection="0">
      <alignment vertical="center"/>
    </xf>
    <xf numFmtId="0" fontId="26" fillId="0" borderId="0" applyNumberFormat="0" applyFill="0" applyBorder="0" applyAlignment="0" applyProtection="0"/>
    <xf numFmtId="0" fontId="16" fillId="3" borderId="35" applyNumberFormat="0" applyAlignment="0" applyProtection="0"/>
    <xf numFmtId="0" fontId="35" fillId="8" borderId="36" applyNumberFormat="0" applyAlignment="0" applyProtection="0"/>
  </cellStyleXfs>
  <cellXfs count="230">
    <xf numFmtId="0" fontId="0" fillId="0" borderId="0" xfId="0"/>
    <xf numFmtId="0" fontId="1" fillId="0" borderId="0" xfId="0" applyFont="1" applyAlignment="1">
      <alignment vertical="center" wrapText="1"/>
    </xf>
    <xf numFmtId="0" fontId="1" fillId="0" borderId="0" xfId="0" applyFont="1" applyAlignment="1">
      <alignment wrapText="1"/>
    </xf>
    <xf numFmtId="0" fontId="2" fillId="0" borderId="0" xfId="0" applyFont="1" applyAlignment="1"/>
    <xf numFmtId="0" fontId="3" fillId="0" borderId="0" xfId="0" applyFont="1" applyAlignment="1"/>
    <xf numFmtId="0" fontId="4" fillId="0" borderId="0" xfId="0" applyFont="1" applyAlignment="1">
      <alignment horizontal="left" vertical="center" wrapText="1"/>
    </xf>
    <xf numFmtId="0" fontId="1" fillId="0" borderId="0" xfId="0" applyFont="1" applyAlignment="1">
      <alignment horizontal="left" vertical="center" wrapText="1"/>
    </xf>
    <xf numFmtId="15" fontId="1" fillId="0" borderId="0" xfId="0" applyNumberFormat="1" applyFont="1" applyBorder="1" applyAlignment="1">
      <alignment horizontal="left"/>
    </xf>
    <xf numFmtId="0" fontId="1" fillId="0" borderId="0" xfId="0" applyFont="1" applyBorder="1" applyAlignment="1">
      <alignment horizontal="left"/>
    </xf>
    <xf numFmtId="0" fontId="4" fillId="2" borderId="0" xfId="0" applyFont="1" applyFill="1" applyBorder="1" applyAlignment="1">
      <alignment horizontal="left"/>
    </xf>
    <xf numFmtId="15" fontId="1" fillId="0" borderId="0" xfId="0" applyNumberFormat="1" applyFont="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8" fillId="0" borderId="3" xfId="0" applyFont="1" applyBorder="1" applyAlignment="1">
      <alignment vertical="center"/>
    </xf>
    <xf numFmtId="0" fontId="11" fillId="0" borderId="0" xfId="0" applyFont="1" applyAlignment="1">
      <alignment vertical="center"/>
    </xf>
    <xf numFmtId="0" fontId="12" fillId="0" borderId="5" xfId="0" applyFont="1" applyBorder="1" applyAlignment="1">
      <alignment horizontal="right" vertical="center" wrapText="1"/>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6" fillId="0" borderId="7" xfId="0" applyFont="1" applyBorder="1" applyAlignment="1">
      <alignment vertical="center"/>
    </xf>
    <xf numFmtId="0" fontId="6" fillId="0" borderId="10" xfId="0" applyFont="1" applyBorder="1" applyAlignment="1">
      <alignment vertical="center"/>
    </xf>
    <xf numFmtId="0" fontId="10" fillId="0" borderId="9" xfId="0" applyFont="1" applyBorder="1" applyAlignment="1">
      <alignment vertical="center" wrapText="1"/>
    </xf>
    <xf numFmtId="0" fontId="6" fillId="0" borderId="5" xfId="0" applyFont="1" applyFill="1" applyBorder="1" applyAlignment="1">
      <alignment vertical="center" wrapText="1"/>
    </xf>
    <xf numFmtId="0" fontId="6" fillId="0" borderId="9" xfId="0" applyFont="1" applyBorder="1" applyAlignment="1">
      <alignment vertical="center" wrapText="1"/>
    </xf>
    <xf numFmtId="0" fontId="6" fillId="0" borderId="0" xfId="0" applyFont="1" applyFill="1" applyBorder="1" applyAlignment="1">
      <alignment vertical="center" wrapText="1"/>
    </xf>
    <xf numFmtId="0" fontId="16" fillId="3" borderId="12" xfId="5" applyFont="1" applyBorder="1" applyAlignment="1">
      <alignment vertical="center" wrapText="1"/>
    </xf>
    <xf numFmtId="0" fontId="6" fillId="0" borderId="15" xfId="0" applyFont="1" applyBorder="1" applyAlignment="1">
      <alignment vertical="center" wrapText="1"/>
    </xf>
    <xf numFmtId="0" fontId="6" fillId="0" borderId="13"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Alignment="1">
      <alignment horizontal="right" vertical="center"/>
    </xf>
    <xf numFmtId="0" fontId="12" fillId="4" borderId="0" xfId="0" applyFont="1" applyFill="1" applyAlignment="1">
      <alignment horizontal="right" vertical="center"/>
    </xf>
    <xf numFmtId="0" fontId="12" fillId="4" borderId="0" xfId="0" applyFont="1" applyFill="1" applyAlignment="1">
      <alignment vertical="center"/>
    </xf>
    <xf numFmtId="0" fontId="8" fillId="0" borderId="0" xfId="0" applyFont="1" applyAlignment="1">
      <alignment vertical="center"/>
    </xf>
    <xf numFmtId="3" fontId="12" fillId="4" borderId="0" xfId="0" applyNumberFormat="1" applyFont="1" applyFill="1" applyAlignment="1">
      <alignment vertical="center"/>
    </xf>
    <xf numFmtId="0" fontId="10" fillId="0" borderId="7" xfId="0" applyFont="1" applyBorder="1" applyAlignment="1">
      <alignment vertical="center"/>
    </xf>
    <xf numFmtId="0" fontId="6" fillId="0" borderId="0" xfId="0" applyFont="1" applyBorder="1" applyAlignment="1">
      <alignment vertical="center"/>
    </xf>
    <xf numFmtId="0" fontId="0" fillId="5" borderId="0" xfId="0" applyFill="1" applyBorder="1" applyAlignment="1">
      <alignment vertical="center" wrapText="1"/>
    </xf>
    <xf numFmtId="0" fontId="6" fillId="5" borderId="0" xfId="0" applyFont="1" applyFill="1" applyBorder="1" applyAlignment="1">
      <alignment vertical="center"/>
    </xf>
    <xf numFmtId="0" fontId="6" fillId="5" borderId="10" xfId="0" applyFont="1" applyFill="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0" fillId="5" borderId="9" xfId="0" applyFill="1" applyBorder="1" applyAlignment="1">
      <alignment vertical="center" wrapText="1"/>
    </xf>
    <xf numFmtId="0" fontId="12" fillId="0" borderId="2" xfId="0" applyFont="1" applyBorder="1" applyAlignment="1">
      <alignment vertical="center"/>
    </xf>
    <xf numFmtId="0" fontId="6" fillId="5" borderId="4" xfId="0" applyFont="1" applyFill="1" applyBorder="1" applyAlignment="1">
      <alignment vertical="center"/>
    </xf>
    <xf numFmtId="0" fontId="11" fillId="0" borderId="5" xfId="0" applyFont="1" applyBorder="1" applyAlignment="1">
      <alignment vertical="center"/>
    </xf>
    <xf numFmtId="0" fontId="12" fillId="0" borderId="2" xfId="0" applyFont="1" applyBorder="1" applyAlignment="1">
      <alignment vertical="center" wrapText="1"/>
    </xf>
    <xf numFmtId="0" fontId="0" fillId="7" borderId="16" xfId="0" applyFill="1" applyBorder="1" applyAlignment="1">
      <alignment vertical="center" wrapText="1"/>
    </xf>
    <xf numFmtId="0" fontId="0" fillId="7" borderId="4" xfId="0" applyFill="1" applyBorder="1" applyAlignment="1">
      <alignment vertical="center" wrapText="1"/>
    </xf>
    <xf numFmtId="49" fontId="14" fillId="8" borderId="5" xfId="0" applyNumberFormat="1" applyFont="1" applyFill="1" applyBorder="1" applyAlignment="1">
      <alignment horizontal="left" vertical="center" wrapText="1"/>
    </xf>
    <xf numFmtId="49" fontId="14" fillId="8" borderId="0" xfId="0" applyNumberFormat="1" applyFont="1" applyFill="1" applyBorder="1" applyAlignment="1">
      <alignment vertical="center" wrapText="1"/>
    </xf>
    <xf numFmtId="3" fontId="10" fillId="0" borderId="16" xfId="0" applyNumberFormat="1" applyFont="1" applyBorder="1" applyAlignment="1">
      <alignment vertical="center" wrapText="1"/>
    </xf>
    <xf numFmtId="49" fontId="15" fillId="8" borderId="5" xfId="0" applyNumberFormat="1" applyFont="1" applyFill="1" applyBorder="1" applyAlignment="1">
      <alignment horizontal="left" vertical="center" wrapText="1"/>
    </xf>
    <xf numFmtId="49" fontId="19" fillId="8" borderId="0" xfId="0" applyNumberFormat="1" applyFont="1" applyFill="1" applyBorder="1" applyAlignment="1">
      <alignment horizontal="left" vertical="center" wrapText="1" indent="2"/>
    </xf>
    <xf numFmtId="49" fontId="6" fillId="8" borderId="5" xfId="0" applyNumberFormat="1" applyFont="1" applyFill="1" applyBorder="1" applyAlignment="1">
      <alignment horizontal="left" vertical="center"/>
    </xf>
    <xf numFmtId="49" fontId="6" fillId="8" borderId="0" xfId="0" applyNumberFormat="1" applyFont="1" applyFill="1" applyBorder="1" applyAlignment="1">
      <alignment horizontal="left" vertical="center" wrapText="1" indent="6"/>
    </xf>
    <xf numFmtId="49" fontId="6" fillId="8" borderId="0" xfId="0" applyNumberFormat="1" applyFont="1" applyFill="1" applyBorder="1" applyAlignment="1">
      <alignment horizontal="left" vertical="center" wrapText="1" indent="2"/>
    </xf>
    <xf numFmtId="0" fontId="16" fillId="3" borderId="9" xfId="5" applyFont="1" applyBorder="1" applyAlignment="1">
      <alignment vertical="center" wrapText="1"/>
    </xf>
    <xf numFmtId="49" fontId="15" fillId="8" borderId="5" xfId="0" applyNumberFormat="1" applyFont="1" applyFill="1" applyBorder="1" applyAlignment="1">
      <alignment horizontal="left" vertical="center"/>
    </xf>
    <xf numFmtId="49" fontId="15" fillId="8" borderId="0" xfId="0" applyNumberFormat="1" applyFont="1" applyFill="1" applyBorder="1" applyAlignment="1">
      <alignment horizontal="left" vertical="center" wrapText="1" indent="2"/>
    </xf>
    <xf numFmtId="49" fontId="6" fillId="8" borderId="0" xfId="0" applyNumberFormat="1" applyFont="1" applyFill="1" applyBorder="1" applyAlignment="1">
      <alignment horizontal="left" vertical="center" wrapText="1" indent="4"/>
    </xf>
    <xf numFmtId="49" fontId="15" fillId="8" borderId="0" xfId="0" applyNumberFormat="1" applyFont="1" applyFill="1" applyBorder="1" applyAlignment="1">
      <alignment horizontal="left" vertical="center" wrapText="1" indent="4"/>
    </xf>
    <xf numFmtId="49" fontId="12" fillId="8" borderId="5" xfId="0" applyNumberFormat="1" applyFont="1" applyFill="1" applyBorder="1" applyAlignment="1">
      <alignment horizontal="left" vertical="center"/>
    </xf>
    <xf numFmtId="49" fontId="6" fillId="8" borderId="0" xfId="0" applyNumberFormat="1" applyFont="1" applyFill="1" applyBorder="1" applyAlignment="1">
      <alignment vertical="center" wrapText="1"/>
    </xf>
    <xf numFmtId="49" fontId="14" fillId="8" borderId="5" xfId="0" applyNumberFormat="1" applyFont="1" applyFill="1" applyBorder="1" applyAlignment="1">
      <alignment horizontal="left" vertical="center"/>
    </xf>
    <xf numFmtId="49" fontId="10" fillId="8" borderId="0" xfId="0" applyNumberFormat="1" applyFont="1" applyFill="1" applyBorder="1" applyAlignment="1">
      <alignment vertical="center" wrapText="1"/>
    </xf>
    <xf numFmtId="49" fontId="15" fillId="8" borderId="0" xfId="0" applyNumberFormat="1" applyFont="1" applyFill="1" applyBorder="1" applyAlignment="1">
      <alignment horizontal="left" vertical="center" wrapText="1" indent="6"/>
    </xf>
    <xf numFmtId="49" fontId="6" fillId="8" borderId="0" xfId="0" applyNumberFormat="1" applyFont="1" applyFill="1" applyBorder="1" applyAlignment="1">
      <alignment horizontal="left" vertical="center" wrapText="1" indent="8"/>
    </xf>
    <xf numFmtId="49" fontId="6" fillId="8" borderId="5" xfId="0" applyNumberFormat="1" applyFont="1" applyFill="1" applyBorder="1" applyAlignment="1">
      <alignment horizontal="left" vertical="center" wrapText="1"/>
    </xf>
    <xf numFmtId="49" fontId="6" fillId="7" borderId="0" xfId="0" applyNumberFormat="1" applyFont="1" applyFill="1" applyBorder="1" applyAlignment="1">
      <alignment vertical="center"/>
    </xf>
    <xf numFmtId="49" fontId="17" fillId="7" borderId="0" xfId="0" applyNumberFormat="1" applyFont="1" applyFill="1" applyBorder="1" applyAlignment="1">
      <alignment vertical="center"/>
    </xf>
    <xf numFmtId="166" fontId="6" fillId="0" borderId="0" xfId="1" applyNumberFormat="1" applyFont="1" applyBorder="1" applyAlignment="1">
      <alignment vertical="center"/>
    </xf>
    <xf numFmtId="3" fontId="18" fillId="0" borderId="0" xfId="0" applyNumberFormat="1" applyFont="1" applyBorder="1" applyAlignment="1">
      <alignment vertical="center"/>
    </xf>
    <xf numFmtId="167" fontId="6" fillId="0" borderId="0" xfId="2" applyNumberFormat="1" applyFont="1" applyAlignment="1">
      <alignment vertical="center"/>
    </xf>
    <xf numFmtId="167" fontId="6" fillId="0" borderId="0" xfId="2" applyNumberFormat="1" applyFont="1" applyBorder="1" applyAlignment="1">
      <alignment vertical="center"/>
    </xf>
    <xf numFmtId="166" fontId="20" fillId="0" borderId="0" xfId="1" applyNumberFormat="1" applyFont="1" applyBorder="1" applyAlignment="1">
      <alignment vertical="center"/>
    </xf>
    <xf numFmtId="165" fontId="6" fillId="0" borderId="0" xfId="0" applyNumberFormat="1" applyFont="1" applyAlignment="1">
      <alignment vertical="center"/>
    </xf>
    <xf numFmtId="0" fontId="0" fillId="5" borderId="0" xfId="0" applyFont="1" applyFill="1" applyBorder="1" applyAlignment="1">
      <alignment vertical="center" wrapText="1"/>
    </xf>
    <xf numFmtId="168" fontId="21" fillId="0" borderId="20" xfId="1" applyNumberFormat="1" applyFont="1" applyFill="1" applyBorder="1" applyAlignment="1">
      <alignment horizontal="right" vertical="center"/>
    </xf>
    <xf numFmtId="166" fontId="6" fillId="0" borderId="9" xfId="1" applyNumberFormat="1" applyFont="1" applyBorder="1" applyAlignment="1">
      <alignment vertical="center"/>
    </xf>
    <xf numFmtId="167" fontId="0" fillId="0" borderId="0" xfId="2" applyNumberFormat="1" applyFont="1" applyAlignment="1"/>
    <xf numFmtId="49" fontId="6" fillId="8" borderId="13" xfId="0" applyNumberFormat="1" applyFont="1" applyFill="1" applyBorder="1" applyAlignment="1">
      <alignment vertical="center" wrapText="1"/>
    </xf>
    <xf numFmtId="49" fontId="6" fillId="8" borderId="14" xfId="0" applyNumberFormat="1" applyFont="1" applyFill="1" applyBorder="1" applyAlignment="1">
      <alignment vertical="center" wrapText="1"/>
    </xf>
    <xf numFmtId="3" fontId="10" fillId="0" borderId="4" xfId="0" applyNumberFormat="1" applyFont="1" applyBorder="1" applyAlignment="1">
      <alignment vertical="center" wrapText="1"/>
    </xf>
    <xf numFmtId="3" fontId="6" fillId="0" borderId="0" xfId="1" applyNumberFormat="1" applyFont="1" applyFill="1" applyBorder="1" applyAlignment="1">
      <alignment vertical="center" wrapText="1"/>
    </xf>
    <xf numFmtId="0" fontId="6" fillId="0" borderId="20" xfId="0" applyFont="1" applyFill="1" applyBorder="1" applyAlignment="1">
      <alignment horizontal="left" vertical="top"/>
    </xf>
    <xf numFmtId="0" fontId="6" fillId="0" borderId="20" xfId="0" applyFont="1" applyFill="1" applyBorder="1" applyAlignment="1">
      <alignment vertical="top" wrapText="1"/>
    </xf>
    <xf numFmtId="0" fontId="16" fillId="0" borderId="21" xfId="5" applyFont="1" applyFill="1" applyBorder="1" applyAlignment="1">
      <alignment vertical="center" wrapText="1"/>
    </xf>
    <xf numFmtId="0" fontId="6" fillId="0" borderId="20" xfId="0" applyFont="1" applyFill="1" applyBorder="1" applyAlignment="1">
      <alignment vertical="center" wrapText="1"/>
    </xf>
    <xf numFmtId="0" fontId="6" fillId="0" borderId="20" xfId="0" applyFont="1" applyBorder="1" applyAlignment="1">
      <alignment vertical="center"/>
    </xf>
    <xf numFmtId="3" fontId="10" fillId="0" borderId="20" xfId="0" applyNumberFormat="1" applyFont="1" applyBorder="1" applyAlignment="1">
      <alignment vertical="center" wrapText="1"/>
    </xf>
    <xf numFmtId="167" fontId="6" fillId="0" borderId="20" xfId="2" applyNumberFormat="1" applyFont="1" applyBorder="1" applyAlignment="1">
      <alignment vertical="center"/>
    </xf>
    <xf numFmtId="166" fontId="6" fillId="0" borderId="10" xfId="1" applyNumberFormat="1" applyFont="1" applyBorder="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167" fontId="6" fillId="0" borderId="10" xfId="2" applyNumberFormat="1" applyFont="1" applyBorder="1" applyAlignment="1">
      <alignment vertical="center"/>
    </xf>
    <xf numFmtId="166" fontId="6" fillId="0" borderId="11" xfId="1" applyNumberFormat="1" applyFont="1" applyBorder="1" applyAlignment="1">
      <alignment vertical="center"/>
    </xf>
    <xf numFmtId="0" fontId="6" fillId="0" borderId="11" xfId="0" applyFont="1" applyBorder="1" applyAlignment="1">
      <alignment vertical="center"/>
    </xf>
    <xf numFmtId="0" fontId="2" fillId="0" borderId="0" xfId="0" applyFont="1" applyAlignment="1">
      <alignment vertical="center"/>
    </xf>
    <xf numFmtId="0" fontId="5" fillId="0" borderId="0" xfId="0" applyFont="1" applyAlignment="1">
      <alignment horizontal="left" vertical="center" wrapText="1"/>
    </xf>
    <xf numFmtId="0" fontId="13" fillId="0" borderId="0" xfId="0" applyFont="1" applyAlignment="1">
      <alignment horizontal="left" vertical="center" wrapText="1"/>
    </xf>
    <xf numFmtId="0" fontId="22" fillId="0" borderId="0" xfId="4" applyFont="1" applyAlignment="1">
      <alignment vertical="center"/>
    </xf>
    <xf numFmtId="0" fontId="13" fillId="0" borderId="0" xfId="0" applyFont="1" applyAlignment="1">
      <alignment horizontal="left" vertical="center"/>
    </xf>
    <xf numFmtId="0" fontId="1" fillId="0" borderId="7" xfId="0" applyFont="1" applyBorder="1" applyAlignment="1">
      <alignment vertical="center"/>
    </xf>
    <xf numFmtId="0" fontId="1" fillId="0" borderId="18" xfId="0" applyFont="1" applyBorder="1" applyAlignment="1">
      <alignment vertical="center"/>
    </xf>
    <xf numFmtId="169" fontId="1" fillId="9" borderId="22" xfId="1" applyNumberFormat="1" applyFont="1" applyFill="1" applyBorder="1" applyAlignment="1">
      <alignment horizontal="left" vertical="center" wrapText="1"/>
    </xf>
    <xf numFmtId="49" fontId="1" fillId="9" borderId="23" xfId="0" applyNumberFormat="1" applyFont="1" applyFill="1" applyBorder="1" applyAlignment="1">
      <alignment horizontal="left" vertical="center" wrapText="1"/>
    </xf>
    <xf numFmtId="170" fontId="1" fillId="9" borderId="24" xfId="0" applyNumberFormat="1" applyFont="1" applyFill="1" applyBorder="1" applyAlignment="1">
      <alignment horizontal="left" vertical="center" wrapText="1"/>
    </xf>
    <xf numFmtId="0" fontId="23" fillId="8" borderId="25" xfId="6" applyFont="1" applyBorder="1" applyAlignment="1">
      <alignment horizontal="left" vertical="center" wrapText="1"/>
    </xf>
    <xf numFmtId="0" fontId="24" fillId="0" borderId="0" xfId="0" applyFont="1" applyBorder="1" applyAlignment="1">
      <alignment vertical="center"/>
    </xf>
    <xf numFmtId="169" fontId="1" fillId="9" borderId="26" xfId="1" applyNumberFormat="1" applyFont="1" applyFill="1" applyBorder="1" applyAlignment="1">
      <alignment horizontal="left" vertical="center" wrapText="1"/>
    </xf>
    <xf numFmtId="49" fontId="1" fillId="9" borderId="20" xfId="0" applyNumberFormat="1" applyFont="1" applyFill="1" applyBorder="1" applyAlignment="1">
      <alignment horizontal="left" vertical="center" wrapText="1"/>
    </xf>
    <xf numFmtId="170" fontId="1" fillId="9" borderId="27" xfId="0" applyNumberFormat="1" applyFont="1" applyFill="1" applyBorder="1" applyAlignment="1">
      <alignment horizontal="left" vertical="center" wrapText="1"/>
    </xf>
    <xf numFmtId="9" fontId="23" fillId="8" borderId="25" xfId="3" applyFont="1" applyFill="1" applyBorder="1" applyAlignment="1">
      <alignment horizontal="left" vertical="center" wrapText="1"/>
    </xf>
    <xf numFmtId="0" fontId="1" fillId="0" borderId="18" xfId="0" applyFont="1" applyBorder="1" applyAlignment="1">
      <alignment vertical="center" wrapText="1"/>
    </xf>
    <xf numFmtId="0" fontId="1" fillId="0" borderId="0" xfId="0" applyFont="1" applyBorder="1" applyAlignment="1">
      <alignment vertical="center"/>
    </xf>
    <xf numFmtId="170" fontId="1" fillId="9" borderId="20" xfId="0" applyNumberFormat="1" applyFont="1" applyFill="1" applyBorder="1" applyAlignment="1">
      <alignment horizontal="left" vertical="center" wrapText="1"/>
    </xf>
    <xf numFmtId="0" fontId="5" fillId="0" borderId="0" xfId="0" applyFont="1" applyBorder="1" applyAlignment="1">
      <alignment vertical="center"/>
    </xf>
    <xf numFmtId="0" fontId="13" fillId="0" borderId="18" xfId="0" applyFont="1" applyBorder="1" applyAlignment="1">
      <alignment vertical="center"/>
    </xf>
    <xf numFmtId="170" fontId="25" fillId="9" borderId="27" xfId="0" applyNumberFormat="1" applyFont="1" applyFill="1" applyBorder="1" applyAlignment="1">
      <alignment horizontal="left" vertical="center" wrapText="1"/>
    </xf>
    <xf numFmtId="0" fontId="13" fillId="0" borderId="0" xfId="0" applyFont="1" applyBorder="1" applyAlignment="1">
      <alignment vertical="center"/>
    </xf>
    <xf numFmtId="170" fontId="1" fillId="10" borderId="27" xfId="0" applyNumberFormat="1" applyFont="1" applyFill="1" applyBorder="1" applyAlignment="1">
      <alignment horizontal="left" vertical="center" wrapText="1"/>
    </xf>
    <xf numFmtId="0" fontId="26" fillId="0" borderId="0" xfId="4"/>
    <xf numFmtId="0" fontId="26" fillId="7" borderId="27" xfId="4" applyFill="1" applyBorder="1" applyAlignment="1">
      <alignment horizontal="left" vertical="center" wrapText="1"/>
    </xf>
    <xf numFmtId="0" fontId="27" fillId="0" borderId="7" xfId="0" applyFont="1" applyBorder="1" applyAlignment="1">
      <alignment vertical="center"/>
    </xf>
    <xf numFmtId="0" fontId="27" fillId="0" borderId="18" xfId="0" applyFont="1" applyBorder="1" applyAlignment="1">
      <alignment vertical="center"/>
    </xf>
    <xf numFmtId="0" fontId="27" fillId="0" borderId="0" xfId="0" applyFont="1" applyAlignment="1">
      <alignment vertical="center"/>
    </xf>
    <xf numFmtId="0" fontId="28" fillId="0" borderId="0" xfId="0" applyFont="1"/>
    <xf numFmtId="0" fontId="26" fillId="9" borderId="27" xfId="4" applyFill="1" applyBorder="1" applyAlignment="1">
      <alignment horizontal="left" vertical="center" wrapText="1"/>
    </xf>
    <xf numFmtId="0" fontId="29" fillId="8" borderId="25" xfId="6" applyFont="1" applyBorder="1" applyAlignment="1">
      <alignment horizontal="left" vertical="center" wrapText="1"/>
    </xf>
    <xf numFmtId="0" fontId="13" fillId="0" borderId="10" xfId="0" applyFont="1" applyBorder="1" applyAlignment="1">
      <alignment vertical="center"/>
    </xf>
    <xf numFmtId="0" fontId="26" fillId="7" borderId="30" xfId="4" applyFill="1" applyBorder="1" applyAlignment="1">
      <alignment horizontal="left" vertical="center" wrapText="1"/>
    </xf>
    <xf numFmtId="0" fontId="27" fillId="0" borderId="0" xfId="0" applyFont="1" applyBorder="1" applyAlignment="1">
      <alignment vertical="center"/>
    </xf>
    <xf numFmtId="0" fontId="1" fillId="2" borderId="0" xfId="0" applyFont="1" applyFill="1" applyBorder="1" applyAlignment="1">
      <alignment horizontal="left" vertical="center" wrapText="1"/>
    </xf>
    <xf numFmtId="0" fontId="1" fillId="0" borderId="10" xfId="0" applyFont="1" applyBorder="1" applyAlignment="1">
      <alignment vertical="center"/>
    </xf>
    <xf numFmtId="49" fontId="25" fillId="9" borderId="20" xfId="0" applyNumberFormat="1" applyFont="1" applyFill="1" applyBorder="1" applyAlignment="1">
      <alignment horizontal="left" vertical="center" wrapText="1"/>
    </xf>
    <xf numFmtId="0" fontId="24" fillId="0" borderId="10" xfId="0" applyFont="1" applyBorder="1" applyAlignment="1">
      <alignment vertical="center"/>
    </xf>
    <xf numFmtId="169" fontId="1" fillId="9" borderId="28" xfId="1" applyNumberFormat="1" applyFont="1" applyFill="1" applyBorder="1" applyAlignment="1">
      <alignment horizontal="left" vertical="center" wrapText="1"/>
    </xf>
    <xf numFmtId="49" fontId="25" fillId="9" borderId="29" xfId="0" applyNumberFormat="1" applyFont="1" applyFill="1" applyBorder="1" applyAlignment="1">
      <alignment horizontal="left" vertical="center" wrapText="1"/>
    </xf>
    <xf numFmtId="170" fontId="25" fillId="9" borderId="30" xfId="0" applyNumberFormat="1" applyFont="1" applyFill="1" applyBorder="1" applyAlignment="1">
      <alignment horizontal="left" vertical="center" wrapText="1"/>
    </xf>
    <xf numFmtId="0" fontId="1" fillId="0" borderId="7" xfId="0" applyFont="1" applyBorder="1" applyAlignment="1">
      <alignment horizontal="left" vertical="center" wrapText="1"/>
    </xf>
    <xf numFmtId="43" fontId="1" fillId="0" borderId="0" xfId="1" applyFont="1" applyAlignment="1">
      <alignment horizontal="left" vertical="center" wrapText="1"/>
    </xf>
    <xf numFmtId="0" fontId="3" fillId="0" borderId="0" xfId="0" applyFont="1" applyAlignment="1">
      <alignment vertical="center"/>
    </xf>
    <xf numFmtId="0" fontId="1" fillId="9" borderId="31" xfId="0" applyFont="1" applyFill="1" applyBorder="1" applyAlignment="1">
      <alignment horizontal="left" vertical="center" wrapText="1"/>
    </xf>
    <xf numFmtId="170" fontId="1" fillId="9" borderId="32" xfId="0" applyNumberFormat="1" applyFont="1" applyFill="1" applyBorder="1" applyAlignment="1">
      <alignment horizontal="left" vertical="center" wrapText="1"/>
    </xf>
    <xf numFmtId="0" fontId="1" fillId="0" borderId="0" xfId="0" applyFont="1" applyAlignment="1">
      <alignment vertical="center"/>
    </xf>
    <xf numFmtId="0" fontId="1" fillId="9" borderId="32" xfId="0" applyFont="1" applyFill="1" applyBorder="1" applyAlignment="1">
      <alignment horizontal="left" vertical="center" wrapText="1"/>
    </xf>
    <xf numFmtId="0" fontId="1" fillId="7" borderId="32" xfId="0" applyFont="1" applyFill="1" applyBorder="1" applyAlignment="1">
      <alignment horizontal="left" vertical="center" wrapText="1"/>
    </xf>
    <xf numFmtId="0" fontId="26" fillId="9" borderId="32" xfId="4" applyFont="1" applyFill="1" applyBorder="1" applyAlignment="1">
      <alignment horizontal="left" vertical="center" wrapText="1"/>
    </xf>
    <xf numFmtId="0" fontId="26" fillId="7" borderId="32" xfId="4" applyFill="1" applyBorder="1" applyAlignment="1">
      <alignment horizontal="left" vertical="center" wrapText="1"/>
    </xf>
    <xf numFmtId="49" fontId="1" fillId="9" borderId="32" xfId="0" applyNumberFormat="1"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0" fontId="26" fillId="5" borderId="34" xfId="4" applyFill="1" applyBorder="1" applyAlignment="1">
      <alignment horizontal="left" vertical="center" wrapText="1"/>
    </xf>
    <xf numFmtId="0" fontId="4" fillId="2" borderId="0" xfId="0" applyFont="1" applyFill="1" applyBorder="1" applyAlignment="1">
      <alignment horizontal="left" vertical="center" wrapText="1"/>
    </xf>
    <xf numFmtId="0" fontId="1" fillId="0" borderId="0" xfId="0" applyFont="1" applyAlignment="1">
      <alignment horizontal="left" vertical="center"/>
    </xf>
    <xf numFmtId="0" fontId="31" fillId="0" borderId="0" xfId="0" applyFont="1" applyAlignment="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32" fillId="0" borderId="0" xfId="0" applyFont="1" applyAlignment="1">
      <alignment vertical="center"/>
    </xf>
    <xf numFmtId="0" fontId="32" fillId="0" borderId="0" xfId="0" applyFont="1" applyFill="1" applyAlignment="1">
      <alignment vertical="center"/>
    </xf>
    <xf numFmtId="0" fontId="32" fillId="12" borderId="0" xfId="0" applyFont="1" applyFill="1" applyAlignment="1">
      <alignment vertical="center"/>
    </xf>
    <xf numFmtId="0" fontId="26" fillId="0" borderId="0" xfId="4" applyAlignment="1"/>
    <xf numFmtId="0" fontId="1" fillId="0" borderId="0" xfId="0" quotePrefix="1" applyFont="1" applyAlignment="1">
      <alignment horizontal="left" vertical="center" wrapText="1"/>
    </xf>
    <xf numFmtId="0" fontId="1" fillId="0" borderId="0" xfId="0" quotePrefix="1" applyFont="1" applyBorder="1" applyAlignment="1">
      <alignment horizontal="left" vertical="center" wrapText="1"/>
    </xf>
    <xf numFmtId="1" fontId="1" fillId="9" borderId="32" xfId="1" applyNumberFormat="1" applyFont="1" applyFill="1" applyBorder="1" applyAlignment="1">
      <alignment horizontal="left" vertical="center" wrapText="1"/>
    </xf>
    <xf numFmtId="3" fontId="1" fillId="9" borderId="32" xfId="1" applyNumberFormat="1" applyFont="1" applyFill="1" applyBorder="1" applyAlignment="1">
      <alignment horizontal="left" vertical="center" wrapText="1"/>
    </xf>
    <xf numFmtId="0" fontId="26" fillId="9" borderId="32" xfId="4" applyFill="1" applyBorder="1" applyAlignment="1">
      <alignment horizontal="left" vertical="center" wrapText="1"/>
    </xf>
    <xf numFmtId="0" fontId="12" fillId="0" borderId="20" xfId="0" applyFont="1" applyBorder="1" applyAlignment="1">
      <alignment vertical="center" wrapText="1"/>
    </xf>
    <xf numFmtId="3" fontId="6" fillId="0" borderId="16" xfId="1" applyNumberFormat="1" applyFont="1" applyFill="1" applyBorder="1" applyAlignment="1">
      <alignment vertical="center" wrapText="1"/>
    </xf>
    <xf numFmtId="3" fontId="6" fillId="0" borderId="16" xfId="1" applyNumberFormat="1" applyFont="1" applyBorder="1" applyAlignment="1">
      <alignment vertical="center" wrapText="1"/>
    </xf>
    <xf numFmtId="3" fontId="12" fillId="0" borderId="16" xfId="1" applyNumberFormat="1" applyFont="1" applyFill="1" applyBorder="1" applyAlignment="1">
      <alignment vertical="center" wrapText="1"/>
    </xf>
    <xf numFmtId="3" fontId="6" fillId="0" borderId="4" xfId="1" applyNumberFormat="1" applyFont="1" applyFill="1" applyBorder="1" applyAlignment="1">
      <alignment vertical="center" wrapText="1"/>
    </xf>
    <xf numFmtId="0" fontId="12" fillId="0" borderId="18" xfId="0" applyFont="1" applyBorder="1" applyAlignment="1">
      <alignment vertical="center" wrapText="1"/>
    </xf>
    <xf numFmtId="3" fontId="18" fillId="0" borderId="18" xfId="0" applyNumberFormat="1" applyFont="1" applyBorder="1" applyAlignment="1">
      <alignment vertical="center"/>
    </xf>
    <xf numFmtId="3" fontId="18" fillId="0" borderId="19" xfId="0" applyNumberFormat="1" applyFont="1" applyBorder="1" applyAlignment="1">
      <alignment vertical="center"/>
    </xf>
    <xf numFmtId="0" fontId="12" fillId="0" borderId="20" xfId="0" applyFont="1" applyBorder="1" applyAlignment="1">
      <alignment vertical="center"/>
    </xf>
    <xf numFmtId="0" fontId="40" fillId="0" borderId="20" xfId="0" applyFont="1" applyBorder="1" applyAlignment="1">
      <alignment horizontal="right" vertical="center"/>
    </xf>
    <xf numFmtId="169" fontId="6" fillId="0" borderId="0" xfId="1" applyNumberFormat="1" applyFont="1" applyAlignment="1">
      <alignment vertical="center"/>
    </xf>
    <xf numFmtId="169" fontId="20" fillId="0" borderId="0" xfId="1" applyNumberFormat="1" applyFont="1" applyBorder="1" applyAlignment="1">
      <alignment vertical="center"/>
    </xf>
    <xf numFmtId="169" fontId="6" fillId="0" borderId="0" xfId="1" applyNumberFormat="1" applyFont="1" applyBorder="1" applyAlignment="1">
      <alignment vertical="center"/>
    </xf>
    <xf numFmtId="0" fontId="39" fillId="5" borderId="0" xfId="0" applyFont="1" applyFill="1" applyBorder="1" applyAlignment="1">
      <alignment vertical="center" wrapText="1"/>
    </xf>
    <xf numFmtId="170" fontId="1" fillId="9" borderId="20" xfId="0" applyNumberFormat="1" applyFont="1" applyFill="1" applyBorder="1" applyAlignment="1">
      <alignment horizontal="left" vertical="center" wrapText="1"/>
    </xf>
    <xf numFmtId="0" fontId="6" fillId="0" borderId="0" xfId="0" applyFont="1"/>
    <xf numFmtId="43" fontId="6" fillId="0" borderId="0" xfId="1" applyFont="1" applyAlignment="1">
      <alignment vertical="center"/>
    </xf>
    <xf numFmtId="3" fontId="6" fillId="0" borderId="0" xfId="0" applyNumberFormat="1" applyFont="1" applyAlignment="1">
      <alignment vertical="center"/>
    </xf>
    <xf numFmtId="43" fontId="6" fillId="0" borderId="0" xfId="0" applyNumberFormat="1" applyFont="1" applyAlignment="1">
      <alignment vertical="center"/>
    </xf>
    <xf numFmtId="170" fontId="1" fillId="9" borderId="20" xfId="0" applyNumberFormat="1" applyFont="1" applyFill="1" applyBorder="1" applyAlignment="1">
      <alignment horizontal="left" vertical="center" wrapText="1"/>
    </xf>
    <xf numFmtId="0" fontId="33" fillId="6" borderId="0" xfId="0" applyFont="1" applyFill="1" applyAlignment="1">
      <alignment vertical="center"/>
    </xf>
    <xf numFmtId="0" fontId="34" fillId="0" borderId="0" xfId="0" applyFont="1" applyAlignment="1">
      <alignment vertical="center"/>
    </xf>
    <xf numFmtId="0" fontId="32" fillId="11" borderId="0" xfId="0" applyFont="1" applyFill="1" applyAlignment="1">
      <alignment vertical="center"/>
    </xf>
    <xf numFmtId="0" fontId="0" fillId="0" borderId="0" xfId="0" applyAlignment="1">
      <alignment vertical="center"/>
    </xf>
    <xf numFmtId="0" fontId="31" fillId="0" borderId="0" xfId="0" applyFont="1" applyAlignment="1">
      <alignment vertical="center"/>
    </xf>
    <xf numFmtId="0" fontId="32" fillId="0" borderId="0" xfId="0" applyFont="1" applyAlignment="1">
      <alignment vertical="center"/>
    </xf>
    <xf numFmtId="0" fontId="30" fillId="0" borderId="0" xfId="0" applyFont="1" applyAlignment="1">
      <alignment vertical="center"/>
    </xf>
    <xf numFmtId="0" fontId="1" fillId="5" borderId="26" xfId="0" applyFont="1" applyFill="1" applyBorder="1" applyAlignment="1">
      <alignment horizontal="left" vertical="center" wrapText="1"/>
    </xf>
    <xf numFmtId="0" fontId="1" fillId="5" borderId="20" xfId="0" applyFont="1" applyFill="1" applyBorder="1" applyAlignment="1">
      <alignment horizontal="left" vertical="center" wrapText="1"/>
    </xf>
    <xf numFmtId="0" fontId="25" fillId="5" borderId="26" xfId="0" applyFont="1" applyFill="1" applyBorder="1" applyAlignment="1">
      <alignment horizontal="left" vertical="center" wrapText="1"/>
    </xf>
    <xf numFmtId="170" fontId="25" fillId="7" borderId="26" xfId="0" applyNumberFormat="1" applyFont="1" applyFill="1" applyBorder="1" applyAlignment="1">
      <alignment horizontal="left" vertical="center" wrapText="1"/>
    </xf>
    <xf numFmtId="170" fontId="1" fillId="7" borderId="20" xfId="0" applyNumberFormat="1" applyFont="1" applyFill="1" applyBorder="1" applyAlignment="1">
      <alignment horizontal="left" vertical="center" wrapText="1"/>
    </xf>
    <xf numFmtId="170" fontId="1" fillId="7" borderId="28" xfId="0" applyNumberFormat="1" applyFont="1" applyFill="1" applyBorder="1" applyAlignment="1">
      <alignment horizontal="left" vertical="center" wrapText="1"/>
    </xf>
    <xf numFmtId="170" fontId="1" fillId="7" borderId="29" xfId="0" applyNumberFormat="1" applyFont="1" applyFill="1" applyBorder="1" applyAlignment="1">
      <alignment horizontal="left" vertical="center" wrapText="1"/>
    </xf>
    <xf numFmtId="0" fontId="13" fillId="0" borderId="0" xfId="0" applyFont="1" applyBorder="1" applyAlignment="1">
      <alignment horizontal="left" vertical="center"/>
    </xf>
    <xf numFmtId="0" fontId="0" fillId="0" borderId="0" xfId="0" applyBorder="1" applyAlignment="1">
      <alignment horizontal="left" vertical="center"/>
    </xf>
    <xf numFmtId="0" fontId="1" fillId="5" borderId="22" xfId="0" applyFont="1" applyFill="1" applyBorder="1" applyAlignment="1">
      <alignment horizontal="left" vertical="center" wrapText="1"/>
    </xf>
    <xf numFmtId="0" fontId="1" fillId="5" borderId="23" xfId="0" applyFont="1" applyFill="1" applyBorder="1" applyAlignment="1">
      <alignment horizontal="left" vertical="center" wrapText="1"/>
    </xf>
    <xf numFmtId="170" fontId="25" fillId="9" borderId="26" xfId="0" applyNumberFormat="1" applyFont="1" applyFill="1" applyBorder="1" applyAlignment="1">
      <alignment horizontal="left" vertical="center" wrapText="1"/>
    </xf>
    <xf numFmtId="170" fontId="1" fillId="9" borderId="20" xfId="0" applyNumberFormat="1" applyFont="1" applyFill="1" applyBorder="1" applyAlignment="1">
      <alignment horizontal="left" vertical="center" wrapText="1"/>
    </xf>
    <xf numFmtId="0" fontId="25" fillId="7" borderId="26"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6" xfId="0" applyFont="1" applyFill="1" applyBorder="1" applyAlignment="1">
      <alignment horizontal="left" vertical="center" wrapText="1"/>
    </xf>
    <xf numFmtId="0" fontId="8" fillId="0" borderId="3" xfId="0" applyFont="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3" fontId="13" fillId="0" borderId="5" xfId="0" applyNumberFormat="1" applyFont="1" applyBorder="1" applyAlignment="1">
      <alignment vertical="center"/>
    </xf>
    <xf numFmtId="0" fontId="18" fillId="0" borderId="0" xfId="0" applyFont="1" applyBorder="1" applyAlignment="1">
      <alignment vertical="center"/>
    </xf>
    <xf numFmtId="0" fontId="18" fillId="0" borderId="9" xfId="0" applyFont="1" applyBorder="1" applyAlignment="1">
      <alignment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8" fillId="0" borderId="3"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17" xfId="0" applyFont="1"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cellXfs>
  <cellStyles count="7">
    <cellStyle name="Comma" xfId="1" builtinId="3"/>
    <cellStyle name="Comma [0]" xfId="2" builtinId="6"/>
    <cellStyle name="Hyperlink" xfId="4" builtinId="8"/>
    <cellStyle name="Input" xfId="5" builtinId="20"/>
    <cellStyle name="Normal" xfId="0" builtinId="0"/>
    <cellStyle name="Output" xfId="6" builtinId="21"/>
    <cellStyle name="Percent" xfId="3" builtinId="5"/>
  </cellStyles>
  <dxfs count="11">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eiti.ekon.go.id/en/open-data-policy-eiti-indonesia/" TargetMode="External"/><Relationship Id="rId1" Type="http://schemas.openxmlformats.org/officeDocument/2006/relationships/hyperlink" Target="mailto:ade.ikhwan@heliantonorekan.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geoportal.esdm.go.id/" TargetMode="External"/><Relationship Id="rId2" Type="http://schemas.openxmlformats.org/officeDocument/2006/relationships/hyperlink" Target="http://geoportal.esdm.go.id/" TargetMode="External"/><Relationship Id="rId1" Type="http://schemas.openxmlformats.org/officeDocument/2006/relationships/hyperlink" Target="http://www.kemenkeu.go.id/page/laporan-keuangan-pemerintah-pusa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48"/>
  <sheetViews>
    <sheetView showGridLines="0" tabSelected="1" workbookViewId="0"/>
  </sheetViews>
  <sheetFormatPr defaultColWidth="3.5" defaultRowHeight="24" customHeight="1"/>
  <cols>
    <col min="1" max="1" width="3.5" style="156"/>
    <col min="2" max="2" width="30.375" style="156" customWidth="1"/>
    <col min="3" max="3" width="37.875" style="156" customWidth="1"/>
    <col min="4" max="4" width="85.875" style="156" customWidth="1"/>
    <col min="5" max="16384" width="3.5" style="156"/>
  </cols>
  <sheetData>
    <row r="1" spans="2:4" ht="15.95" customHeight="1"/>
    <row r="2" spans="2:4" ht="20.25">
      <c r="B2" s="195" t="s">
        <v>0</v>
      </c>
      <c r="C2" s="192"/>
      <c r="D2" s="192"/>
    </row>
    <row r="3" spans="2:4" ht="15.95" customHeight="1">
      <c r="B3" s="157" t="s">
        <v>1</v>
      </c>
      <c r="C3" s="157"/>
      <c r="D3" s="157"/>
    </row>
    <row r="4" spans="2:4" ht="15.95" customHeight="1">
      <c r="B4" s="158"/>
      <c r="C4" s="159"/>
      <c r="D4" s="159"/>
    </row>
    <row r="5" spans="2:4" ht="15.95" customHeight="1">
      <c r="B5" s="159" t="s">
        <v>2</v>
      </c>
      <c r="C5" s="159"/>
      <c r="D5" s="159"/>
    </row>
    <row r="6" spans="2:4" ht="15.95" customHeight="1">
      <c r="B6" s="193" t="s">
        <v>3</v>
      </c>
      <c r="C6" s="193"/>
      <c r="D6" s="193"/>
    </row>
    <row r="7" spans="2:4" ht="15.95" customHeight="1">
      <c r="B7" s="193"/>
      <c r="C7" s="193"/>
      <c r="D7" s="193"/>
    </row>
    <row r="8" spans="2:4" ht="15.95" customHeight="1">
      <c r="B8" s="194"/>
      <c r="C8" s="192"/>
      <c r="D8" s="192"/>
    </row>
    <row r="9" spans="2:4" ht="15.95" customHeight="1">
      <c r="B9" s="194" t="s">
        <v>4</v>
      </c>
      <c r="C9" s="192"/>
      <c r="D9" s="192"/>
    </row>
    <row r="10" spans="2:4" ht="15.95" customHeight="1">
      <c r="B10" s="194" t="s">
        <v>5</v>
      </c>
      <c r="C10" s="192"/>
      <c r="D10" s="192"/>
    </row>
    <row r="11" spans="2:4" ht="15.95" customHeight="1">
      <c r="B11" s="194"/>
      <c r="C11" s="192"/>
      <c r="D11" s="192"/>
    </row>
    <row r="12" spans="2:4" ht="15.95" customHeight="1">
      <c r="B12" s="194" t="s">
        <v>6</v>
      </c>
      <c r="C12" s="192"/>
      <c r="D12" s="192"/>
    </row>
    <row r="13" spans="2:4" ht="15.95" customHeight="1">
      <c r="B13" s="194" t="s">
        <v>7</v>
      </c>
      <c r="C13" s="192"/>
      <c r="D13" s="192"/>
    </row>
    <row r="14" spans="2:4" ht="15.95" customHeight="1">
      <c r="B14" s="194" t="s">
        <v>8</v>
      </c>
      <c r="C14" s="192"/>
      <c r="D14" s="192"/>
    </row>
    <row r="15" spans="2:4" ht="15.95" customHeight="1">
      <c r="B15" s="194" t="s">
        <v>9</v>
      </c>
      <c r="C15" s="192"/>
      <c r="D15" s="192"/>
    </row>
    <row r="16" spans="2:4" ht="15.95" customHeight="1">
      <c r="B16" s="194"/>
      <c r="C16" s="192"/>
      <c r="D16" s="192"/>
    </row>
    <row r="17" spans="2:4" ht="15.95" customHeight="1">
      <c r="B17" s="189" t="s">
        <v>10</v>
      </c>
      <c r="C17" s="190"/>
      <c r="D17" s="161"/>
    </row>
    <row r="18" spans="2:4" ht="15.95" customHeight="1">
      <c r="B18" s="191" t="s">
        <v>11</v>
      </c>
      <c r="C18" s="192"/>
      <c r="D18" s="161"/>
    </row>
    <row r="19" spans="2:4" ht="15.95" customHeight="1">
      <c r="B19" s="162"/>
      <c r="C19" s="162"/>
      <c r="D19" s="162"/>
    </row>
    <row r="20" spans="2:4" ht="15.95" customHeight="1">
      <c r="B20" s="160"/>
      <c r="C20" s="160"/>
      <c r="D20" s="160"/>
    </row>
    <row r="21" spans="2:4" ht="15.95" customHeight="1">
      <c r="B21" s="160" t="s">
        <v>12</v>
      </c>
      <c r="C21" s="160"/>
      <c r="D21" s="163" t="s">
        <v>13</v>
      </c>
    </row>
    <row r="22" spans="2:4" ht="15.95" customHeight="1">
      <c r="B22" s="160"/>
      <c r="C22" s="160"/>
      <c r="D22" s="160"/>
    </row>
    <row r="23" spans="2:4" ht="15.95" customHeight="1">
      <c r="B23" s="160"/>
      <c r="C23" s="160"/>
    </row>
    <row r="24" spans="2:4" ht="15.95" customHeight="1"/>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row r="47" ht="12.75"/>
    <row r="48" ht="12.75"/>
  </sheetData>
  <mergeCells count="13">
    <mergeCell ref="B2:D2"/>
    <mergeCell ref="B8:D8"/>
    <mergeCell ref="B9:D9"/>
    <mergeCell ref="B10:D10"/>
    <mergeCell ref="B11:D11"/>
    <mergeCell ref="B17:C17"/>
    <mergeCell ref="B18:C18"/>
    <mergeCell ref="B6:D7"/>
    <mergeCell ref="B12:D12"/>
    <mergeCell ref="B13:D13"/>
    <mergeCell ref="B14:D14"/>
    <mergeCell ref="B15:D15"/>
    <mergeCell ref="B16:D16"/>
  </mergeCells>
  <hyperlinks>
    <hyperlink ref="D21" r:id="rId1" xr:uid="{00000000-0004-0000-0000-000000000000}"/>
  </hyperlinks>
  <pageMargins left="0.75" right="0.75" top="1" bottom="1" header="0.5" footer="0.5"/>
  <pageSetup paperSize="9" scale="75" fitToHeight="0" orientation="landscape" horizontalDpi="2400" verticalDpi="24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E37"/>
  <sheetViews>
    <sheetView showGridLines="0" zoomScale="85" zoomScaleNormal="85" workbookViewId="0"/>
  </sheetViews>
  <sheetFormatPr defaultColWidth="3.5" defaultRowHeight="24" customHeight="1"/>
  <cols>
    <col min="1" max="1" width="3.5" style="6"/>
    <col min="2" max="2" width="53.375" style="6" customWidth="1"/>
    <col min="3" max="3" width="27" style="6" customWidth="1"/>
    <col min="4" max="4" width="34.375" style="6" customWidth="1"/>
    <col min="5" max="5" width="38.375" style="6" customWidth="1"/>
    <col min="6" max="16384" width="3.5" style="6"/>
  </cols>
  <sheetData>
    <row r="1" spans="2:5" ht="15.95" customHeight="1"/>
    <row r="2" spans="2:5" ht="24.95" customHeight="1">
      <c r="B2" s="99" t="s">
        <v>14</v>
      </c>
    </row>
    <row r="3" spans="2:5" ht="15.95" customHeight="1">
      <c r="B3" s="143" t="s">
        <v>15</v>
      </c>
    </row>
    <row r="4" spans="2:5" ht="15.95" customHeight="1">
      <c r="D4" s="101" t="s">
        <v>16</v>
      </c>
      <c r="E4" s="101" t="s">
        <v>17</v>
      </c>
    </row>
    <row r="5" spans="2:5" ht="15.95" customHeight="1">
      <c r="B5" s="105" t="s">
        <v>18</v>
      </c>
      <c r="C5" s="105"/>
      <c r="D5" s="144" t="s">
        <v>19</v>
      </c>
      <c r="E5" s="109"/>
    </row>
    <row r="6" spans="2:5" ht="15.95" customHeight="1">
      <c r="B6" s="104" t="s">
        <v>20</v>
      </c>
      <c r="C6" s="105" t="s">
        <v>21</v>
      </c>
      <c r="D6" s="145">
        <v>42370</v>
      </c>
      <c r="E6" s="109"/>
    </row>
    <row r="7" spans="2:5" ht="15.95" customHeight="1">
      <c r="B7" s="146"/>
      <c r="C7" s="105" t="s">
        <v>22</v>
      </c>
      <c r="D7" s="145">
        <v>42705</v>
      </c>
      <c r="E7" s="109"/>
    </row>
    <row r="8" spans="2:5" ht="15.95" customHeight="1">
      <c r="B8" s="105" t="s">
        <v>23</v>
      </c>
      <c r="C8" s="135"/>
      <c r="D8" s="147" t="s">
        <v>53</v>
      </c>
      <c r="E8" s="109"/>
    </row>
    <row r="9" spans="2:5" ht="15.95" customHeight="1">
      <c r="B9" s="105" t="s">
        <v>24</v>
      </c>
      <c r="C9" s="105"/>
      <c r="D9" s="145">
        <v>43465</v>
      </c>
      <c r="E9" s="109"/>
    </row>
    <row r="10" spans="2:5" ht="15.95" customHeight="1">
      <c r="B10" s="104" t="s">
        <v>25</v>
      </c>
      <c r="C10" s="105" t="s">
        <v>26</v>
      </c>
      <c r="D10" s="147" t="s">
        <v>27</v>
      </c>
      <c r="E10" s="109"/>
    </row>
    <row r="11" spans="2:5" ht="15.95" customHeight="1">
      <c r="B11" s="121" t="s">
        <v>28</v>
      </c>
      <c r="C11" s="105" t="s">
        <v>29</v>
      </c>
      <c r="D11" s="147" t="s">
        <v>27</v>
      </c>
      <c r="E11" s="109"/>
    </row>
    <row r="12" spans="2:5" ht="15.95" customHeight="1">
      <c r="B12" s="116"/>
      <c r="C12" s="105" t="s">
        <v>30</v>
      </c>
      <c r="D12" s="147" t="s">
        <v>27</v>
      </c>
      <c r="E12" s="109"/>
    </row>
    <row r="13" spans="2:5" ht="15.95" customHeight="1">
      <c r="B13" s="116"/>
      <c r="C13" s="105" t="s">
        <v>31</v>
      </c>
      <c r="D13" s="148"/>
      <c r="E13" s="109"/>
    </row>
    <row r="14" spans="2:5" ht="15.95" customHeight="1">
      <c r="B14" s="104" t="s">
        <v>32</v>
      </c>
      <c r="C14" s="104" t="s">
        <v>33</v>
      </c>
      <c r="D14" s="149" t="s">
        <v>916</v>
      </c>
      <c r="E14" s="109"/>
    </row>
    <row r="15" spans="2:5" ht="15.95" customHeight="1">
      <c r="B15" s="121" t="s">
        <v>35</v>
      </c>
      <c r="C15" s="105" t="s">
        <v>36</v>
      </c>
      <c r="D15" s="149"/>
      <c r="E15" s="109"/>
    </row>
    <row r="16" spans="2:5" ht="15.95" customHeight="1">
      <c r="B16" s="121"/>
      <c r="C16" s="105" t="s">
        <v>37</v>
      </c>
      <c r="D16" s="168" t="s">
        <v>902</v>
      </c>
      <c r="E16" s="109"/>
    </row>
    <row r="17" spans="2:5" ht="15.95" customHeight="1">
      <c r="C17" s="135" t="s">
        <v>38</v>
      </c>
      <c r="D17" s="150"/>
      <c r="E17" s="109"/>
    </row>
    <row r="18" spans="2:5" ht="15.95" customHeight="1">
      <c r="B18" s="105" t="s">
        <v>39</v>
      </c>
      <c r="C18" s="105"/>
      <c r="D18" s="166">
        <v>11</v>
      </c>
      <c r="E18" s="109"/>
    </row>
    <row r="19" spans="2:5" ht="15.95" customHeight="1">
      <c r="B19" s="105" t="s">
        <v>40</v>
      </c>
      <c r="C19" s="105"/>
      <c r="D19" s="166">
        <v>289</v>
      </c>
      <c r="E19" s="109"/>
    </row>
    <row r="20" spans="2:5" ht="15.95" customHeight="1">
      <c r="B20" s="104" t="s">
        <v>41</v>
      </c>
      <c r="C20" s="105" t="s">
        <v>42</v>
      </c>
      <c r="D20" s="151" t="s">
        <v>61</v>
      </c>
      <c r="E20" s="109"/>
    </row>
    <row r="21" spans="2:5" ht="15.95" customHeight="1">
      <c r="B21" s="146"/>
      <c r="C21" s="105" t="s">
        <v>43</v>
      </c>
      <c r="D21" s="167">
        <v>13436</v>
      </c>
      <c r="E21" s="109"/>
    </row>
    <row r="22" spans="2:5" ht="15.95" customHeight="1">
      <c r="B22" s="104" t="s">
        <v>44</v>
      </c>
      <c r="C22" s="105" t="s">
        <v>45</v>
      </c>
      <c r="D22" s="147" t="s">
        <v>27</v>
      </c>
      <c r="E22" s="109"/>
    </row>
    <row r="23" spans="2:5" ht="15.95" customHeight="1">
      <c r="B23" s="121" t="s">
        <v>46</v>
      </c>
      <c r="C23" s="105" t="s">
        <v>47</v>
      </c>
      <c r="D23" s="147" t="s">
        <v>27</v>
      </c>
      <c r="E23" s="109"/>
    </row>
    <row r="24" spans="2:5" ht="15.95" customHeight="1">
      <c r="B24" s="116"/>
      <c r="C24" s="104" t="s">
        <v>48</v>
      </c>
      <c r="D24" s="147" t="s">
        <v>901</v>
      </c>
      <c r="E24" s="109"/>
    </row>
    <row r="25" spans="2:5" ht="15.95" customHeight="1">
      <c r="B25" s="104" t="s">
        <v>49</v>
      </c>
      <c r="C25" s="105" t="s">
        <v>50</v>
      </c>
      <c r="D25" s="152" t="s">
        <v>51</v>
      </c>
      <c r="E25" s="109"/>
    </row>
    <row r="26" spans="2:5" ht="15.95" customHeight="1">
      <c r="B26" s="116"/>
      <c r="C26" s="105" t="s">
        <v>52</v>
      </c>
      <c r="D26" s="153" t="s">
        <v>53</v>
      </c>
      <c r="E26" s="109"/>
    </row>
    <row r="27" spans="2:5" ht="15.95" customHeight="1">
      <c r="B27" s="135"/>
      <c r="C27" s="105" t="s">
        <v>54</v>
      </c>
      <c r="D27" s="154" t="s">
        <v>55</v>
      </c>
      <c r="E27" s="109"/>
    </row>
    <row r="28" spans="2:5" ht="15.95" customHeight="1">
      <c r="B28" s="116"/>
      <c r="C28" s="116"/>
      <c r="D28" s="155"/>
    </row>
    <row r="29" spans="2:5" ht="15.95" customHeight="1">
      <c r="B29" s="116"/>
      <c r="C29" s="116"/>
      <c r="D29" s="155"/>
    </row>
    <row r="30" spans="2:5" ht="15.95" customHeight="1"/>
    <row r="31" spans="2:5" ht="15.95" customHeight="1"/>
    <row r="32" spans="2:5" ht="15.95" customHeight="1"/>
    <row r="33" ht="15.95" customHeight="1"/>
    <row r="34" ht="15.95" customHeight="1"/>
    <row r="35" ht="15.95" customHeight="1"/>
    <row r="36" ht="15.95" customHeight="1"/>
    <row r="37" ht="15.95" customHeight="1"/>
  </sheetData>
  <dataValidations count="14">
    <dataValidation allowBlank="1" showInputMessage="1" promptTitle="Country Name" prompt="Please insert name of country here. Only text" sqref="D5" xr:uid="{00000000-0002-0000-0100-000000000000}"/>
    <dataValidation allowBlank="1" showInputMessage="1" showErrorMessage="1" promptTitle="Company name" prompt="Insert name of the Independent Administrator's company, hired to produce the EITI report" sqref="D8" xr:uid="{00000000-0002-0000-0100-000001000000}"/>
    <dataValidation type="date" allowBlank="1" showInputMessage="1" showErrorMessage="1" errorTitle="Incorrect format" error="Please revise information according to specified format" promptTitle="Input date in specific format" prompt="YYYY-MM-DD" sqref="D9 D6:D7" xr:uid="{00000000-0002-0000-0100-000002000000}">
      <formula1>36161</formula1>
      <formula2>47848</formula2>
    </dataValidation>
    <dataValidation allowBlank="1" showInputMessage="1" showErrorMessage="1" promptTitle="Additional sectors" prompt="If the report also considers sectors other than Oil, Gas and Mining, e.g. Forestry, Hydropower or similar, please indicate as such in this cell." sqref="D13" xr:uid="{00000000-0002-0000-0100-000003000000}"/>
    <dataValidation allowBlank="1" showInputMessage="1" showErrorMessage="1" promptTitle="EITI Report URL" prompt="Please insert direct URL to EITI Report (or report folder) on National EITI website." sqref="D14" xr:uid="{00000000-0002-0000-0100-000004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5000000}"/>
    <dataValidation allowBlank="1" showInputMessage="1" showErrorMessage="1" promptTitle="Open data policy" prompt="Please insert direct URL to Open data policy on National EITI website." sqref="D16" xr:uid="{00000000-0002-0000-0100-000006000000}"/>
    <dataValidation allowBlank="1" showInputMessage="1" showErrorMessage="1" promptTitle="Additional relevant files" prompt="If several files relevant to the report exist, please indicate as such here. If several, please copy this into several rows." sqref="D17" xr:uid="{00000000-0002-0000-0100-000007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8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9000000}">
      <formula1>0</formula1>
      <formula2>9999999999999990000</formula2>
    </dataValidation>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A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B000000}">
      <formula1>0</formula1>
      <formula2>9999999999999990000</formula2>
    </dataValidation>
    <dataValidation type="list" showDropDown="1" showInputMessage="1" showErrorMessage="1" errorTitle="Please do not edit these cells" error="Please do not edit these cells" sqref="C1:C12 C14:C16 C18:C29 A1:B29 D28:E30 D1:E4" xr:uid="{00000000-0002-0000-0100-00000C000000}">
      <formula1>"#ERROR!"</formula1>
    </dataValidation>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D000000}">
      <formula1>"Yes,No,Not applicable,&lt;choose option&gt;"</formula1>
    </dataValidation>
  </dataValidations>
  <hyperlinks>
    <hyperlink ref="D27" r:id="rId1" xr:uid="{00000000-0004-0000-0100-000000000000}"/>
    <hyperlink ref="D16" r:id="rId2" xr:uid="{1A946339-D25F-4F6B-B28D-327933FA1EC4}"/>
  </hyperlinks>
  <pageMargins left="0.75" right="0.75" top="1" bottom="1" header="0.5" footer="0.5"/>
  <pageSetup paperSize="9" scale="66" orientation="landscape" horizontalDpi="2400" verticalDpi="24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70"/>
  <sheetViews>
    <sheetView showGridLines="0" workbookViewId="0"/>
  </sheetViews>
  <sheetFormatPr defaultColWidth="3.5" defaultRowHeight="24" customHeight="1"/>
  <cols>
    <col min="1" max="1" width="3.5" style="6"/>
    <col min="2" max="2" width="53.5" style="6" customWidth="1"/>
    <col min="3" max="3" width="52.5" style="6" customWidth="1"/>
    <col min="4" max="4" width="26.125" style="6" customWidth="1"/>
    <col min="5" max="5" width="15.125" style="6" customWidth="1"/>
    <col min="6" max="6" width="32.875" style="6" customWidth="1"/>
    <col min="7" max="7" width="32.125" style="6" customWidth="1"/>
    <col min="8" max="8" width="46.5" style="6" customWidth="1"/>
    <col min="9" max="16384" width="3.5" style="6"/>
  </cols>
  <sheetData>
    <row r="1" spans="2:8" ht="15.95" customHeight="1"/>
    <row r="2" spans="2:8" ht="24.95" customHeight="1">
      <c r="B2" s="99" t="s">
        <v>56</v>
      </c>
      <c r="C2" s="100"/>
      <c r="E2" s="101"/>
    </row>
    <row r="3" spans="2:8" ht="15.95" customHeight="1">
      <c r="B3" s="102"/>
      <c r="E3" s="101"/>
    </row>
    <row r="4" spans="2:8" ht="15" customHeight="1">
      <c r="D4" s="101" t="s">
        <v>16</v>
      </c>
      <c r="E4" s="101" t="s">
        <v>57</v>
      </c>
      <c r="F4" s="103" t="s">
        <v>58</v>
      </c>
      <c r="G4" s="101" t="s">
        <v>17</v>
      </c>
      <c r="H4" s="5"/>
    </row>
    <row r="5" spans="2:8" ht="16.5" customHeight="1">
      <c r="B5" s="104" t="s">
        <v>59</v>
      </c>
      <c r="C5" s="105" t="s">
        <v>60</v>
      </c>
      <c r="D5" s="106">
        <v>891000000000000</v>
      </c>
      <c r="E5" s="107" t="s">
        <v>61</v>
      </c>
      <c r="F5" s="108" t="s">
        <v>62</v>
      </c>
      <c r="G5" s="109"/>
    </row>
    <row r="6" spans="2:8" ht="16.5" customHeight="1">
      <c r="B6" s="110"/>
      <c r="C6" s="105" t="s">
        <v>63</v>
      </c>
      <c r="D6" s="111">
        <v>1.2407E+16</v>
      </c>
      <c r="E6" s="112" t="s">
        <v>61</v>
      </c>
      <c r="F6" s="113" t="s">
        <v>62</v>
      </c>
      <c r="G6" s="114"/>
    </row>
    <row r="7" spans="2:8" ht="16.5" customHeight="1">
      <c r="C7" s="115" t="s">
        <v>64</v>
      </c>
      <c r="D7" s="111">
        <v>159000000000000</v>
      </c>
      <c r="E7" s="112" t="s">
        <v>61</v>
      </c>
      <c r="F7" s="113" t="s">
        <v>65</v>
      </c>
      <c r="G7" s="109"/>
    </row>
    <row r="8" spans="2:8" ht="16.5" customHeight="1">
      <c r="B8" s="116"/>
      <c r="C8" s="105" t="s">
        <v>66</v>
      </c>
      <c r="D8" s="111">
        <v>1547000000000000</v>
      </c>
      <c r="E8" s="112" t="s">
        <v>61</v>
      </c>
      <c r="F8" s="113" t="s">
        <v>65</v>
      </c>
      <c r="G8" s="109" t="s">
        <v>67</v>
      </c>
    </row>
    <row r="9" spans="2:8" ht="16.5" customHeight="1">
      <c r="B9" s="116"/>
      <c r="C9" s="105" t="s">
        <v>68</v>
      </c>
      <c r="D9" s="111">
        <v>30300000000</v>
      </c>
      <c r="E9" s="112" t="s">
        <v>69</v>
      </c>
      <c r="F9" s="113" t="s">
        <v>70</v>
      </c>
      <c r="G9" s="109"/>
    </row>
    <row r="10" spans="2:8" ht="16.5" customHeight="1">
      <c r="B10" s="116"/>
      <c r="C10" s="105" t="s">
        <v>71</v>
      </c>
      <c r="D10" s="111">
        <v>144000000000</v>
      </c>
      <c r="E10" s="112" t="s">
        <v>69</v>
      </c>
      <c r="F10" s="113" t="s">
        <v>70</v>
      </c>
      <c r="G10" s="109"/>
    </row>
    <row r="11" spans="2:8" ht="15.95" customHeight="1">
      <c r="B11" s="104" t="s">
        <v>72</v>
      </c>
      <c r="C11" s="105" t="s">
        <v>73</v>
      </c>
      <c r="D11" s="111">
        <v>48358835.575000003</v>
      </c>
      <c r="E11" s="117" t="s">
        <v>909</v>
      </c>
      <c r="F11" s="113" t="s">
        <v>74</v>
      </c>
      <c r="G11" s="109" t="s">
        <v>917</v>
      </c>
    </row>
    <row r="12" spans="2:8" ht="15.95" customHeight="1">
      <c r="B12" s="110"/>
      <c r="C12" s="105" t="s">
        <v>75</v>
      </c>
      <c r="D12" s="111">
        <v>12091486539</v>
      </c>
      <c r="E12" s="112" t="s">
        <v>69</v>
      </c>
      <c r="F12" s="113" t="s">
        <v>74</v>
      </c>
      <c r="G12" s="109" t="s">
        <v>76</v>
      </c>
    </row>
    <row r="13" spans="2:8" ht="15.95" customHeight="1">
      <c r="B13" s="118"/>
      <c r="C13" s="105" t="s">
        <v>77</v>
      </c>
      <c r="D13" s="111">
        <v>82307884.391000003</v>
      </c>
      <c r="E13" s="117" t="s">
        <v>909</v>
      </c>
      <c r="F13" s="113" t="s">
        <v>78</v>
      </c>
      <c r="G13" s="109" t="s">
        <v>918</v>
      </c>
    </row>
    <row r="14" spans="2:8" ht="15.95" customHeight="1">
      <c r="B14" s="118"/>
      <c r="C14" s="105" t="s">
        <v>79</v>
      </c>
      <c r="D14" s="111">
        <v>13665350307</v>
      </c>
      <c r="E14" s="112" t="s">
        <v>69</v>
      </c>
      <c r="F14" s="113" t="s">
        <v>78</v>
      </c>
      <c r="G14" s="109" t="s">
        <v>76</v>
      </c>
    </row>
    <row r="15" spans="2:8" ht="15.95" customHeight="1">
      <c r="B15"/>
      <c r="C15" s="105" t="s">
        <v>80</v>
      </c>
      <c r="D15" s="111">
        <v>434000000</v>
      </c>
      <c r="E15" s="117" t="s">
        <v>81</v>
      </c>
      <c r="F15" s="113" t="s">
        <v>82</v>
      </c>
      <c r="G15" s="109"/>
    </row>
    <row r="16" spans="2:8" ht="15.95" customHeight="1">
      <c r="B16"/>
      <c r="C16" s="105" t="s">
        <v>83</v>
      </c>
      <c r="D16" s="111" t="s">
        <v>904</v>
      </c>
      <c r="E16" s="112" t="s">
        <v>69</v>
      </c>
      <c r="F16" s="113"/>
      <c r="G16" s="109"/>
    </row>
    <row r="17" spans="2:7" ht="15.95" customHeight="1">
      <c r="B17"/>
      <c r="C17" s="105" t="s">
        <v>84</v>
      </c>
      <c r="D17" s="111">
        <v>91</v>
      </c>
      <c r="E17" s="117" t="s">
        <v>81</v>
      </c>
      <c r="F17" s="113" t="s">
        <v>85</v>
      </c>
      <c r="G17" s="109"/>
    </row>
    <row r="18" spans="2:7" ht="15.95" customHeight="1">
      <c r="B18" s="118"/>
      <c r="C18" s="105" t="s">
        <v>86</v>
      </c>
      <c r="D18" s="111" t="s">
        <v>904</v>
      </c>
      <c r="E18" s="112" t="s">
        <v>69</v>
      </c>
      <c r="F18" s="113"/>
      <c r="G18" s="109"/>
    </row>
    <row r="19" spans="2:7" ht="15.95" customHeight="1">
      <c r="B19" s="118"/>
      <c r="C19" s="105" t="s">
        <v>87</v>
      </c>
      <c r="D19" s="111">
        <v>246155</v>
      </c>
      <c r="E19" s="117" t="s">
        <v>81</v>
      </c>
      <c r="F19" s="113" t="s">
        <v>88</v>
      </c>
      <c r="G19" s="109"/>
    </row>
    <row r="20" spans="2:7" ht="15.95" customHeight="1">
      <c r="B20" s="118"/>
      <c r="C20" s="105" t="s">
        <v>89</v>
      </c>
      <c r="D20" s="111" t="s">
        <v>904</v>
      </c>
      <c r="E20" s="112" t="s">
        <v>69</v>
      </c>
      <c r="F20" s="113"/>
      <c r="G20" s="109"/>
    </row>
    <row r="21" spans="2:7" ht="15.95" customHeight="1">
      <c r="B21" s="118"/>
      <c r="C21" s="105" t="s">
        <v>90</v>
      </c>
      <c r="D21" s="111">
        <v>322</v>
      </c>
      <c r="E21" s="117" t="s">
        <v>81</v>
      </c>
      <c r="F21" s="113" t="s">
        <v>88</v>
      </c>
      <c r="G21" s="109"/>
    </row>
    <row r="22" spans="2:7" ht="15.95" customHeight="1">
      <c r="B22" s="118"/>
      <c r="C22" s="105" t="s">
        <v>910</v>
      </c>
      <c r="D22" s="111" t="s">
        <v>904</v>
      </c>
      <c r="E22" s="112" t="s">
        <v>69</v>
      </c>
      <c r="F22" s="113"/>
      <c r="G22" s="109"/>
    </row>
    <row r="23" spans="2:7" ht="15.95" customHeight="1">
      <c r="B23" s="118"/>
      <c r="C23" s="105" t="s">
        <v>91</v>
      </c>
      <c r="D23" s="111">
        <v>62877</v>
      </c>
      <c r="E23" s="117" t="s">
        <v>81</v>
      </c>
      <c r="F23" s="113" t="s">
        <v>88</v>
      </c>
      <c r="G23" s="109"/>
    </row>
    <row r="24" spans="2:7" ht="15.95" customHeight="1">
      <c r="B24" s="118"/>
      <c r="C24" s="105" t="s">
        <v>911</v>
      </c>
      <c r="D24" s="111" t="s">
        <v>904</v>
      </c>
      <c r="E24" s="112" t="s">
        <v>69</v>
      </c>
      <c r="F24" s="113"/>
      <c r="G24" s="109"/>
    </row>
    <row r="25" spans="2:7" ht="15.95" customHeight="1">
      <c r="B25" s="118"/>
      <c r="C25" s="105" t="s">
        <v>92</v>
      </c>
      <c r="D25" s="111">
        <v>78748</v>
      </c>
      <c r="E25" s="117" t="s">
        <v>81</v>
      </c>
      <c r="F25" s="113" t="s">
        <v>88</v>
      </c>
      <c r="G25" s="109"/>
    </row>
    <row r="26" spans="2:7" ht="15.95" customHeight="1">
      <c r="B26" s="118"/>
      <c r="C26" s="105" t="s">
        <v>912</v>
      </c>
      <c r="D26" s="111" t="s">
        <v>904</v>
      </c>
      <c r="E26" s="112" t="s">
        <v>69</v>
      </c>
      <c r="F26" s="113"/>
      <c r="G26" s="109"/>
    </row>
    <row r="27" spans="2:7" ht="15.95" customHeight="1">
      <c r="B27" s="104" t="s">
        <v>93</v>
      </c>
      <c r="C27" s="105" t="s">
        <v>73</v>
      </c>
      <c r="D27" s="111">
        <v>19761624.708999999</v>
      </c>
      <c r="E27" s="188" t="s">
        <v>909</v>
      </c>
      <c r="F27" s="113" t="s">
        <v>94</v>
      </c>
      <c r="G27" s="109" t="s">
        <v>919</v>
      </c>
    </row>
    <row r="28" spans="2:7" ht="15.95" customHeight="1">
      <c r="B28" s="110"/>
      <c r="C28" s="105" t="s">
        <v>75</v>
      </c>
      <c r="D28" s="111">
        <v>5196719000</v>
      </c>
      <c r="E28" s="112" t="s">
        <v>69</v>
      </c>
      <c r="F28" s="113" t="s">
        <v>94</v>
      </c>
      <c r="G28" s="109"/>
    </row>
    <row r="29" spans="2:7" ht="15.95" customHeight="1">
      <c r="B29" s="118"/>
      <c r="C29" s="105" t="s">
        <v>77</v>
      </c>
      <c r="D29" s="111">
        <v>27318522.145</v>
      </c>
      <c r="E29" s="117" t="s">
        <v>909</v>
      </c>
      <c r="F29" s="113" t="s">
        <v>95</v>
      </c>
      <c r="G29" s="109" t="s">
        <v>920</v>
      </c>
    </row>
    <row r="30" spans="2:7" ht="15.95" customHeight="1">
      <c r="B30" s="118"/>
      <c r="C30" s="105" t="s">
        <v>79</v>
      </c>
      <c r="D30" s="111">
        <v>6992352000</v>
      </c>
      <c r="E30" s="112" t="s">
        <v>69</v>
      </c>
      <c r="F30" s="113" t="s">
        <v>95</v>
      </c>
      <c r="G30" s="109"/>
    </row>
    <row r="31" spans="2:7" ht="15.95" customHeight="1">
      <c r="B31"/>
      <c r="C31" s="105" t="s">
        <v>80</v>
      </c>
      <c r="D31" s="111">
        <v>369596755</v>
      </c>
      <c r="E31" s="117" t="s">
        <v>81</v>
      </c>
      <c r="F31" s="113" t="s">
        <v>96</v>
      </c>
      <c r="G31" s="109"/>
    </row>
    <row r="32" spans="2:7" ht="15.95" customHeight="1">
      <c r="B32"/>
      <c r="C32" s="105" t="s">
        <v>83</v>
      </c>
      <c r="D32" s="111">
        <v>14528244000</v>
      </c>
      <c r="E32" s="112" t="s">
        <v>69</v>
      </c>
      <c r="F32" s="113" t="s">
        <v>96</v>
      </c>
      <c r="G32" s="109"/>
    </row>
    <row r="33" spans="2:7" ht="15.95" customHeight="1">
      <c r="B33"/>
      <c r="C33" s="105" t="s">
        <v>84</v>
      </c>
      <c r="D33" s="111" t="s">
        <v>904</v>
      </c>
      <c r="E33" s="117" t="s">
        <v>81</v>
      </c>
      <c r="F33" s="113"/>
      <c r="G33" s="109"/>
    </row>
    <row r="34" spans="2:7" ht="15.95" customHeight="1">
      <c r="B34"/>
      <c r="C34" s="105" t="s">
        <v>86</v>
      </c>
      <c r="D34" s="111" t="s">
        <v>904</v>
      </c>
      <c r="E34" s="112" t="s">
        <v>69</v>
      </c>
      <c r="F34" s="113"/>
      <c r="G34" s="109"/>
    </row>
    <row r="35" spans="2:7" ht="15.95" customHeight="1">
      <c r="B35"/>
      <c r="C35" s="105" t="s">
        <v>87</v>
      </c>
      <c r="D35" s="111">
        <v>1900000</v>
      </c>
      <c r="E35" s="117" t="s">
        <v>81</v>
      </c>
      <c r="F35" s="113" t="s">
        <v>70</v>
      </c>
      <c r="G35" s="109"/>
    </row>
    <row r="36" spans="2:7" ht="15.95" customHeight="1">
      <c r="B36" s="118"/>
      <c r="C36" s="105" t="s">
        <v>89</v>
      </c>
      <c r="D36" s="111">
        <v>3500000000</v>
      </c>
      <c r="E36" s="112" t="s">
        <v>69</v>
      </c>
      <c r="F36" s="113" t="s">
        <v>70</v>
      </c>
      <c r="G36" s="109"/>
    </row>
    <row r="37" spans="2:7" ht="15.95" customHeight="1">
      <c r="B37" s="104" t="s">
        <v>97</v>
      </c>
      <c r="C37" s="105" t="s">
        <v>98</v>
      </c>
      <c r="D37" s="196" t="s">
        <v>27</v>
      </c>
      <c r="E37" s="197"/>
      <c r="F37" s="120" t="s">
        <v>99</v>
      </c>
      <c r="G37" s="109"/>
    </row>
    <row r="38" spans="2:7" ht="15.95" customHeight="1">
      <c r="B38" s="121"/>
      <c r="C38" s="105" t="s">
        <v>100</v>
      </c>
      <c r="D38" s="211"/>
      <c r="E38" s="210"/>
      <c r="F38" s="122"/>
      <c r="G38" s="109"/>
    </row>
    <row r="39" spans="2:7" ht="15.95" customHeight="1">
      <c r="B39" s="116"/>
      <c r="C39" s="105" t="s">
        <v>101</v>
      </c>
      <c r="D39" s="211" t="s">
        <v>102</v>
      </c>
      <c r="E39" s="210"/>
      <c r="F39" s="123" t="s">
        <v>103</v>
      </c>
      <c r="G39" s="109"/>
    </row>
    <row r="40" spans="2:7" ht="15.95" customHeight="1">
      <c r="B40" s="121"/>
      <c r="C40" s="105" t="s">
        <v>104</v>
      </c>
      <c r="D40" s="211"/>
      <c r="E40" s="210"/>
      <c r="F40" s="124" t="s">
        <v>34</v>
      </c>
      <c r="G40" s="109"/>
    </row>
    <row r="41" spans="2:7" ht="15.95" customHeight="1">
      <c r="B41" s="125" t="s">
        <v>105</v>
      </c>
      <c r="C41" s="126" t="s">
        <v>106</v>
      </c>
      <c r="D41" s="207" t="s">
        <v>107</v>
      </c>
      <c r="E41" s="208"/>
      <c r="F41" s="123" t="s">
        <v>108</v>
      </c>
      <c r="G41" s="109"/>
    </row>
    <row r="42" spans="2:7" ht="15.95" customHeight="1">
      <c r="B42" s="121"/>
      <c r="C42" s="126" t="s">
        <v>109</v>
      </c>
      <c r="D42" s="207" t="s">
        <v>107</v>
      </c>
      <c r="E42" s="208"/>
      <c r="F42" s="123" t="s">
        <v>108</v>
      </c>
      <c r="G42" s="109"/>
    </row>
    <row r="43" spans="2:7" ht="15.95" customHeight="1">
      <c r="B43" s="127"/>
      <c r="C43" s="105" t="s">
        <v>110</v>
      </c>
      <c r="D43" s="209" t="s">
        <v>111</v>
      </c>
      <c r="E43" s="210"/>
      <c r="F43" s="128" t="s">
        <v>112</v>
      </c>
      <c r="G43" s="109"/>
    </row>
    <row r="44" spans="2:7" ht="15.95" customHeight="1">
      <c r="B44" s="125" t="s">
        <v>113</v>
      </c>
      <c r="C44" s="126" t="s">
        <v>114</v>
      </c>
      <c r="D44" s="207" t="s">
        <v>115</v>
      </c>
      <c r="E44" s="208"/>
      <c r="F44" s="120" t="s">
        <v>116</v>
      </c>
      <c r="G44" s="109"/>
    </row>
    <row r="45" spans="2:7" ht="15.95" customHeight="1">
      <c r="B45" s="125" t="s">
        <v>117</v>
      </c>
      <c r="C45" s="126" t="s">
        <v>118</v>
      </c>
      <c r="D45" s="207" t="s">
        <v>904</v>
      </c>
      <c r="E45" s="208"/>
      <c r="F45" s="129"/>
      <c r="G45" s="130" t="s">
        <v>119</v>
      </c>
    </row>
    <row r="46" spans="2:7" ht="15.95" customHeight="1">
      <c r="B46" s="125" t="s">
        <v>120</v>
      </c>
      <c r="C46" s="126" t="s">
        <v>121</v>
      </c>
      <c r="D46" s="198" t="s">
        <v>27</v>
      </c>
      <c r="E46" s="197"/>
      <c r="F46" s="120" t="s">
        <v>122</v>
      </c>
      <c r="G46" s="109"/>
    </row>
    <row r="47" spans="2:7" ht="15.95" customHeight="1">
      <c r="B47" s="101"/>
      <c r="C47" s="126" t="s">
        <v>123</v>
      </c>
      <c r="D47" s="198" t="s">
        <v>124</v>
      </c>
      <c r="E47" s="197"/>
      <c r="F47" s="122"/>
      <c r="G47" s="130" t="s">
        <v>125</v>
      </c>
    </row>
    <row r="48" spans="2:7" ht="15.95" customHeight="1">
      <c r="C48" s="126" t="s">
        <v>126</v>
      </c>
      <c r="D48" s="199" t="s">
        <v>127</v>
      </c>
      <c r="E48" s="200"/>
      <c r="F48" s="124" t="s">
        <v>128</v>
      </c>
      <c r="G48" s="109"/>
    </row>
    <row r="49" spans="2:7" ht="15.95" customHeight="1">
      <c r="B49" s="131"/>
      <c r="C49" s="119" t="s">
        <v>129</v>
      </c>
      <c r="D49" s="201" t="s">
        <v>130</v>
      </c>
      <c r="E49" s="202"/>
      <c r="F49" s="132" t="s">
        <v>34</v>
      </c>
      <c r="G49" s="109"/>
    </row>
    <row r="50" spans="2:7" ht="15.95" customHeight="1">
      <c r="B50" s="133"/>
      <c r="C50" s="133"/>
      <c r="D50" s="134"/>
      <c r="E50" s="134"/>
      <c r="F50" s="134"/>
    </row>
    <row r="51" spans="2:7" ht="15.95" customHeight="1">
      <c r="D51" s="203" t="s">
        <v>131</v>
      </c>
      <c r="E51" s="204"/>
    </row>
    <row r="52" spans="2:7" ht="15.95" customHeight="1">
      <c r="B52" s="104" t="s">
        <v>132</v>
      </c>
      <c r="C52" s="105" t="s">
        <v>133</v>
      </c>
      <c r="D52" s="205" t="s">
        <v>27</v>
      </c>
      <c r="E52" s="206"/>
      <c r="F52" s="108" t="s">
        <v>907</v>
      </c>
      <c r="G52" s="109"/>
    </row>
    <row r="53" spans="2:7" ht="15.95" customHeight="1">
      <c r="B53" s="110"/>
      <c r="C53" s="105" t="s">
        <v>905</v>
      </c>
      <c r="D53" s="111">
        <v>18416646.793000001</v>
      </c>
      <c r="E53" s="183" t="s">
        <v>909</v>
      </c>
      <c r="F53" s="113" t="s">
        <v>908</v>
      </c>
      <c r="G53" s="109" t="s">
        <v>913</v>
      </c>
    </row>
    <row r="54" spans="2:7" ht="15.95" customHeight="1">
      <c r="B54" s="110"/>
      <c r="C54" s="6" t="s">
        <v>906</v>
      </c>
      <c r="D54" s="111">
        <v>12021319.377</v>
      </c>
      <c r="E54" s="117" t="s">
        <v>909</v>
      </c>
      <c r="F54" s="113" t="s">
        <v>908</v>
      </c>
      <c r="G54" s="109" t="s">
        <v>914</v>
      </c>
    </row>
    <row r="55" spans="2:7" ht="15.95" customHeight="1">
      <c r="C55" s="105" t="s">
        <v>134</v>
      </c>
      <c r="D55" s="111">
        <v>6903824000</v>
      </c>
      <c r="E55" s="112" t="s">
        <v>69</v>
      </c>
      <c r="F55" s="113" t="s">
        <v>907</v>
      </c>
      <c r="G55" s="109"/>
    </row>
    <row r="56" spans="2:7" ht="15.95" customHeight="1">
      <c r="B56" s="104" t="s">
        <v>135</v>
      </c>
      <c r="C56" s="105" t="s">
        <v>133</v>
      </c>
      <c r="D56" s="196" t="s">
        <v>775</v>
      </c>
      <c r="E56" s="197"/>
      <c r="F56" s="120" t="s">
        <v>136</v>
      </c>
      <c r="G56" s="109"/>
    </row>
    <row r="57" spans="2:7" ht="15.95" customHeight="1">
      <c r="B57" s="110"/>
      <c r="C57" s="105" t="s">
        <v>137</v>
      </c>
      <c r="D57" s="111"/>
      <c r="E57" s="112" t="s">
        <v>69</v>
      </c>
      <c r="F57" s="113"/>
      <c r="G57" s="109"/>
    </row>
    <row r="58" spans="2:7" ht="15.95" customHeight="1">
      <c r="B58" s="104" t="s">
        <v>138</v>
      </c>
      <c r="C58" s="135" t="s">
        <v>139</v>
      </c>
      <c r="D58" s="198" t="s">
        <v>27</v>
      </c>
      <c r="E58" s="197"/>
      <c r="F58" s="120" t="s">
        <v>140</v>
      </c>
      <c r="G58" s="109"/>
    </row>
    <row r="59" spans="2:7" ht="15.95" customHeight="1">
      <c r="B59" s="110"/>
      <c r="C59" s="105" t="s">
        <v>137</v>
      </c>
      <c r="D59" s="111">
        <v>1879622000000</v>
      </c>
      <c r="E59" s="136" t="s">
        <v>61</v>
      </c>
      <c r="F59" s="120" t="s">
        <v>141</v>
      </c>
      <c r="G59" s="130" t="s">
        <v>142</v>
      </c>
    </row>
    <row r="60" spans="2:7" ht="15.95" customHeight="1">
      <c r="B60" s="104" t="s">
        <v>143</v>
      </c>
      <c r="C60" s="135" t="s">
        <v>144</v>
      </c>
      <c r="D60" s="198" t="s">
        <v>27</v>
      </c>
      <c r="E60" s="197"/>
      <c r="F60" s="120" t="s">
        <v>145</v>
      </c>
      <c r="G60" s="109"/>
    </row>
    <row r="61" spans="2:7" ht="15.95" customHeight="1">
      <c r="B61" s="110"/>
      <c r="C61" s="105" t="s">
        <v>137</v>
      </c>
      <c r="D61" s="111">
        <v>120268384</v>
      </c>
      <c r="E61" s="112" t="s">
        <v>69</v>
      </c>
      <c r="F61" s="120" t="s">
        <v>145</v>
      </c>
      <c r="G61" s="130" t="s">
        <v>146</v>
      </c>
    </row>
    <row r="62" spans="2:7" ht="15.95" customHeight="1">
      <c r="B62" s="104" t="s">
        <v>147</v>
      </c>
      <c r="C62" s="135" t="s">
        <v>148</v>
      </c>
      <c r="D62" s="198" t="s">
        <v>27</v>
      </c>
      <c r="E62" s="197"/>
      <c r="F62" s="120" t="s">
        <v>149</v>
      </c>
      <c r="G62" s="109"/>
    </row>
    <row r="63" spans="2:7" ht="15.95" customHeight="1">
      <c r="B63" s="110"/>
      <c r="C63" s="105" t="s">
        <v>137</v>
      </c>
      <c r="D63" s="111">
        <v>1018928000000</v>
      </c>
      <c r="E63" s="136" t="s">
        <v>61</v>
      </c>
      <c r="F63" s="120" t="s">
        <v>150</v>
      </c>
      <c r="G63" s="130" t="s">
        <v>151</v>
      </c>
    </row>
    <row r="64" spans="2:7" ht="15.95" customHeight="1">
      <c r="B64" s="104" t="s">
        <v>152</v>
      </c>
      <c r="C64" s="135" t="s">
        <v>153</v>
      </c>
      <c r="D64" s="198" t="s">
        <v>27</v>
      </c>
      <c r="E64" s="197"/>
      <c r="F64" s="120" t="s">
        <v>154</v>
      </c>
      <c r="G64" s="109"/>
    </row>
    <row r="65" spans="2:7" ht="15.95" customHeight="1">
      <c r="B65" s="137"/>
      <c r="C65" s="105" t="s">
        <v>137</v>
      </c>
      <c r="D65" s="138">
        <v>21660000000000</v>
      </c>
      <c r="E65" s="139" t="s">
        <v>61</v>
      </c>
      <c r="F65" s="140" t="s">
        <v>155</v>
      </c>
      <c r="G65" s="109"/>
    </row>
    <row r="66" spans="2:7" ht="15.95" customHeight="1">
      <c r="B66" s="141"/>
    </row>
    <row r="70" spans="2:7" ht="24" customHeight="1">
      <c r="G70" s="142"/>
    </row>
  </sheetData>
  <mergeCells count="20">
    <mergeCell ref="D37:E37"/>
    <mergeCell ref="D38:E38"/>
    <mergeCell ref="D39:E39"/>
    <mergeCell ref="D40:E40"/>
    <mergeCell ref="D41:E41"/>
    <mergeCell ref="D42:E42"/>
    <mergeCell ref="D43:E43"/>
    <mergeCell ref="D44:E44"/>
    <mergeCell ref="D45:E45"/>
    <mergeCell ref="D46:E46"/>
    <mergeCell ref="D47:E47"/>
    <mergeCell ref="D48:E48"/>
    <mergeCell ref="D49:E49"/>
    <mergeCell ref="D51:E51"/>
    <mergeCell ref="D52:E52"/>
    <mergeCell ref="D56:E56"/>
    <mergeCell ref="D58:E58"/>
    <mergeCell ref="D60:E60"/>
    <mergeCell ref="D62:E62"/>
    <mergeCell ref="D64:E64"/>
  </mergeCells>
  <dataValidations count="28">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0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1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2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05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1 E23 E29 E31 E33 E35 E53:E54 E25 E27" xr:uid="{00000000-0002-0000-0200-000006000000}">
      <formula1>"&lt;Select unit&gt;,Sm3,Sm3 o.e.,Barrels,Tonnes,oz,carats,Scf"</formula1>
    </dataValidation>
    <dataValidation type="textLength" operator="equal" showInputMessage="1" showErrorMessage="1" errorTitle="Invalid entry" error="Invalid entry" promptTitle="Please input unit" prompt="Please input currency according to 3-letter ISO currency code." sqref="E12 E14 E16 E18 E20 E22 E24 E28 E30 E32 E34 E36 E55 E57 E59 E61 E63 E65 E5:E10 E26" xr:uid="{00000000-0002-0000-0200-000007000000}">
      <formula1>3</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37:E37 D56:E56 D46:E47 D58:E58 D60:E60 D62:E62 D64:E64 D52:E52" xr:uid="{00000000-0002-0000-0200-000008000000}">
      <formula1>"Yes,No,Partially,Not applicable,&lt;choose option&gt;"</formula1>
    </dataValidation>
    <dataValidation allowBlank="1" showInputMessage="1" promptTitle="Source" prompt="Please insert source of information, as section in EITI report" sqref="F37 F46 F52:F65" xr:uid="{00000000-0002-0000-0200-000009000000}"/>
    <dataValidation allowBlank="1" showInputMessage="1" showErrorMessage="1" promptTitle="If no, provide explanation" prompt="If EI revenues are not recorded in government accounts or budgets, please specify why or any additional related comments here." sqref="D38:E38" xr:uid="{00000000-0002-0000-0200-00000A000000}"/>
    <dataValidation allowBlank="1" sqref="F38 F47" xr:uid="{00000000-0002-0000-0200-00000B000000}"/>
    <dataValidation allowBlank="1" showInputMessage="1" promptTitle="Government accounts/budget" prompt="Please input name of government accounts/budget, containing revenues from extractive industries." sqref="D39:E39" xr:uid="{00000000-0002-0000-0200-00000C000000}"/>
    <dataValidation allowBlank="1" showInputMessage="1" promptTitle="Other financial reports" prompt="Please input name of other documents, containing revenues from extractive industries." sqref="D40:E40" xr:uid="{00000000-0002-0000-0200-00000D000000}"/>
    <dataValidation allowBlank="1" showInputMessage="1" promptTitle="Other reports URL" prompt="Please input direct URL to other documents containing revenues from extractive industries." sqref="F40" xr:uid="{00000000-0002-0000-0200-00000E000000}"/>
    <dataValidation allowBlank="1" showInputMessage="1" promptTitle="If no, provide explanation" prompt="If registries are incomplete or missing, please specify why or any additional related comments here." sqref="D43:E43" xr:uid="{00000000-0002-0000-0200-00000F000000}"/>
    <dataValidation allowBlank="1" showInputMessage="1" promptTitle="Allocation of licences" prompt="Please input name of the source for information on allocation and/or transfer of licences" sqref="D44:E44" xr:uid="{00000000-0002-0000-0200-000010000000}"/>
    <dataValidation allowBlank="1" showInputMessage="1" promptTitle="Source" prompt="Please insert source of information, either as section in EITI report, or direct URL to external source." sqref="F44 F5:F36" xr:uid="{00000000-0002-0000-0200-000011000000}"/>
    <dataValidation allowBlank="1" showInputMessage="1" promptTitle="Name of register" prompt="Please input name of register" sqref="D45:E45 D41:E42 D48:E49" xr:uid="{00000000-0002-0000-0200-000012000000}"/>
    <dataValidation allowBlank="1" showInputMessage="1" showErrorMessage="1" promptTitle="Registry URL" prompt="Please insert direct URL to the registry._x000a_Any additional information, please include in comment section" sqref="F45 F48:F49" xr:uid="{00000000-0002-0000-0200-000013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57" xr:uid="{00000000-0002-0000-0200-00001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ocial expenditure" prompt="Please input only numbers in this cell. If other information is required, include this in comment section" sqref="D59" xr:uid="{00000000-0002-0000-0200-00001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ransportation revenues" prompt="Please input only numbers in this cell. If other information is required, include this in comment section" sqref="D61" xr:uid="{00000000-0002-0000-0200-00001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payments" prompt="Please input only numbers in this cell. If other information is required, include this in comment section" sqref="D63" xr:uid="{00000000-0002-0000-0200-000017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65" xr:uid="{00000000-0002-0000-0200-000018000000}">
      <formula1>2</formula1>
    </dataValidation>
    <dataValidation type="list" showDropDown="1" showInputMessage="1" showErrorMessage="1" errorTitle="Please do not edit these cells" error="Please do not edit these cells" sqref="C5:C10 C37:C48 C52 C56:C65 B1:B1048576" xr:uid="{00000000-0002-0000-0200-000019000000}">
      <formula1>"#ERROR!"</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53:D55 D11:D36" xr:uid="{00000000-0002-0000-0200-00001B000000}">
      <formula1>0</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36" xr:uid="{00000000-0002-0000-0200-00001A000000}">
      <formula1>OR(ISNUMBER(SEARCH(", volume",C11)),ISNUMBER(SEARCH(", value",C11)))</formula1>
    </dataValidation>
  </dataValidations>
  <hyperlinks>
    <hyperlink ref="F39" r:id="rId1" xr:uid="{00000000-0004-0000-0200-000000000000}"/>
    <hyperlink ref="F41" r:id="rId2" xr:uid="{00000000-0004-0000-0200-000001000000}"/>
    <hyperlink ref="F42" r:id="rId3" xr:uid="{00000000-0004-0000-0200-000002000000}"/>
  </hyperlinks>
  <pageMargins left="0.75" right="0.75" top="1" bottom="1" header="0.5" footer="0.5"/>
  <pageSetup paperSize="9" scale="52" orientation="landscape" horizontalDpi="2400" verticalDpi="24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KK116"/>
  <sheetViews>
    <sheetView showGridLines="0" zoomScale="50" zoomScaleNormal="50" workbookViewId="0"/>
  </sheetViews>
  <sheetFormatPr defaultColWidth="10.875" defaultRowHeight="15.75"/>
  <cols>
    <col min="1" max="1" width="3.625" style="14" customWidth="1"/>
    <col min="2" max="2" width="10.125" style="14" customWidth="1"/>
    <col min="3" max="3" width="77" style="14" customWidth="1"/>
    <col min="4" max="4" width="38.125" style="14" customWidth="1"/>
    <col min="5" max="5" width="40.875" style="14" customWidth="1"/>
    <col min="6" max="6" width="27.625" style="14" customWidth="1"/>
    <col min="7" max="7" width="34.375" style="14" customWidth="1"/>
    <col min="8" max="8" width="22.875" style="14" customWidth="1"/>
    <col min="9" max="9" width="15.375" style="14" bestFit="1" customWidth="1"/>
    <col min="10" max="10" width="15.875" style="14" customWidth="1"/>
    <col min="11" max="11" width="15" style="14" customWidth="1"/>
    <col min="12" max="12" width="17.375" style="14" customWidth="1"/>
    <col min="13" max="31" width="14.625" style="14" customWidth="1"/>
    <col min="32" max="32" width="18.625" style="14" customWidth="1"/>
    <col min="33" max="52" width="14.625" style="14" customWidth="1"/>
    <col min="53" max="53" width="17.125" style="14" customWidth="1"/>
    <col min="54" max="60" width="14.625" style="14" customWidth="1"/>
    <col min="61" max="61" width="18.125" style="14" customWidth="1"/>
    <col min="62" max="73" width="14.625" style="14" customWidth="1"/>
    <col min="74" max="74" width="16.375" style="14" customWidth="1"/>
    <col min="75" max="105" width="14.625" style="14" customWidth="1"/>
    <col min="106" max="106" width="16.375" style="14" customWidth="1"/>
    <col min="107" max="136" width="14.625" style="14" customWidth="1"/>
    <col min="137" max="137" width="16.375" style="14" customWidth="1"/>
    <col min="138" max="185" width="14.625" style="14" customWidth="1"/>
    <col min="186" max="186" width="15.375" style="14" customWidth="1"/>
    <col min="187" max="187" width="16.875" style="14" customWidth="1"/>
    <col min="188" max="188" width="14.625" style="14" customWidth="1"/>
    <col min="189" max="189" width="15.875" style="14" customWidth="1"/>
    <col min="190" max="190" width="16.625" style="14" customWidth="1"/>
    <col min="191" max="191" width="16.125" style="14" customWidth="1"/>
    <col min="192" max="192" width="17.5" style="14" customWidth="1"/>
    <col min="193" max="193" width="16.375" style="14" customWidth="1"/>
    <col min="194" max="194" width="16" style="14" customWidth="1"/>
    <col min="195" max="195" width="14.125" style="14" customWidth="1"/>
    <col min="196" max="196" width="14.625" style="14" customWidth="1"/>
    <col min="197" max="197" width="14.375" style="14" bestFit="1" customWidth="1"/>
    <col min="198" max="198" width="12" style="14" customWidth="1"/>
    <col min="199" max="199" width="13" style="14" customWidth="1"/>
    <col min="200" max="200" width="11.125" style="14" customWidth="1"/>
    <col min="201" max="201" width="14.375" style="14" customWidth="1"/>
    <col min="202" max="206" width="11.125" style="14" customWidth="1"/>
    <col min="207" max="208" width="12" style="14" customWidth="1"/>
    <col min="209" max="212" width="11.125" style="14" customWidth="1"/>
    <col min="213" max="213" width="13.125" style="14" customWidth="1"/>
    <col min="214" max="214" width="13.375" style="14" customWidth="1"/>
    <col min="215" max="217" width="11.125" style="14" customWidth="1"/>
    <col min="218" max="218" width="14.125" style="14" customWidth="1"/>
    <col min="219" max="219" width="14.875" style="14" customWidth="1"/>
    <col min="220" max="221" width="11.125" style="14" customWidth="1"/>
    <col min="222" max="223" width="12" style="14" customWidth="1"/>
    <col min="224" max="224" width="11.125" style="14" customWidth="1"/>
    <col min="225" max="226" width="12" style="14" customWidth="1"/>
    <col min="227" max="227" width="11.125" style="14" customWidth="1"/>
    <col min="228" max="228" width="12" style="14" customWidth="1"/>
    <col min="229" max="232" width="11.125" style="14" customWidth="1"/>
    <col min="233" max="233" width="13" style="14" customWidth="1"/>
    <col min="234" max="235" width="11.125" style="14" customWidth="1"/>
    <col min="236" max="236" width="12" style="14" customWidth="1"/>
    <col min="237" max="237" width="11.125" style="14" customWidth="1"/>
    <col min="238" max="238" width="14.875" style="14" customWidth="1"/>
    <col min="239" max="240" width="11.125" style="14" customWidth="1"/>
    <col min="241" max="243" width="11.375" style="14" customWidth="1"/>
    <col min="244" max="244" width="12" style="14" customWidth="1"/>
    <col min="245" max="249" width="11.375" style="14" customWidth="1"/>
    <col min="250" max="250" width="12.5" style="14" customWidth="1"/>
    <col min="251" max="253" width="11.375" style="14" customWidth="1"/>
    <col min="254" max="254" width="13.125" style="14" customWidth="1"/>
    <col min="255" max="275" width="11.375" style="14" customWidth="1"/>
    <col min="276" max="276" width="13.875" style="14" customWidth="1"/>
    <col min="277" max="277" width="15.5" style="14" customWidth="1"/>
    <col min="278" max="278" width="14.125" style="14" customWidth="1"/>
    <col min="279" max="280" width="13.125" style="14" customWidth="1"/>
    <col min="281" max="281" width="11.375" style="14" customWidth="1"/>
    <col min="282" max="282" width="12" style="14" customWidth="1"/>
    <col min="283" max="283" width="11.375" style="14" customWidth="1"/>
    <col min="284" max="285" width="13.125" style="14" customWidth="1"/>
    <col min="286" max="286" width="11.375" style="14" customWidth="1"/>
    <col min="287" max="287" width="12" style="14" customWidth="1"/>
    <col min="288" max="297" width="11.375" style="14" customWidth="1"/>
    <col min="298" max="16384" width="10.875" style="14"/>
  </cols>
  <sheetData>
    <row r="2" spans="2:297" ht="26.25">
      <c r="B2" s="221" t="s">
        <v>156</v>
      </c>
      <c r="C2" s="221"/>
      <c r="D2" s="221"/>
      <c r="G2" s="43" t="s">
        <v>157</v>
      </c>
      <c r="H2" s="15" t="s">
        <v>158</v>
      </c>
      <c r="I2" s="35"/>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40"/>
    </row>
    <row r="3" spans="2:297">
      <c r="B3" s="222" t="s">
        <v>159</v>
      </c>
      <c r="C3" s="222"/>
      <c r="D3" s="222"/>
      <c r="G3" s="44" t="s">
        <v>69</v>
      </c>
      <c r="H3" s="45" t="s">
        <v>160</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t="s">
        <v>161</v>
      </c>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41"/>
    </row>
    <row r="4" spans="2:297" ht="110.25">
      <c r="B4" s="223" t="s">
        <v>162</v>
      </c>
      <c r="C4" s="223"/>
      <c r="D4" s="223"/>
      <c r="G4" s="46" t="s">
        <v>163</v>
      </c>
      <c r="H4" s="17" t="s">
        <v>164</v>
      </c>
      <c r="I4" s="37" t="s">
        <v>165</v>
      </c>
      <c r="J4" s="37" t="s">
        <v>166</v>
      </c>
      <c r="K4" s="37" t="s">
        <v>167</v>
      </c>
      <c r="L4" s="37" t="s">
        <v>168</v>
      </c>
      <c r="M4" s="37" t="s">
        <v>169</v>
      </c>
      <c r="N4" s="37" t="s">
        <v>170</v>
      </c>
      <c r="O4" s="37" t="s">
        <v>171</v>
      </c>
      <c r="P4" s="37" t="s">
        <v>172</v>
      </c>
      <c r="Q4" s="37" t="s">
        <v>173</v>
      </c>
      <c r="R4" s="37" t="s">
        <v>174</v>
      </c>
      <c r="S4" s="37" t="s">
        <v>175</v>
      </c>
      <c r="T4" s="37" t="s">
        <v>176</v>
      </c>
      <c r="U4" s="37" t="s">
        <v>177</v>
      </c>
      <c r="V4" s="37" t="s">
        <v>178</v>
      </c>
      <c r="W4" s="37" t="s">
        <v>179</v>
      </c>
      <c r="X4" s="37" t="s">
        <v>180</v>
      </c>
      <c r="Y4" s="37" t="s">
        <v>181</v>
      </c>
      <c r="Z4" s="37" t="s">
        <v>182</v>
      </c>
      <c r="AA4" s="37" t="s">
        <v>183</v>
      </c>
      <c r="AB4" s="37" t="s">
        <v>184</v>
      </c>
      <c r="AC4" s="37" t="s">
        <v>185</v>
      </c>
      <c r="AD4" s="37" t="s">
        <v>186</v>
      </c>
      <c r="AE4" s="37" t="s">
        <v>187</v>
      </c>
      <c r="AF4" s="37" t="s">
        <v>188</v>
      </c>
      <c r="AG4" s="37" t="s">
        <v>189</v>
      </c>
      <c r="AH4" s="37" t="s">
        <v>190</v>
      </c>
      <c r="AI4" s="37" t="s">
        <v>191</v>
      </c>
      <c r="AJ4" s="37" t="s">
        <v>192</v>
      </c>
      <c r="AK4" s="37" t="s">
        <v>193</v>
      </c>
      <c r="AL4" s="37" t="s">
        <v>194</v>
      </c>
      <c r="AM4" s="37" t="s">
        <v>195</v>
      </c>
      <c r="AN4" s="37" t="s">
        <v>196</v>
      </c>
      <c r="AO4" s="37" t="s">
        <v>197</v>
      </c>
      <c r="AP4" s="37" t="s">
        <v>198</v>
      </c>
      <c r="AQ4" s="37" t="s">
        <v>199</v>
      </c>
      <c r="AR4" s="37" t="s">
        <v>200</v>
      </c>
      <c r="AS4" s="37" t="s">
        <v>201</v>
      </c>
      <c r="AT4" s="37" t="s">
        <v>202</v>
      </c>
      <c r="AU4" s="37" t="s">
        <v>203</v>
      </c>
      <c r="AV4" s="37" t="s">
        <v>204</v>
      </c>
      <c r="AW4" s="37" t="s">
        <v>205</v>
      </c>
      <c r="AX4" s="37" t="s">
        <v>206</v>
      </c>
      <c r="AY4" s="37" t="s">
        <v>207</v>
      </c>
      <c r="AZ4" s="37" t="s">
        <v>208</v>
      </c>
      <c r="BA4" s="37" t="s">
        <v>209</v>
      </c>
      <c r="BB4" s="37" t="s">
        <v>210</v>
      </c>
      <c r="BC4" s="37" t="s">
        <v>211</v>
      </c>
      <c r="BD4" s="37" t="s">
        <v>212</v>
      </c>
      <c r="BE4" s="37" t="s">
        <v>213</v>
      </c>
      <c r="BF4" s="37" t="s">
        <v>214</v>
      </c>
      <c r="BG4" s="37" t="s">
        <v>215</v>
      </c>
      <c r="BH4" s="37" t="s">
        <v>216</v>
      </c>
      <c r="BI4" s="37" t="s">
        <v>161</v>
      </c>
      <c r="BJ4" s="37" t="s">
        <v>217</v>
      </c>
      <c r="BK4" s="37" t="s">
        <v>218</v>
      </c>
      <c r="BL4" s="37" t="s">
        <v>219</v>
      </c>
      <c r="BM4" s="37" t="s">
        <v>220</v>
      </c>
      <c r="BN4" s="37" t="s">
        <v>221</v>
      </c>
      <c r="BO4" s="37" t="s">
        <v>222</v>
      </c>
      <c r="BP4" s="37" t="s">
        <v>223</v>
      </c>
      <c r="BQ4" s="37" t="s">
        <v>224</v>
      </c>
      <c r="BR4" s="37" t="s">
        <v>225</v>
      </c>
      <c r="BS4" s="37" t="s">
        <v>226</v>
      </c>
      <c r="BT4" s="37" t="s">
        <v>227</v>
      </c>
      <c r="BU4" s="37" t="s">
        <v>228</v>
      </c>
      <c r="BV4" s="37" t="s">
        <v>229</v>
      </c>
      <c r="BW4" s="37" t="s">
        <v>230</v>
      </c>
      <c r="BX4" s="37" t="s">
        <v>231</v>
      </c>
      <c r="BY4" s="37" t="s">
        <v>232</v>
      </c>
      <c r="BZ4" s="37" t="s">
        <v>233</v>
      </c>
      <c r="CA4" s="37" t="s">
        <v>234</v>
      </c>
      <c r="CB4" s="37" t="s">
        <v>235</v>
      </c>
      <c r="CC4" s="37" t="s">
        <v>236</v>
      </c>
      <c r="CD4" s="37" t="s">
        <v>237</v>
      </c>
      <c r="CE4" s="37" t="s">
        <v>238</v>
      </c>
      <c r="CF4" s="37" t="s">
        <v>239</v>
      </c>
      <c r="CG4" s="77" t="s">
        <v>240</v>
      </c>
      <c r="CH4" s="37" t="s">
        <v>241</v>
      </c>
      <c r="CI4" s="37" t="s">
        <v>242</v>
      </c>
      <c r="CJ4" s="37" t="s">
        <v>243</v>
      </c>
      <c r="CK4" s="37" t="s">
        <v>244</v>
      </c>
      <c r="CL4" s="37" t="s">
        <v>245</v>
      </c>
      <c r="CM4" s="37" t="s">
        <v>246</v>
      </c>
      <c r="CN4" s="37" t="s">
        <v>247</v>
      </c>
      <c r="CO4" s="37" t="s">
        <v>248</v>
      </c>
      <c r="CP4" s="37" t="s">
        <v>249</v>
      </c>
      <c r="CQ4" s="77" t="s">
        <v>250</v>
      </c>
      <c r="CR4" s="37" t="s">
        <v>251</v>
      </c>
      <c r="CS4" s="37" t="s">
        <v>252</v>
      </c>
      <c r="CT4" s="37" t="s">
        <v>253</v>
      </c>
      <c r="CU4" s="37" t="s">
        <v>254</v>
      </c>
      <c r="CV4" s="37" t="s">
        <v>255</v>
      </c>
      <c r="CW4" s="37" t="s">
        <v>256</v>
      </c>
      <c r="CX4" s="37" t="s">
        <v>257</v>
      </c>
      <c r="CY4" s="37" t="s">
        <v>258</v>
      </c>
      <c r="CZ4" s="37" t="s">
        <v>259</v>
      </c>
      <c r="DA4" s="37" t="s">
        <v>260</v>
      </c>
      <c r="DB4" s="37" t="s">
        <v>261</v>
      </c>
      <c r="DC4" s="37" t="s">
        <v>262</v>
      </c>
      <c r="DD4" s="37" t="s">
        <v>263</v>
      </c>
      <c r="DE4" s="37" t="s">
        <v>264</v>
      </c>
      <c r="DF4" s="37" t="s">
        <v>265</v>
      </c>
      <c r="DG4" s="37" t="s">
        <v>266</v>
      </c>
      <c r="DH4" s="37" t="s">
        <v>267</v>
      </c>
      <c r="DI4" s="37" t="s">
        <v>268</v>
      </c>
      <c r="DJ4" s="37" t="s">
        <v>269</v>
      </c>
      <c r="DK4" s="37" t="s">
        <v>270</v>
      </c>
      <c r="DL4" s="37" t="s">
        <v>271</v>
      </c>
      <c r="DM4" s="37" t="s">
        <v>272</v>
      </c>
      <c r="DN4" s="37" t="s">
        <v>273</v>
      </c>
      <c r="DO4" s="37" t="s">
        <v>274</v>
      </c>
      <c r="DP4" s="37" t="s">
        <v>275</v>
      </c>
      <c r="DQ4" s="37" t="s">
        <v>276</v>
      </c>
      <c r="DR4" s="37" t="s">
        <v>277</v>
      </c>
      <c r="DS4" s="37" t="s">
        <v>278</v>
      </c>
      <c r="DT4" s="37" t="s">
        <v>279</v>
      </c>
      <c r="DU4" s="37" t="s">
        <v>280</v>
      </c>
      <c r="DV4" s="37" t="s">
        <v>281</v>
      </c>
      <c r="DW4" s="37" t="s">
        <v>282</v>
      </c>
      <c r="DX4" s="37" t="s">
        <v>283</v>
      </c>
      <c r="DY4" s="37" t="s">
        <v>284</v>
      </c>
      <c r="DZ4" s="37" t="s">
        <v>285</v>
      </c>
      <c r="EA4" s="37" t="s">
        <v>286</v>
      </c>
      <c r="EB4" s="37" t="s">
        <v>287</v>
      </c>
      <c r="EC4" s="37" t="s">
        <v>288</v>
      </c>
      <c r="ED4" s="37" t="s">
        <v>289</v>
      </c>
      <c r="EE4" s="37" t="s">
        <v>290</v>
      </c>
      <c r="EF4" s="37" t="s">
        <v>291</v>
      </c>
      <c r="EG4" s="37" t="s">
        <v>292</v>
      </c>
      <c r="EH4" s="37" t="s">
        <v>293</v>
      </c>
      <c r="EI4" s="37" t="s">
        <v>294</v>
      </c>
      <c r="EJ4" s="37" t="s">
        <v>295</v>
      </c>
      <c r="EK4" s="37" t="s">
        <v>296</v>
      </c>
      <c r="EL4" s="37" t="s">
        <v>297</v>
      </c>
      <c r="EM4" s="37" t="s">
        <v>298</v>
      </c>
      <c r="EN4" s="37" t="s">
        <v>299</v>
      </c>
      <c r="EO4" s="37" t="s">
        <v>300</v>
      </c>
      <c r="EP4" s="37" t="s">
        <v>301</v>
      </c>
      <c r="EQ4" s="37" t="s">
        <v>302</v>
      </c>
      <c r="ER4" s="37" t="s">
        <v>303</v>
      </c>
      <c r="ES4" s="37" t="s">
        <v>304</v>
      </c>
      <c r="ET4" s="37" t="s">
        <v>305</v>
      </c>
      <c r="EU4" s="37" t="s">
        <v>306</v>
      </c>
      <c r="EV4" s="37" t="s">
        <v>307</v>
      </c>
      <c r="EW4" s="37" t="s">
        <v>308</v>
      </c>
      <c r="EX4" s="37" t="s">
        <v>309</v>
      </c>
      <c r="EY4" s="77" t="s">
        <v>310</v>
      </c>
      <c r="EZ4" s="37" t="s">
        <v>311</v>
      </c>
      <c r="FA4" s="37" t="s">
        <v>312</v>
      </c>
      <c r="FB4" s="37" t="s">
        <v>313</v>
      </c>
      <c r="FC4" s="37" t="s">
        <v>314</v>
      </c>
      <c r="FD4" s="37" t="s">
        <v>315</v>
      </c>
      <c r="FE4" s="37" t="s">
        <v>316</v>
      </c>
      <c r="FF4" s="37" t="s">
        <v>317</v>
      </c>
      <c r="FG4" s="37" t="s">
        <v>318</v>
      </c>
      <c r="FH4" s="37" t="s">
        <v>319</v>
      </c>
      <c r="FI4" s="37" t="s">
        <v>320</v>
      </c>
      <c r="FJ4" s="37" t="s">
        <v>321</v>
      </c>
      <c r="FK4" s="37" t="s">
        <v>322</v>
      </c>
      <c r="FL4" s="37" t="s">
        <v>323</v>
      </c>
      <c r="FM4" s="37" t="s">
        <v>324</v>
      </c>
      <c r="FN4" s="37" t="s">
        <v>325</v>
      </c>
      <c r="FO4" s="37" t="s">
        <v>326</v>
      </c>
      <c r="FP4" s="37" t="s">
        <v>327</v>
      </c>
      <c r="FQ4" s="37" t="s">
        <v>328</v>
      </c>
      <c r="FR4" s="37" t="s">
        <v>329</v>
      </c>
      <c r="FS4" s="37" t="s">
        <v>330</v>
      </c>
      <c r="FT4" s="37" t="s">
        <v>331</v>
      </c>
      <c r="FU4" s="37" t="s">
        <v>332</v>
      </c>
      <c r="FV4" s="37" t="s">
        <v>333</v>
      </c>
      <c r="FW4" s="37" t="s">
        <v>334</v>
      </c>
      <c r="FX4" s="37" t="s">
        <v>335</v>
      </c>
      <c r="FY4" s="37" t="s">
        <v>336</v>
      </c>
      <c r="FZ4" s="37" t="s">
        <v>337</v>
      </c>
      <c r="GA4" s="37" t="s">
        <v>338</v>
      </c>
      <c r="GB4" s="37" t="s">
        <v>339</v>
      </c>
      <c r="GC4" s="42" t="s">
        <v>340</v>
      </c>
      <c r="GD4" s="37" t="s">
        <v>341</v>
      </c>
      <c r="GE4" s="37" t="s">
        <v>342</v>
      </c>
      <c r="GF4" s="37" t="s">
        <v>343</v>
      </c>
      <c r="GG4" s="37" t="s">
        <v>344</v>
      </c>
      <c r="GH4" s="37" t="s">
        <v>345</v>
      </c>
      <c r="GI4" s="37" t="s">
        <v>346</v>
      </c>
      <c r="GJ4" s="37" t="s">
        <v>347</v>
      </c>
      <c r="GK4" s="37" t="s">
        <v>348</v>
      </c>
      <c r="GL4" s="37" t="s">
        <v>349</v>
      </c>
      <c r="GM4" s="37" t="s">
        <v>350</v>
      </c>
      <c r="GN4" s="37" t="s">
        <v>351</v>
      </c>
      <c r="GO4" s="37" t="s">
        <v>352</v>
      </c>
      <c r="GP4" s="37" t="s">
        <v>353</v>
      </c>
      <c r="GQ4" s="37" t="s">
        <v>354</v>
      </c>
      <c r="GR4" s="37" t="s">
        <v>355</v>
      </c>
      <c r="GS4" s="37" t="s">
        <v>356</v>
      </c>
      <c r="GT4" s="37" t="s">
        <v>357</v>
      </c>
      <c r="GU4" s="37" t="s">
        <v>358</v>
      </c>
      <c r="GV4" s="37" t="s">
        <v>359</v>
      </c>
      <c r="GW4" s="37" t="s">
        <v>360</v>
      </c>
      <c r="GX4" s="37" t="s">
        <v>361</v>
      </c>
      <c r="GY4" s="37" t="s">
        <v>362</v>
      </c>
      <c r="GZ4" s="37" t="s">
        <v>363</v>
      </c>
      <c r="HA4" s="37" t="s">
        <v>364</v>
      </c>
      <c r="HB4" s="37" t="s">
        <v>365</v>
      </c>
      <c r="HC4" s="37" t="s">
        <v>366</v>
      </c>
      <c r="HD4" s="37" t="s">
        <v>367</v>
      </c>
      <c r="HE4" s="37" t="s">
        <v>368</v>
      </c>
      <c r="HF4" s="37" t="s">
        <v>369</v>
      </c>
      <c r="HG4" s="37" t="s">
        <v>370</v>
      </c>
      <c r="HH4" s="37" t="s">
        <v>371</v>
      </c>
      <c r="HI4" s="182" t="s">
        <v>903</v>
      </c>
      <c r="HJ4" s="37" t="s">
        <v>372</v>
      </c>
      <c r="HK4" s="37" t="s">
        <v>373</v>
      </c>
      <c r="HL4" s="37" t="s">
        <v>374</v>
      </c>
      <c r="HM4" s="37" t="s">
        <v>375</v>
      </c>
      <c r="HN4" s="37" t="s">
        <v>376</v>
      </c>
      <c r="HO4" s="37" t="s">
        <v>377</v>
      </c>
      <c r="HP4" s="37" t="s">
        <v>378</v>
      </c>
      <c r="HQ4" s="37" t="s">
        <v>379</v>
      </c>
      <c r="HR4" s="37" t="s">
        <v>380</v>
      </c>
      <c r="HS4" s="37" t="s">
        <v>381</v>
      </c>
      <c r="HT4" s="37" t="s">
        <v>382</v>
      </c>
      <c r="HU4" s="37" t="s">
        <v>383</v>
      </c>
      <c r="HV4" s="37" t="s">
        <v>384</v>
      </c>
      <c r="HW4" s="37" t="s">
        <v>385</v>
      </c>
      <c r="HX4" s="37" t="s">
        <v>386</v>
      </c>
      <c r="HY4" s="37" t="s">
        <v>387</v>
      </c>
      <c r="HZ4" s="37" t="s">
        <v>388</v>
      </c>
      <c r="IA4" s="37" t="s">
        <v>389</v>
      </c>
      <c r="IB4" s="37" t="s">
        <v>390</v>
      </c>
      <c r="IC4" s="37" t="s">
        <v>391</v>
      </c>
      <c r="ID4" s="37" t="s">
        <v>392</v>
      </c>
      <c r="IE4" s="37" t="s">
        <v>393</v>
      </c>
      <c r="IF4" s="37" t="s">
        <v>394</v>
      </c>
      <c r="IG4" s="37" t="s">
        <v>395</v>
      </c>
      <c r="IH4" s="37" t="s">
        <v>396</v>
      </c>
      <c r="II4" s="37" t="s">
        <v>397</v>
      </c>
      <c r="IJ4" s="37" t="s">
        <v>398</v>
      </c>
      <c r="IK4" s="37" t="s">
        <v>399</v>
      </c>
      <c r="IL4" s="37" t="s">
        <v>400</v>
      </c>
      <c r="IM4" s="37" t="s">
        <v>401</v>
      </c>
      <c r="IN4" s="37" t="s">
        <v>402</v>
      </c>
      <c r="IO4" s="37" t="s">
        <v>403</v>
      </c>
      <c r="IP4" s="37" t="s">
        <v>404</v>
      </c>
      <c r="IQ4" s="37" t="s">
        <v>405</v>
      </c>
      <c r="IR4" s="37" t="s">
        <v>406</v>
      </c>
      <c r="IS4" s="37" t="s">
        <v>407</v>
      </c>
      <c r="IT4" s="37" t="s">
        <v>408</v>
      </c>
      <c r="IU4" s="37" t="s">
        <v>409</v>
      </c>
      <c r="IV4" s="37" t="s">
        <v>410</v>
      </c>
      <c r="IW4" s="37" t="s">
        <v>411</v>
      </c>
      <c r="IX4" s="37" t="s">
        <v>412</v>
      </c>
      <c r="IY4" s="37" t="s">
        <v>413</v>
      </c>
      <c r="IZ4" s="37" t="s">
        <v>414</v>
      </c>
      <c r="JA4" s="37" t="s">
        <v>415</v>
      </c>
      <c r="JB4" s="37" t="s">
        <v>416</v>
      </c>
      <c r="JC4" s="37" t="s">
        <v>417</v>
      </c>
      <c r="JD4" s="37" t="s">
        <v>418</v>
      </c>
      <c r="JE4" s="37" t="s">
        <v>419</v>
      </c>
      <c r="JF4" s="37" t="s">
        <v>420</v>
      </c>
      <c r="JG4" s="37" t="s">
        <v>421</v>
      </c>
      <c r="JH4" s="37" t="s">
        <v>422</v>
      </c>
      <c r="JI4" s="37" t="s">
        <v>423</v>
      </c>
      <c r="JJ4" s="37" t="s">
        <v>424</v>
      </c>
      <c r="JK4" s="37" t="s">
        <v>425</v>
      </c>
      <c r="JL4" s="37" t="s">
        <v>426</v>
      </c>
      <c r="JM4" s="37" t="s">
        <v>427</v>
      </c>
      <c r="JN4" s="37" t="s">
        <v>428</v>
      </c>
      <c r="JO4" s="37" t="s">
        <v>429</v>
      </c>
      <c r="JP4" s="37" t="s">
        <v>430</v>
      </c>
      <c r="JQ4" s="37" t="s">
        <v>431</v>
      </c>
      <c r="JR4" s="37" t="s">
        <v>432</v>
      </c>
      <c r="JS4" s="37" t="s">
        <v>433</v>
      </c>
      <c r="JT4" s="37" t="s">
        <v>434</v>
      </c>
      <c r="JU4" s="37" t="s">
        <v>435</v>
      </c>
      <c r="JV4" s="37" t="s">
        <v>436</v>
      </c>
      <c r="JW4" s="37" t="s">
        <v>437</v>
      </c>
      <c r="JX4" s="37" t="s">
        <v>438</v>
      </c>
      <c r="JY4" s="37" t="s">
        <v>439</v>
      </c>
      <c r="JZ4" s="37" t="s">
        <v>440</v>
      </c>
      <c r="KA4" s="37" t="s">
        <v>441</v>
      </c>
      <c r="KB4" s="37" t="s">
        <v>442</v>
      </c>
      <c r="KC4" s="37" t="s">
        <v>443</v>
      </c>
      <c r="KD4" s="37" t="s">
        <v>444</v>
      </c>
      <c r="KE4" s="37" t="s">
        <v>445</v>
      </c>
      <c r="KF4" s="37" t="s">
        <v>446</v>
      </c>
      <c r="KG4" s="37" t="s">
        <v>447</v>
      </c>
      <c r="KH4" s="37" t="s">
        <v>448</v>
      </c>
      <c r="KI4" s="37" t="s">
        <v>449</v>
      </c>
      <c r="KJ4" s="37" t="s">
        <v>450</v>
      </c>
      <c r="KK4" s="37" t="s">
        <v>451</v>
      </c>
    </row>
    <row r="5" spans="2:297">
      <c r="B5" s="16"/>
      <c r="G5" s="47" t="s">
        <v>904</v>
      </c>
      <c r="H5" s="18" t="s">
        <v>452</v>
      </c>
      <c r="I5" s="69" t="s">
        <v>453</v>
      </c>
      <c r="J5" s="69" t="s">
        <v>454</v>
      </c>
      <c r="K5" s="69" t="s">
        <v>455</v>
      </c>
      <c r="L5" s="70" t="s">
        <v>456</v>
      </c>
      <c r="M5" s="70" t="s">
        <v>457</v>
      </c>
      <c r="N5" s="70" t="s">
        <v>458</v>
      </c>
      <c r="O5" s="70" t="s">
        <v>459</v>
      </c>
      <c r="P5" s="70" t="s">
        <v>460</v>
      </c>
      <c r="Q5" s="70" t="s">
        <v>461</v>
      </c>
      <c r="R5" s="70" t="s">
        <v>462</v>
      </c>
      <c r="S5" s="70" t="s">
        <v>463</v>
      </c>
      <c r="T5" s="70" t="s">
        <v>464</v>
      </c>
      <c r="U5" s="70" t="s">
        <v>465</v>
      </c>
      <c r="V5" s="70" t="s">
        <v>466</v>
      </c>
      <c r="W5" s="70" t="s">
        <v>467</v>
      </c>
      <c r="X5" s="70" t="s">
        <v>468</v>
      </c>
      <c r="Y5" s="70" t="s">
        <v>469</v>
      </c>
      <c r="Z5" s="70" t="s">
        <v>470</v>
      </c>
      <c r="AA5" s="70" t="s">
        <v>471</v>
      </c>
      <c r="AB5" s="70" t="s">
        <v>472</v>
      </c>
      <c r="AC5" s="70" t="s">
        <v>473</v>
      </c>
      <c r="AD5" s="70" t="s">
        <v>474</v>
      </c>
      <c r="AE5" s="70" t="s">
        <v>475</v>
      </c>
      <c r="AF5" s="70" t="s">
        <v>476</v>
      </c>
      <c r="AG5" s="70" t="s">
        <v>477</v>
      </c>
      <c r="AH5" s="70" t="s">
        <v>478</v>
      </c>
      <c r="AI5" s="70" t="s">
        <v>479</v>
      </c>
      <c r="AJ5" s="70" t="s">
        <v>480</v>
      </c>
      <c r="AK5" s="70" t="s">
        <v>481</v>
      </c>
      <c r="AL5" s="70" t="s">
        <v>482</v>
      </c>
      <c r="AM5" s="70" t="s">
        <v>483</v>
      </c>
      <c r="AN5" s="70" t="s">
        <v>484</v>
      </c>
      <c r="AO5" s="70" t="s">
        <v>485</v>
      </c>
      <c r="AP5" s="70" t="s">
        <v>486</v>
      </c>
      <c r="AQ5" s="70" t="s">
        <v>487</v>
      </c>
      <c r="AR5" s="70" t="s">
        <v>488</v>
      </c>
      <c r="AS5" s="70" t="s">
        <v>489</v>
      </c>
      <c r="AT5" s="70" t="s">
        <v>490</v>
      </c>
      <c r="AU5" s="70" t="s">
        <v>491</v>
      </c>
      <c r="AV5" s="70" t="s">
        <v>492</v>
      </c>
      <c r="AW5" s="70" t="s">
        <v>493</v>
      </c>
      <c r="AX5" s="70" t="s">
        <v>494</v>
      </c>
      <c r="AY5" s="70" t="s">
        <v>495</v>
      </c>
      <c r="AZ5" s="70" t="s">
        <v>496</v>
      </c>
      <c r="BA5" s="70" t="s">
        <v>497</v>
      </c>
      <c r="BB5" s="70" t="s">
        <v>498</v>
      </c>
      <c r="BC5" s="70" t="s">
        <v>499</v>
      </c>
      <c r="BD5" s="70" t="s">
        <v>500</v>
      </c>
      <c r="BE5" s="70" t="s">
        <v>501</v>
      </c>
      <c r="BF5" s="70" t="s">
        <v>502</v>
      </c>
      <c r="BG5" s="70" t="s">
        <v>503</v>
      </c>
      <c r="BH5" s="70" t="s">
        <v>504</v>
      </c>
      <c r="BI5" s="70" t="s">
        <v>505</v>
      </c>
      <c r="BJ5" s="70" t="s">
        <v>506</v>
      </c>
      <c r="BK5" s="70" t="s">
        <v>507</v>
      </c>
      <c r="BL5" s="70" t="s">
        <v>508</v>
      </c>
      <c r="BM5" s="70" t="s">
        <v>509</v>
      </c>
      <c r="BN5" s="70" t="s">
        <v>510</v>
      </c>
      <c r="BO5" s="70" t="s">
        <v>511</v>
      </c>
      <c r="BP5" s="70" t="s">
        <v>512</v>
      </c>
      <c r="BQ5" s="70" t="s">
        <v>513</v>
      </c>
      <c r="BR5" s="70" t="s">
        <v>514</v>
      </c>
      <c r="BS5" s="70" t="s">
        <v>515</v>
      </c>
      <c r="BT5" s="70" t="s">
        <v>516</v>
      </c>
      <c r="BU5" s="70" t="s">
        <v>517</v>
      </c>
      <c r="BV5" s="70" t="s">
        <v>518</v>
      </c>
      <c r="BW5" s="70" t="s">
        <v>519</v>
      </c>
      <c r="BX5" s="70" t="s">
        <v>520</v>
      </c>
      <c r="BY5" s="70" t="s">
        <v>521</v>
      </c>
      <c r="BZ5" s="70" t="s">
        <v>522</v>
      </c>
      <c r="CA5" s="70" t="s">
        <v>523</v>
      </c>
      <c r="CB5" s="70" t="s">
        <v>524</v>
      </c>
      <c r="CC5" s="70" t="s">
        <v>525</v>
      </c>
      <c r="CD5" s="70" t="s">
        <v>526</v>
      </c>
      <c r="CE5" s="70" t="s">
        <v>527</v>
      </c>
      <c r="CF5" s="70" t="s">
        <v>528</v>
      </c>
      <c r="CG5" s="70" t="s">
        <v>529</v>
      </c>
      <c r="CH5" s="70" t="s">
        <v>530</v>
      </c>
      <c r="CI5" s="70" t="s">
        <v>531</v>
      </c>
      <c r="CJ5" s="70" t="s">
        <v>532</v>
      </c>
      <c r="CK5" s="70" t="s">
        <v>533</v>
      </c>
      <c r="CL5" s="70" t="s">
        <v>534</v>
      </c>
      <c r="CM5" s="70" t="s">
        <v>535</v>
      </c>
      <c r="CN5" s="70" t="s">
        <v>536</v>
      </c>
      <c r="CO5" s="70" t="s">
        <v>537</v>
      </c>
      <c r="CP5" s="70" t="s">
        <v>538</v>
      </c>
      <c r="CQ5" s="70" t="s">
        <v>539</v>
      </c>
      <c r="CR5" s="70" t="s">
        <v>540</v>
      </c>
      <c r="CS5" s="70" t="s">
        <v>541</v>
      </c>
      <c r="CT5" s="70" t="s">
        <v>542</v>
      </c>
      <c r="CU5" s="70" t="s">
        <v>543</v>
      </c>
      <c r="CV5" s="70" t="s">
        <v>544</v>
      </c>
      <c r="CW5" s="70" t="s">
        <v>545</v>
      </c>
      <c r="CX5" s="70" t="s">
        <v>546</v>
      </c>
      <c r="CY5" s="70" t="s">
        <v>547</v>
      </c>
      <c r="CZ5" s="70" t="s">
        <v>548</v>
      </c>
      <c r="DA5" s="70" t="s">
        <v>549</v>
      </c>
      <c r="DB5" s="70" t="s">
        <v>550</v>
      </c>
      <c r="DC5" s="70" t="s">
        <v>551</v>
      </c>
      <c r="DD5" s="70" t="s">
        <v>552</v>
      </c>
      <c r="DE5" s="70" t="s">
        <v>553</v>
      </c>
      <c r="DF5" s="70" t="s">
        <v>554</v>
      </c>
      <c r="DG5" s="70" t="s">
        <v>555</v>
      </c>
      <c r="DH5" s="70" t="s">
        <v>556</v>
      </c>
      <c r="DI5" s="70" t="s">
        <v>557</v>
      </c>
      <c r="DJ5" s="70" t="s">
        <v>558</v>
      </c>
      <c r="DK5" s="70" t="s">
        <v>559</v>
      </c>
      <c r="DL5" s="70" t="s">
        <v>560</v>
      </c>
      <c r="DM5" s="70" t="s">
        <v>561</v>
      </c>
      <c r="DN5" s="70" t="s">
        <v>562</v>
      </c>
      <c r="DO5" s="70" t="s">
        <v>563</v>
      </c>
      <c r="DP5" s="70" t="s">
        <v>564</v>
      </c>
      <c r="DQ5" s="70" t="s">
        <v>565</v>
      </c>
      <c r="DR5" s="70" t="s">
        <v>566</v>
      </c>
      <c r="DS5" s="70" t="s">
        <v>567</v>
      </c>
      <c r="DT5" s="70" t="s">
        <v>568</v>
      </c>
      <c r="DU5" s="70" t="s">
        <v>569</v>
      </c>
      <c r="DV5" s="70" t="s">
        <v>570</v>
      </c>
      <c r="DW5" s="70" t="s">
        <v>571</v>
      </c>
      <c r="DX5" s="70" t="s">
        <v>572</v>
      </c>
      <c r="DY5" s="70" t="s">
        <v>573</v>
      </c>
      <c r="DZ5" s="70" t="s">
        <v>574</v>
      </c>
      <c r="EA5" s="70" t="s">
        <v>575</v>
      </c>
      <c r="EB5" s="70" t="s">
        <v>576</v>
      </c>
      <c r="EC5" s="70" t="s">
        <v>577</v>
      </c>
      <c r="ED5" s="70" t="s">
        <v>578</v>
      </c>
      <c r="EE5" s="70" t="s">
        <v>579</v>
      </c>
      <c r="EF5" s="70" t="s">
        <v>580</v>
      </c>
      <c r="EG5" s="70" t="s">
        <v>581</v>
      </c>
      <c r="EH5" s="70" t="s">
        <v>582</v>
      </c>
      <c r="EI5" s="70" t="s">
        <v>583</v>
      </c>
      <c r="EJ5" s="70" t="s">
        <v>584</v>
      </c>
      <c r="EK5" s="70" t="s">
        <v>585</v>
      </c>
      <c r="EL5" s="70" t="s">
        <v>586</v>
      </c>
      <c r="EM5" s="70" t="s">
        <v>587</v>
      </c>
      <c r="EN5" s="70" t="s">
        <v>588</v>
      </c>
      <c r="EO5" s="70" t="s">
        <v>589</v>
      </c>
      <c r="EP5" s="70" t="s">
        <v>590</v>
      </c>
      <c r="EQ5" s="70" t="s">
        <v>591</v>
      </c>
      <c r="ER5" s="70" t="s">
        <v>592</v>
      </c>
      <c r="ES5" s="70" t="s">
        <v>593</v>
      </c>
      <c r="ET5" s="70" t="s">
        <v>594</v>
      </c>
      <c r="EU5" s="70" t="s">
        <v>595</v>
      </c>
      <c r="EV5" s="70" t="s">
        <v>596</v>
      </c>
      <c r="EW5" s="70" t="s">
        <v>597</v>
      </c>
      <c r="EX5" s="70" t="s">
        <v>598</v>
      </c>
      <c r="EY5" s="70" t="s">
        <v>599</v>
      </c>
      <c r="EZ5" s="70" t="s">
        <v>600</v>
      </c>
      <c r="FA5" s="70" t="s">
        <v>601</v>
      </c>
      <c r="FB5" s="70" t="s">
        <v>602</v>
      </c>
      <c r="FC5" s="70" t="s">
        <v>603</v>
      </c>
      <c r="FD5" s="70" t="s">
        <v>604</v>
      </c>
      <c r="FE5" s="70" t="s">
        <v>605</v>
      </c>
      <c r="FF5" s="70" t="s">
        <v>606</v>
      </c>
      <c r="FG5" s="70" t="s">
        <v>607</v>
      </c>
      <c r="FH5" s="70" t="s">
        <v>608</v>
      </c>
      <c r="FI5" s="70" t="s">
        <v>609</v>
      </c>
      <c r="FJ5" s="70" t="s">
        <v>610</v>
      </c>
      <c r="FK5" s="70" t="s">
        <v>611</v>
      </c>
      <c r="FL5" s="70" t="s">
        <v>612</v>
      </c>
      <c r="FM5" s="70" t="s">
        <v>613</v>
      </c>
      <c r="FN5" s="70" t="s">
        <v>614</v>
      </c>
      <c r="FO5" s="70" t="s">
        <v>615</v>
      </c>
      <c r="FP5" s="70" t="s">
        <v>616</v>
      </c>
      <c r="FQ5" s="70" t="s">
        <v>617</v>
      </c>
      <c r="FR5" s="70" t="s">
        <v>618</v>
      </c>
      <c r="FS5" s="70" t="s">
        <v>619</v>
      </c>
      <c r="FT5" s="70" t="s">
        <v>620</v>
      </c>
      <c r="FU5" s="70" t="s">
        <v>621</v>
      </c>
      <c r="FV5" s="70" t="s">
        <v>622</v>
      </c>
      <c r="FW5" s="70" t="s">
        <v>623</v>
      </c>
      <c r="FX5" s="70" t="s">
        <v>624</v>
      </c>
      <c r="FY5" s="70" t="s">
        <v>625</v>
      </c>
      <c r="FZ5" s="70" t="s">
        <v>626</v>
      </c>
      <c r="GA5" s="70" t="s">
        <v>627</v>
      </c>
      <c r="GB5" s="70" t="s">
        <v>628</v>
      </c>
      <c r="GC5" s="70" t="s">
        <v>629</v>
      </c>
      <c r="GD5" s="70" t="s">
        <v>630</v>
      </c>
      <c r="GE5" s="70" t="s">
        <v>631</v>
      </c>
      <c r="GF5" s="70" t="s">
        <v>632</v>
      </c>
      <c r="GG5" s="70" t="s">
        <v>633</v>
      </c>
      <c r="GH5" s="70" t="s">
        <v>634</v>
      </c>
      <c r="GI5" s="70" t="s">
        <v>635</v>
      </c>
      <c r="GJ5" s="70" t="s">
        <v>636</v>
      </c>
      <c r="GK5" s="70" t="s">
        <v>637</v>
      </c>
      <c r="GL5" s="70" t="s">
        <v>638</v>
      </c>
      <c r="GM5" s="70" t="s">
        <v>639</v>
      </c>
      <c r="GN5" s="70" t="s">
        <v>640</v>
      </c>
      <c r="GO5" s="70" t="s">
        <v>641</v>
      </c>
      <c r="GP5" s="70" t="s">
        <v>642</v>
      </c>
      <c r="GQ5" s="70" t="s">
        <v>643</v>
      </c>
      <c r="GR5" s="70" t="s">
        <v>644</v>
      </c>
      <c r="GS5" s="70" t="s">
        <v>645</v>
      </c>
      <c r="GT5" s="70" t="s">
        <v>646</v>
      </c>
      <c r="GU5" s="70" t="s">
        <v>647</v>
      </c>
      <c r="GV5" s="70" t="s">
        <v>648</v>
      </c>
      <c r="GW5" s="70" t="s">
        <v>649</v>
      </c>
      <c r="GX5" s="70" t="s">
        <v>650</v>
      </c>
      <c r="GY5" s="70" t="s">
        <v>651</v>
      </c>
      <c r="GZ5" s="70" t="s">
        <v>652</v>
      </c>
      <c r="HA5" s="70" t="s">
        <v>653</v>
      </c>
      <c r="HB5" s="70" t="s">
        <v>654</v>
      </c>
      <c r="HC5" s="70" t="s">
        <v>655</v>
      </c>
      <c r="HD5" s="70" t="s">
        <v>656</v>
      </c>
      <c r="HE5" s="70" t="s">
        <v>657</v>
      </c>
      <c r="HF5" s="70" t="s">
        <v>658</v>
      </c>
      <c r="HG5" s="70" t="s">
        <v>659</v>
      </c>
      <c r="HH5" s="70" t="s">
        <v>660</v>
      </c>
      <c r="HI5" s="70" t="s">
        <v>661</v>
      </c>
      <c r="HJ5" s="70" t="s">
        <v>662</v>
      </c>
      <c r="HK5" s="70" t="s">
        <v>663</v>
      </c>
      <c r="HL5" s="70" t="s">
        <v>664</v>
      </c>
      <c r="HM5" s="70" t="s">
        <v>665</v>
      </c>
      <c r="HN5" s="70" t="s">
        <v>666</v>
      </c>
      <c r="HO5" s="70" t="s">
        <v>667</v>
      </c>
      <c r="HP5" s="70" t="s">
        <v>668</v>
      </c>
      <c r="HQ5" s="70" t="s">
        <v>669</v>
      </c>
      <c r="HR5" s="70" t="s">
        <v>670</v>
      </c>
      <c r="HS5" s="70" t="s">
        <v>671</v>
      </c>
      <c r="HT5" s="70" t="s">
        <v>672</v>
      </c>
      <c r="HU5" s="70" t="s">
        <v>673</v>
      </c>
      <c r="HV5" s="70" t="s">
        <v>674</v>
      </c>
      <c r="HW5" s="70" t="s">
        <v>675</v>
      </c>
      <c r="HX5" s="70" t="s">
        <v>676</v>
      </c>
      <c r="HY5" s="70" t="s">
        <v>677</v>
      </c>
      <c r="HZ5" s="70" t="s">
        <v>678</v>
      </c>
      <c r="IA5" s="70" t="s">
        <v>679</v>
      </c>
      <c r="IB5" s="70" t="s">
        <v>680</v>
      </c>
      <c r="IC5" s="70" t="s">
        <v>681</v>
      </c>
      <c r="ID5" s="70" t="s">
        <v>682</v>
      </c>
      <c r="IE5" s="70" t="s">
        <v>683</v>
      </c>
      <c r="IF5" s="70" t="s">
        <v>684</v>
      </c>
      <c r="IG5" s="69" t="s">
        <v>685</v>
      </c>
      <c r="IH5" s="69" t="s">
        <v>686</v>
      </c>
      <c r="II5" s="69" t="s">
        <v>687</v>
      </c>
      <c r="IJ5" s="70" t="s">
        <v>688</v>
      </c>
      <c r="IK5" s="70" t="s">
        <v>689</v>
      </c>
      <c r="IL5" s="70" t="s">
        <v>690</v>
      </c>
      <c r="IM5" s="70" t="s">
        <v>691</v>
      </c>
      <c r="IN5" s="70" t="s">
        <v>692</v>
      </c>
      <c r="IO5" s="70" t="s">
        <v>693</v>
      </c>
      <c r="IP5" s="70" t="s">
        <v>694</v>
      </c>
      <c r="IQ5" s="70" t="s">
        <v>695</v>
      </c>
      <c r="IR5" s="70" t="s">
        <v>696</v>
      </c>
      <c r="IS5" s="70" t="s">
        <v>697</v>
      </c>
      <c r="IT5" s="70" t="s">
        <v>698</v>
      </c>
      <c r="IU5" s="70" t="s">
        <v>699</v>
      </c>
      <c r="IV5" s="70" t="s">
        <v>700</v>
      </c>
      <c r="IW5" s="70" t="s">
        <v>701</v>
      </c>
      <c r="IX5" s="70" t="s">
        <v>702</v>
      </c>
      <c r="IY5" s="70" t="s">
        <v>703</v>
      </c>
      <c r="IZ5" s="70" t="s">
        <v>704</v>
      </c>
      <c r="JA5" s="70" t="s">
        <v>705</v>
      </c>
      <c r="JB5" s="70" t="s">
        <v>706</v>
      </c>
      <c r="JC5" s="70" t="s">
        <v>707</v>
      </c>
      <c r="JD5" s="70" t="s">
        <v>708</v>
      </c>
      <c r="JE5" s="70" t="s">
        <v>709</v>
      </c>
      <c r="JF5" s="70" t="s">
        <v>710</v>
      </c>
      <c r="JG5" s="70" t="s">
        <v>711</v>
      </c>
      <c r="JH5" s="70" t="s">
        <v>712</v>
      </c>
      <c r="JI5" s="70" t="s">
        <v>713</v>
      </c>
      <c r="JJ5" s="70" t="s">
        <v>714</v>
      </c>
      <c r="JK5" s="70" t="s">
        <v>715</v>
      </c>
      <c r="JL5" s="70" t="s">
        <v>716</v>
      </c>
      <c r="JM5" s="70" t="s">
        <v>717</v>
      </c>
      <c r="JN5" s="70" t="s">
        <v>718</v>
      </c>
      <c r="JO5" s="70" t="s">
        <v>719</v>
      </c>
      <c r="JP5" s="70" t="s">
        <v>720</v>
      </c>
      <c r="JQ5" s="70" t="s">
        <v>721</v>
      </c>
      <c r="JR5" s="70" t="s">
        <v>722</v>
      </c>
      <c r="JS5" s="70" t="s">
        <v>723</v>
      </c>
      <c r="JT5" s="70" t="s">
        <v>724</v>
      </c>
      <c r="JU5" s="70" t="s">
        <v>725</v>
      </c>
      <c r="JV5" s="70" t="s">
        <v>726</v>
      </c>
      <c r="JW5" s="70" t="s">
        <v>727</v>
      </c>
      <c r="JX5" s="70" t="s">
        <v>728</v>
      </c>
      <c r="JY5" s="70" t="s">
        <v>729</v>
      </c>
      <c r="JZ5" s="70" t="s">
        <v>730</v>
      </c>
      <c r="KA5" s="70" t="s">
        <v>731</v>
      </c>
      <c r="KB5" s="70" t="s">
        <v>732</v>
      </c>
      <c r="KC5" s="70" t="s">
        <v>733</v>
      </c>
      <c r="KD5" s="70" t="s">
        <v>734</v>
      </c>
      <c r="KE5" s="70" t="s">
        <v>735</v>
      </c>
      <c r="KF5" s="70" t="s">
        <v>736</v>
      </c>
      <c r="KG5" s="70" t="s">
        <v>737</v>
      </c>
      <c r="KH5" s="70" t="s">
        <v>738</v>
      </c>
      <c r="KI5" s="70" t="s">
        <v>739</v>
      </c>
      <c r="KJ5" s="70" t="s">
        <v>740</v>
      </c>
      <c r="KK5" s="70" t="s">
        <v>741</v>
      </c>
    </row>
    <row r="6" spans="2:297">
      <c r="G6" s="47" t="s">
        <v>904</v>
      </c>
      <c r="H6" s="18" t="s">
        <v>742</v>
      </c>
      <c r="I6" s="38" t="s">
        <v>743</v>
      </c>
      <c r="J6" s="38" t="s">
        <v>743</v>
      </c>
      <c r="K6" s="38" t="s">
        <v>744</v>
      </c>
      <c r="L6" s="38" t="s">
        <v>743</v>
      </c>
      <c r="M6" s="38" t="s">
        <v>743</v>
      </c>
      <c r="N6" s="38" t="s">
        <v>743</v>
      </c>
      <c r="O6" s="38" t="s">
        <v>743</v>
      </c>
      <c r="P6" s="38" t="s">
        <v>743</v>
      </c>
      <c r="Q6" s="38" t="s">
        <v>743</v>
      </c>
      <c r="R6" s="38" t="s">
        <v>743</v>
      </c>
      <c r="S6" s="38" t="s">
        <v>743</v>
      </c>
      <c r="T6" s="38" t="s">
        <v>743</v>
      </c>
      <c r="U6" s="38" t="s">
        <v>743</v>
      </c>
      <c r="V6" s="38" t="s">
        <v>743</v>
      </c>
      <c r="W6" s="38" t="s">
        <v>743</v>
      </c>
      <c r="X6" s="38" t="s">
        <v>743</v>
      </c>
      <c r="Y6" s="38" t="s">
        <v>743</v>
      </c>
      <c r="Z6" s="38" t="s">
        <v>743</v>
      </c>
      <c r="AA6" s="38" t="s">
        <v>743</v>
      </c>
      <c r="AB6" s="38" t="s">
        <v>743</v>
      </c>
      <c r="AC6" s="38" t="s">
        <v>743</v>
      </c>
      <c r="AD6" s="38" t="s">
        <v>743</v>
      </c>
      <c r="AE6" s="38" t="s">
        <v>743</v>
      </c>
      <c r="AF6" s="38" t="s">
        <v>743</v>
      </c>
      <c r="AG6" s="38" t="s">
        <v>743</v>
      </c>
      <c r="AH6" s="38" t="s">
        <v>743</v>
      </c>
      <c r="AI6" s="38" t="s">
        <v>743</v>
      </c>
      <c r="AJ6" s="38" t="s">
        <v>743</v>
      </c>
      <c r="AK6" s="38" t="s">
        <v>743</v>
      </c>
      <c r="AL6" s="38" t="s">
        <v>743</v>
      </c>
      <c r="AM6" s="38" t="s">
        <v>743</v>
      </c>
      <c r="AN6" s="38" t="s">
        <v>743</v>
      </c>
      <c r="AO6" s="38" t="s">
        <v>743</v>
      </c>
      <c r="AP6" s="38" t="s">
        <v>743</v>
      </c>
      <c r="AQ6" s="38" t="s">
        <v>743</v>
      </c>
      <c r="AR6" s="38" t="s">
        <v>744</v>
      </c>
      <c r="AS6" s="38" t="s">
        <v>744</v>
      </c>
      <c r="AT6" s="38" t="s">
        <v>744</v>
      </c>
      <c r="AU6" s="38" t="s">
        <v>743</v>
      </c>
      <c r="AV6" s="38" t="s">
        <v>743</v>
      </c>
      <c r="AW6" s="38" t="s">
        <v>743</v>
      </c>
      <c r="AX6" s="38" t="s">
        <v>743</v>
      </c>
      <c r="AY6" s="38" t="s">
        <v>743</v>
      </c>
      <c r="AZ6" s="38" t="s">
        <v>743</v>
      </c>
      <c r="BA6" s="38" t="s">
        <v>743</v>
      </c>
      <c r="BB6" s="38" t="s">
        <v>743</v>
      </c>
      <c r="BC6" s="38" t="s">
        <v>743</v>
      </c>
      <c r="BD6" s="38" t="s">
        <v>743</v>
      </c>
      <c r="BE6" s="38" t="s">
        <v>743</v>
      </c>
      <c r="BF6" s="38" t="s">
        <v>743</v>
      </c>
      <c r="BG6" s="38" t="s">
        <v>743</v>
      </c>
      <c r="BH6" s="38" t="s">
        <v>743</v>
      </c>
      <c r="BI6" s="38" t="s">
        <v>743</v>
      </c>
      <c r="BJ6" s="38" t="s">
        <v>743</v>
      </c>
      <c r="BK6" s="38" t="s">
        <v>743</v>
      </c>
      <c r="BL6" s="38" t="s">
        <v>743</v>
      </c>
      <c r="BM6" s="38" t="s">
        <v>743</v>
      </c>
      <c r="BN6" s="38" t="s">
        <v>743</v>
      </c>
      <c r="BO6" s="38" t="s">
        <v>743</v>
      </c>
      <c r="BP6" s="38" t="s">
        <v>743</v>
      </c>
      <c r="BQ6" s="38" t="s">
        <v>743</v>
      </c>
      <c r="BR6" s="38" t="s">
        <v>743</v>
      </c>
      <c r="BS6" s="38" t="s">
        <v>743</v>
      </c>
      <c r="BT6" s="38" t="s">
        <v>743</v>
      </c>
      <c r="BU6" s="38" t="s">
        <v>743</v>
      </c>
      <c r="BV6" s="38" t="s">
        <v>743</v>
      </c>
      <c r="BW6" s="38" t="s">
        <v>743</v>
      </c>
      <c r="BX6" s="38" t="s">
        <v>743</v>
      </c>
      <c r="BY6" s="38" t="s">
        <v>743</v>
      </c>
      <c r="BZ6" s="38" t="s">
        <v>743</v>
      </c>
      <c r="CA6" s="38" t="s">
        <v>743</v>
      </c>
      <c r="CB6" s="38" t="s">
        <v>743</v>
      </c>
      <c r="CC6" s="38" t="s">
        <v>743</v>
      </c>
      <c r="CD6" s="38" t="s">
        <v>743</v>
      </c>
      <c r="CE6" s="38" t="s">
        <v>743</v>
      </c>
      <c r="CF6" s="38" t="s">
        <v>743</v>
      </c>
      <c r="CG6" s="38" t="s">
        <v>743</v>
      </c>
      <c r="CH6" s="38" t="s">
        <v>743</v>
      </c>
      <c r="CI6" s="38" t="s">
        <v>743</v>
      </c>
      <c r="CJ6" s="38" t="s">
        <v>743</v>
      </c>
      <c r="CK6" s="38" t="s">
        <v>743</v>
      </c>
      <c r="CL6" s="38" t="s">
        <v>743</v>
      </c>
      <c r="CM6" s="38" t="s">
        <v>743</v>
      </c>
      <c r="CN6" s="38" t="s">
        <v>743</v>
      </c>
      <c r="CO6" s="38" t="s">
        <v>743</v>
      </c>
      <c r="CP6" s="38" t="s">
        <v>743</v>
      </c>
      <c r="CQ6" s="38" t="s">
        <v>743</v>
      </c>
      <c r="CR6" s="38" t="s">
        <v>743</v>
      </c>
      <c r="CS6" s="38" t="s">
        <v>743</v>
      </c>
      <c r="CT6" s="38" t="s">
        <v>743</v>
      </c>
      <c r="CU6" s="38" t="s">
        <v>743</v>
      </c>
      <c r="CV6" s="38" t="s">
        <v>743</v>
      </c>
      <c r="CW6" s="38" t="s">
        <v>743</v>
      </c>
      <c r="CX6" s="38" t="s">
        <v>743</v>
      </c>
      <c r="CY6" s="38" t="s">
        <v>743</v>
      </c>
      <c r="CZ6" s="38" t="s">
        <v>743</v>
      </c>
      <c r="DA6" s="38" t="s">
        <v>743</v>
      </c>
      <c r="DB6" s="38" t="s">
        <v>743</v>
      </c>
      <c r="DC6" s="38" t="s">
        <v>743</v>
      </c>
      <c r="DD6" s="38" t="s">
        <v>743</v>
      </c>
      <c r="DE6" s="38" t="s">
        <v>743</v>
      </c>
      <c r="DF6" s="38" t="s">
        <v>743</v>
      </c>
      <c r="DG6" s="38" t="s">
        <v>743</v>
      </c>
      <c r="DH6" s="38" t="s">
        <v>743</v>
      </c>
      <c r="DI6" s="38" t="s">
        <v>743</v>
      </c>
      <c r="DJ6" s="38" t="s">
        <v>743</v>
      </c>
      <c r="DK6" s="38" t="s">
        <v>743</v>
      </c>
      <c r="DL6" s="38" t="s">
        <v>743</v>
      </c>
      <c r="DM6" s="38" t="s">
        <v>743</v>
      </c>
      <c r="DN6" s="38" t="s">
        <v>744</v>
      </c>
      <c r="DO6" s="38" t="s">
        <v>744</v>
      </c>
      <c r="DP6" s="38" t="s">
        <v>744</v>
      </c>
      <c r="DQ6" s="38" t="s">
        <v>744</v>
      </c>
      <c r="DR6" s="38" t="s">
        <v>743</v>
      </c>
      <c r="DS6" s="38" t="s">
        <v>743</v>
      </c>
      <c r="DT6" s="38" t="s">
        <v>743</v>
      </c>
      <c r="DU6" s="38" t="s">
        <v>743</v>
      </c>
      <c r="DV6" s="38" t="s">
        <v>743</v>
      </c>
      <c r="DW6" s="38" t="s">
        <v>743</v>
      </c>
      <c r="DX6" s="38" t="s">
        <v>743</v>
      </c>
      <c r="DY6" s="38" t="s">
        <v>743</v>
      </c>
      <c r="DZ6" s="38" t="s">
        <v>743</v>
      </c>
      <c r="EA6" s="38" t="s">
        <v>743</v>
      </c>
      <c r="EB6" s="38" t="s">
        <v>743</v>
      </c>
      <c r="EC6" s="38" t="s">
        <v>743</v>
      </c>
      <c r="ED6" s="38" t="s">
        <v>743</v>
      </c>
      <c r="EE6" s="38" t="s">
        <v>743</v>
      </c>
      <c r="EF6" s="38" t="s">
        <v>743</v>
      </c>
      <c r="EG6" s="38" t="s">
        <v>743</v>
      </c>
      <c r="EH6" s="38" t="s">
        <v>743</v>
      </c>
      <c r="EI6" s="38" t="s">
        <v>743</v>
      </c>
      <c r="EJ6" s="38" t="s">
        <v>743</v>
      </c>
      <c r="EK6" s="38" t="s">
        <v>743</v>
      </c>
      <c r="EL6" s="38" t="s">
        <v>743</v>
      </c>
      <c r="EM6" s="38" t="s">
        <v>743</v>
      </c>
      <c r="EN6" s="38" t="s">
        <v>743</v>
      </c>
      <c r="EO6" s="38" t="s">
        <v>743</v>
      </c>
      <c r="EP6" s="38" t="s">
        <v>743</v>
      </c>
      <c r="EQ6" s="38" t="s">
        <v>743</v>
      </c>
      <c r="ER6" s="38" t="s">
        <v>743</v>
      </c>
      <c r="ES6" s="38" t="s">
        <v>743</v>
      </c>
      <c r="ET6" s="38" t="s">
        <v>743</v>
      </c>
      <c r="EU6" s="38" t="s">
        <v>743</v>
      </c>
      <c r="EV6" s="38" t="s">
        <v>743</v>
      </c>
      <c r="EW6" s="38" t="s">
        <v>743</v>
      </c>
      <c r="EX6" s="38" t="s">
        <v>744</v>
      </c>
      <c r="EY6" s="38" t="s">
        <v>744</v>
      </c>
      <c r="EZ6" s="38" t="s">
        <v>743</v>
      </c>
      <c r="FA6" s="38" t="s">
        <v>743</v>
      </c>
      <c r="FB6" s="38" t="s">
        <v>743</v>
      </c>
      <c r="FC6" s="38" t="s">
        <v>743</v>
      </c>
      <c r="FD6" s="38" t="s">
        <v>743</v>
      </c>
      <c r="FE6" s="38" t="s">
        <v>743</v>
      </c>
      <c r="FF6" s="38" t="s">
        <v>743</v>
      </c>
      <c r="FG6" s="38" t="s">
        <v>743</v>
      </c>
      <c r="FH6" s="38" t="s">
        <v>743</v>
      </c>
      <c r="FI6" s="38" t="s">
        <v>743</v>
      </c>
      <c r="FJ6" s="38" t="s">
        <v>743</v>
      </c>
      <c r="FK6" s="38" t="s">
        <v>743</v>
      </c>
      <c r="FL6" s="38" t="s">
        <v>743</v>
      </c>
      <c r="FM6" s="38" t="s">
        <v>743</v>
      </c>
      <c r="FN6" s="38" t="s">
        <v>743</v>
      </c>
      <c r="FO6" s="38" t="s">
        <v>744</v>
      </c>
      <c r="FP6" s="38" t="s">
        <v>743</v>
      </c>
      <c r="FQ6" s="38" t="s">
        <v>743</v>
      </c>
      <c r="FR6" s="38" t="s">
        <v>743</v>
      </c>
      <c r="FS6" s="38" t="s">
        <v>743</v>
      </c>
      <c r="FT6" s="38" t="s">
        <v>743</v>
      </c>
      <c r="FU6" s="38" t="s">
        <v>743</v>
      </c>
      <c r="FV6" s="38" t="s">
        <v>744</v>
      </c>
      <c r="FW6" s="38" t="s">
        <v>744</v>
      </c>
      <c r="FX6" s="38" t="s">
        <v>744</v>
      </c>
      <c r="FY6" s="38" t="s">
        <v>744</v>
      </c>
      <c r="FZ6" s="38" t="s">
        <v>744</v>
      </c>
      <c r="GA6" s="38" t="s">
        <v>744</v>
      </c>
      <c r="GB6" s="38" t="s">
        <v>744</v>
      </c>
      <c r="GC6" s="38" t="s">
        <v>744</v>
      </c>
      <c r="GD6" s="38" t="s">
        <v>30</v>
      </c>
      <c r="GE6" s="38" t="s">
        <v>30</v>
      </c>
      <c r="GF6" s="38" t="s">
        <v>30</v>
      </c>
      <c r="GG6" s="38" t="s">
        <v>30</v>
      </c>
      <c r="GH6" s="38" t="s">
        <v>30</v>
      </c>
      <c r="GI6" s="38" t="s">
        <v>30</v>
      </c>
      <c r="GJ6" s="38" t="s">
        <v>30</v>
      </c>
      <c r="GK6" s="38" t="s">
        <v>30</v>
      </c>
      <c r="GL6" s="38" t="s">
        <v>30</v>
      </c>
      <c r="GM6" s="38" t="s">
        <v>30</v>
      </c>
      <c r="GN6" s="38" t="s">
        <v>30</v>
      </c>
      <c r="GO6" s="38" t="s">
        <v>30</v>
      </c>
      <c r="GP6" s="38" t="s">
        <v>30</v>
      </c>
      <c r="GQ6" s="38" t="s">
        <v>30</v>
      </c>
      <c r="GR6" s="38" t="s">
        <v>30</v>
      </c>
      <c r="GS6" s="38" t="s">
        <v>30</v>
      </c>
      <c r="GT6" s="38" t="s">
        <v>30</v>
      </c>
      <c r="GU6" s="38" t="s">
        <v>30</v>
      </c>
      <c r="GV6" s="38" t="s">
        <v>30</v>
      </c>
      <c r="GW6" s="38" t="s">
        <v>30</v>
      </c>
      <c r="GX6" s="38" t="s">
        <v>30</v>
      </c>
      <c r="GY6" s="38" t="s">
        <v>30</v>
      </c>
      <c r="GZ6" s="38" t="s">
        <v>30</v>
      </c>
      <c r="HA6" s="38" t="s">
        <v>30</v>
      </c>
      <c r="HB6" s="38" t="s">
        <v>30</v>
      </c>
      <c r="HC6" s="38" t="s">
        <v>30</v>
      </c>
      <c r="HD6" s="38" t="s">
        <v>30</v>
      </c>
      <c r="HE6" s="38" t="s">
        <v>30</v>
      </c>
      <c r="HF6" s="38" t="s">
        <v>30</v>
      </c>
      <c r="HG6" s="38" t="s">
        <v>30</v>
      </c>
      <c r="HH6" s="38" t="s">
        <v>30</v>
      </c>
      <c r="HI6" s="38" t="s">
        <v>30</v>
      </c>
      <c r="HJ6" s="38" t="s">
        <v>30</v>
      </c>
      <c r="HK6" s="38" t="s">
        <v>30</v>
      </c>
      <c r="HL6" s="38" t="s">
        <v>30</v>
      </c>
      <c r="HM6" s="38" t="s">
        <v>30</v>
      </c>
      <c r="HN6" s="38" t="s">
        <v>30</v>
      </c>
      <c r="HO6" s="38" t="s">
        <v>30</v>
      </c>
      <c r="HP6" s="38" t="s">
        <v>30</v>
      </c>
      <c r="HQ6" s="38" t="s">
        <v>30</v>
      </c>
      <c r="HR6" s="38" t="s">
        <v>30</v>
      </c>
      <c r="HS6" s="38" t="s">
        <v>30</v>
      </c>
      <c r="HT6" s="38" t="s">
        <v>30</v>
      </c>
      <c r="HU6" s="38" t="s">
        <v>30</v>
      </c>
      <c r="HV6" s="38" t="s">
        <v>30</v>
      </c>
      <c r="HW6" s="38" t="s">
        <v>30</v>
      </c>
      <c r="HX6" s="38" t="s">
        <v>30</v>
      </c>
      <c r="HY6" s="38" t="s">
        <v>30</v>
      </c>
      <c r="HZ6" s="38" t="s">
        <v>30</v>
      </c>
      <c r="IA6" s="38" t="s">
        <v>30</v>
      </c>
      <c r="IB6" s="38" t="s">
        <v>30</v>
      </c>
      <c r="IC6" s="38" t="s">
        <v>30</v>
      </c>
      <c r="ID6" s="38" t="s">
        <v>30</v>
      </c>
      <c r="IE6" s="38" t="s">
        <v>30</v>
      </c>
      <c r="IF6" s="38" t="s">
        <v>30</v>
      </c>
      <c r="IG6" s="38" t="s">
        <v>30</v>
      </c>
      <c r="IH6" s="38" t="s">
        <v>30</v>
      </c>
      <c r="II6" s="38" t="s">
        <v>30</v>
      </c>
      <c r="IJ6" s="38" t="s">
        <v>30</v>
      </c>
      <c r="IK6" s="38" t="s">
        <v>30</v>
      </c>
      <c r="IL6" s="38" t="s">
        <v>30</v>
      </c>
      <c r="IM6" s="38" t="s">
        <v>30</v>
      </c>
      <c r="IN6" s="38" t="s">
        <v>30</v>
      </c>
      <c r="IO6" s="38" t="s">
        <v>30</v>
      </c>
      <c r="IP6" s="38" t="s">
        <v>30</v>
      </c>
      <c r="IQ6" s="38" t="s">
        <v>30</v>
      </c>
      <c r="IR6" s="38" t="s">
        <v>30</v>
      </c>
      <c r="IS6" s="38" t="s">
        <v>30</v>
      </c>
      <c r="IT6" s="38" t="s">
        <v>30</v>
      </c>
      <c r="IU6" s="38" t="s">
        <v>30</v>
      </c>
      <c r="IV6" s="38" t="s">
        <v>30</v>
      </c>
      <c r="IW6" s="38" t="s">
        <v>30</v>
      </c>
      <c r="IX6" s="38" t="s">
        <v>30</v>
      </c>
      <c r="IY6" s="38" t="s">
        <v>30</v>
      </c>
      <c r="IZ6" s="38" t="s">
        <v>30</v>
      </c>
      <c r="JA6" s="38" t="s">
        <v>30</v>
      </c>
      <c r="JB6" s="38" t="s">
        <v>30</v>
      </c>
      <c r="JC6" s="38" t="s">
        <v>30</v>
      </c>
      <c r="JD6" s="38" t="s">
        <v>30</v>
      </c>
      <c r="JE6" s="38" t="s">
        <v>30</v>
      </c>
      <c r="JF6" s="38" t="s">
        <v>30</v>
      </c>
      <c r="JG6" s="38" t="s">
        <v>30</v>
      </c>
      <c r="JH6" s="38" t="s">
        <v>30</v>
      </c>
      <c r="JI6" s="38" t="s">
        <v>30</v>
      </c>
      <c r="JJ6" s="38" t="s">
        <v>30</v>
      </c>
      <c r="JK6" s="38" t="s">
        <v>30</v>
      </c>
      <c r="JL6" s="38" t="s">
        <v>30</v>
      </c>
      <c r="JM6" s="38" t="s">
        <v>30</v>
      </c>
      <c r="JN6" s="38" t="s">
        <v>30</v>
      </c>
      <c r="JO6" s="38" t="s">
        <v>30</v>
      </c>
      <c r="JP6" s="38" t="s">
        <v>30</v>
      </c>
      <c r="JQ6" s="38" t="s">
        <v>30</v>
      </c>
      <c r="JR6" s="38" t="s">
        <v>30</v>
      </c>
      <c r="JS6" s="38" t="s">
        <v>30</v>
      </c>
      <c r="JT6" s="38" t="s">
        <v>30</v>
      </c>
      <c r="JU6" s="38" t="s">
        <v>30</v>
      </c>
      <c r="JV6" s="38" t="s">
        <v>30</v>
      </c>
      <c r="JW6" s="38" t="s">
        <v>30</v>
      </c>
      <c r="JX6" s="38" t="s">
        <v>30</v>
      </c>
      <c r="JY6" s="38" t="s">
        <v>30</v>
      </c>
      <c r="JZ6" s="38" t="s">
        <v>30</v>
      </c>
      <c r="KA6" s="38" t="s">
        <v>30</v>
      </c>
      <c r="KB6" s="38" t="s">
        <v>30</v>
      </c>
      <c r="KC6" s="38" t="s">
        <v>30</v>
      </c>
      <c r="KD6" s="38" t="s">
        <v>30</v>
      </c>
      <c r="KE6" s="38" t="s">
        <v>30</v>
      </c>
      <c r="KF6" s="38" t="s">
        <v>30</v>
      </c>
      <c r="KG6" s="38" t="s">
        <v>30</v>
      </c>
      <c r="KH6" s="38" t="s">
        <v>30</v>
      </c>
      <c r="KI6" s="38" t="s">
        <v>30</v>
      </c>
      <c r="KJ6" s="38" t="s">
        <v>30</v>
      </c>
      <c r="KK6" s="38" t="s">
        <v>30</v>
      </c>
    </row>
    <row r="7" spans="2:297">
      <c r="G7" s="48" t="s">
        <v>904</v>
      </c>
      <c r="H7" s="19" t="s">
        <v>745</v>
      </c>
      <c r="I7" s="39" t="s">
        <v>26</v>
      </c>
      <c r="J7" s="39" t="s">
        <v>26</v>
      </c>
      <c r="K7" s="39" t="s">
        <v>746</v>
      </c>
      <c r="L7" s="39" t="s">
        <v>746</v>
      </c>
      <c r="M7" s="39" t="s">
        <v>746</v>
      </c>
      <c r="N7" s="39" t="s">
        <v>746</v>
      </c>
      <c r="O7" s="39" t="s">
        <v>746</v>
      </c>
      <c r="P7" s="39" t="s">
        <v>746</v>
      </c>
      <c r="Q7" s="39" t="s">
        <v>746</v>
      </c>
      <c r="R7" s="39" t="s">
        <v>746</v>
      </c>
      <c r="S7" s="39" t="s">
        <v>746</v>
      </c>
      <c r="T7" s="39" t="s">
        <v>746</v>
      </c>
      <c r="U7" s="39" t="s">
        <v>746</v>
      </c>
      <c r="V7" s="39" t="s">
        <v>26</v>
      </c>
      <c r="W7" s="39" t="s">
        <v>26</v>
      </c>
      <c r="X7" s="39" t="s">
        <v>746</v>
      </c>
      <c r="Y7" s="39" t="s">
        <v>746</v>
      </c>
      <c r="Z7" s="39" t="s">
        <v>746</v>
      </c>
      <c r="AA7" s="39" t="s">
        <v>746</v>
      </c>
      <c r="AB7" s="39" t="s">
        <v>746</v>
      </c>
      <c r="AC7" s="39" t="s">
        <v>746</v>
      </c>
      <c r="AD7" s="39" t="s">
        <v>746</v>
      </c>
      <c r="AE7" s="39" t="s">
        <v>746</v>
      </c>
      <c r="AF7" s="39" t="s">
        <v>746</v>
      </c>
      <c r="AG7" s="39" t="s">
        <v>26</v>
      </c>
      <c r="AH7" s="39" t="s">
        <v>26</v>
      </c>
      <c r="AI7" s="39" t="s">
        <v>26</v>
      </c>
      <c r="AJ7" s="39" t="s">
        <v>26</v>
      </c>
      <c r="AK7" s="39" t="s">
        <v>746</v>
      </c>
      <c r="AL7" s="39" t="s">
        <v>746</v>
      </c>
      <c r="AM7" s="39" t="s">
        <v>746</v>
      </c>
      <c r="AN7" s="39" t="s">
        <v>746</v>
      </c>
      <c r="AO7" s="39" t="s">
        <v>746</v>
      </c>
      <c r="AP7" s="39" t="s">
        <v>746</v>
      </c>
      <c r="AQ7" s="39" t="s">
        <v>746</v>
      </c>
      <c r="AR7" s="39" t="s">
        <v>746</v>
      </c>
      <c r="AS7" s="39" t="s">
        <v>746</v>
      </c>
      <c r="AT7" s="39" t="s">
        <v>746</v>
      </c>
      <c r="AU7" s="39" t="s">
        <v>29</v>
      </c>
      <c r="AV7" s="39" t="s">
        <v>746</v>
      </c>
      <c r="AW7" s="39" t="s">
        <v>746</v>
      </c>
      <c r="AX7" s="39" t="s">
        <v>746</v>
      </c>
      <c r="AY7" s="39" t="s">
        <v>746</v>
      </c>
      <c r="AZ7" s="39" t="s">
        <v>29</v>
      </c>
      <c r="BA7" s="39" t="s">
        <v>746</v>
      </c>
      <c r="BB7" s="39" t="s">
        <v>746</v>
      </c>
      <c r="BC7" s="39" t="s">
        <v>26</v>
      </c>
      <c r="BD7" s="39" t="s">
        <v>26</v>
      </c>
      <c r="BE7" s="39" t="s">
        <v>26</v>
      </c>
      <c r="BF7" s="39" t="s">
        <v>29</v>
      </c>
      <c r="BG7" s="39" t="s">
        <v>29</v>
      </c>
      <c r="BH7" s="39" t="s">
        <v>29</v>
      </c>
      <c r="BI7" s="39" t="s">
        <v>26</v>
      </c>
      <c r="BJ7" s="39" t="s">
        <v>26</v>
      </c>
      <c r="BK7" s="39" t="s">
        <v>26</v>
      </c>
      <c r="BL7" s="39" t="s">
        <v>26</v>
      </c>
      <c r="BM7" s="39" t="s">
        <v>26</v>
      </c>
      <c r="BN7" s="39" t="s">
        <v>26</v>
      </c>
      <c r="BO7" s="39" t="s">
        <v>26</v>
      </c>
      <c r="BP7" s="39" t="s">
        <v>746</v>
      </c>
      <c r="BQ7" s="39" t="s">
        <v>26</v>
      </c>
      <c r="BR7" s="39" t="s">
        <v>26</v>
      </c>
      <c r="BS7" s="39" t="s">
        <v>29</v>
      </c>
      <c r="BT7" s="39" t="s">
        <v>29</v>
      </c>
      <c r="BU7" s="39" t="s">
        <v>29</v>
      </c>
      <c r="BV7" s="39" t="s">
        <v>29</v>
      </c>
      <c r="BW7" s="39" t="s">
        <v>746</v>
      </c>
      <c r="BX7" s="39" t="s">
        <v>746</v>
      </c>
      <c r="BY7" s="39" t="s">
        <v>29</v>
      </c>
      <c r="BZ7" s="39" t="s">
        <v>29</v>
      </c>
      <c r="CA7" s="39" t="s">
        <v>746</v>
      </c>
      <c r="CB7" s="39" t="s">
        <v>746</v>
      </c>
      <c r="CC7" s="39" t="s">
        <v>746</v>
      </c>
      <c r="CD7" s="39" t="s">
        <v>746</v>
      </c>
      <c r="CE7" s="39" t="s">
        <v>746</v>
      </c>
      <c r="CF7" s="39" t="s">
        <v>746</v>
      </c>
      <c r="CG7" s="39" t="s">
        <v>746</v>
      </c>
      <c r="CH7" s="39" t="s">
        <v>746</v>
      </c>
      <c r="CI7" s="39" t="s">
        <v>746</v>
      </c>
      <c r="CJ7" s="39" t="s">
        <v>26</v>
      </c>
      <c r="CK7" s="39" t="s">
        <v>26</v>
      </c>
      <c r="CL7" s="39" t="s">
        <v>26</v>
      </c>
      <c r="CM7" s="39" t="s">
        <v>29</v>
      </c>
      <c r="CN7" s="39" t="s">
        <v>29</v>
      </c>
      <c r="CO7" s="39" t="s">
        <v>26</v>
      </c>
      <c r="CP7" s="39" t="s">
        <v>746</v>
      </c>
      <c r="CQ7" s="39" t="s">
        <v>746</v>
      </c>
      <c r="CR7" s="39" t="s">
        <v>746</v>
      </c>
      <c r="CS7" s="39" t="s">
        <v>746</v>
      </c>
      <c r="CT7" s="39" t="s">
        <v>26</v>
      </c>
      <c r="CU7" s="39" t="s">
        <v>29</v>
      </c>
      <c r="CV7" s="39" t="s">
        <v>29</v>
      </c>
      <c r="CW7" s="39" t="s">
        <v>29</v>
      </c>
      <c r="CX7" s="39" t="s">
        <v>26</v>
      </c>
      <c r="CY7" s="39" t="s">
        <v>26</v>
      </c>
      <c r="CZ7" s="39" t="s">
        <v>746</v>
      </c>
      <c r="DA7" s="39" t="s">
        <v>746</v>
      </c>
      <c r="DB7" s="39" t="s">
        <v>746</v>
      </c>
      <c r="DC7" s="39" t="s">
        <v>746</v>
      </c>
      <c r="DD7" s="39" t="s">
        <v>746</v>
      </c>
      <c r="DE7" s="39" t="s">
        <v>26</v>
      </c>
      <c r="DF7" s="39" t="s">
        <v>26</v>
      </c>
      <c r="DG7" s="39" t="s">
        <v>26</v>
      </c>
      <c r="DH7" s="39" t="s">
        <v>26</v>
      </c>
      <c r="DI7" s="39" t="s">
        <v>26</v>
      </c>
      <c r="DJ7" s="39" t="s">
        <v>26</v>
      </c>
      <c r="DK7" s="39" t="s">
        <v>746</v>
      </c>
      <c r="DL7" s="39" t="s">
        <v>746</v>
      </c>
      <c r="DM7" s="39" t="s">
        <v>746</v>
      </c>
      <c r="DN7" s="39" t="s">
        <v>747</v>
      </c>
      <c r="DO7" s="39" t="s">
        <v>747</v>
      </c>
      <c r="DP7" s="39" t="s">
        <v>747</v>
      </c>
      <c r="DQ7" s="39" t="s">
        <v>747</v>
      </c>
      <c r="DR7" s="39" t="s">
        <v>29</v>
      </c>
      <c r="DS7" s="39" t="s">
        <v>29</v>
      </c>
      <c r="DT7" s="39" t="s">
        <v>29</v>
      </c>
      <c r="DU7" s="39" t="s">
        <v>746</v>
      </c>
      <c r="DV7" s="39" t="s">
        <v>746</v>
      </c>
      <c r="DW7" s="39" t="s">
        <v>746</v>
      </c>
      <c r="DX7" s="39" t="s">
        <v>746</v>
      </c>
      <c r="DY7" s="39" t="s">
        <v>746</v>
      </c>
      <c r="DZ7" s="39" t="s">
        <v>746</v>
      </c>
      <c r="EA7" s="39" t="s">
        <v>746</v>
      </c>
      <c r="EB7" s="39" t="s">
        <v>746</v>
      </c>
      <c r="EC7" s="39" t="s">
        <v>746</v>
      </c>
      <c r="ED7" s="39" t="s">
        <v>746</v>
      </c>
      <c r="EE7" s="39" t="s">
        <v>746</v>
      </c>
      <c r="EF7" s="39" t="s">
        <v>26</v>
      </c>
      <c r="EG7" s="39" t="s">
        <v>746</v>
      </c>
      <c r="EH7" s="39" t="s">
        <v>746</v>
      </c>
      <c r="EI7" s="39" t="s">
        <v>29</v>
      </c>
      <c r="EJ7" s="39" t="s">
        <v>29</v>
      </c>
      <c r="EK7" s="39" t="s">
        <v>29</v>
      </c>
      <c r="EL7" s="39" t="s">
        <v>29</v>
      </c>
      <c r="EM7" s="39" t="s">
        <v>746</v>
      </c>
      <c r="EN7" s="39" t="s">
        <v>746</v>
      </c>
      <c r="EO7" s="39" t="s">
        <v>746</v>
      </c>
      <c r="EP7" s="39" t="s">
        <v>746</v>
      </c>
      <c r="EQ7" s="39" t="s">
        <v>746</v>
      </c>
      <c r="ER7" s="39" t="s">
        <v>746</v>
      </c>
      <c r="ES7" s="39" t="s">
        <v>746</v>
      </c>
      <c r="ET7" s="39" t="s">
        <v>746</v>
      </c>
      <c r="EU7" s="39" t="s">
        <v>746</v>
      </c>
      <c r="EV7" s="39" t="s">
        <v>26</v>
      </c>
      <c r="EW7" s="39" t="s">
        <v>26</v>
      </c>
      <c r="EX7" s="39" t="s">
        <v>29</v>
      </c>
      <c r="EY7" s="39" t="s">
        <v>29</v>
      </c>
      <c r="EZ7" s="39" t="s">
        <v>746</v>
      </c>
      <c r="FA7" s="39" t="s">
        <v>746</v>
      </c>
      <c r="FB7" s="39" t="s">
        <v>746</v>
      </c>
      <c r="FC7" s="39" t="s">
        <v>746</v>
      </c>
      <c r="FD7" s="39" t="s">
        <v>746</v>
      </c>
      <c r="FE7" s="39" t="s">
        <v>746</v>
      </c>
      <c r="FF7" s="39" t="s">
        <v>746</v>
      </c>
      <c r="FG7" s="39" t="s">
        <v>746</v>
      </c>
      <c r="FH7" s="39" t="s">
        <v>746</v>
      </c>
      <c r="FI7" s="39" t="s">
        <v>746</v>
      </c>
      <c r="FJ7" s="39" t="s">
        <v>746</v>
      </c>
      <c r="FK7" s="39" t="s">
        <v>746</v>
      </c>
      <c r="FL7" s="39" t="s">
        <v>746</v>
      </c>
      <c r="FM7" s="39" t="s">
        <v>746</v>
      </c>
      <c r="FN7" s="39" t="s">
        <v>746</v>
      </c>
      <c r="FO7" s="39" t="s">
        <v>746</v>
      </c>
      <c r="FP7" s="39" t="s">
        <v>26</v>
      </c>
      <c r="FQ7" s="39" t="s">
        <v>746</v>
      </c>
      <c r="FR7" s="39" t="s">
        <v>746</v>
      </c>
      <c r="FS7" s="39" t="s">
        <v>746</v>
      </c>
      <c r="FT7" s="39" t="s">
        <v>746</v>
      </c>
      <c r="FU7" s="39" t="s">
        <v>746</v>
      </c>
      <c r="FV7" s="39" t="s">
        <v>29</v>
      </c>
      <c r="FW7" s="39" t="s">
        <v>26</v>
      </c>
      <c r="FX7" s="39" t="s">
        <v>26</v>
      </c>
      <c r="FY7" s="39" t="s">
        <v>26</v>
      </c>
      <c r="FZ7" s="39" t="s">
        <v>746</v>
      </c>
      <c r="GA7" s="39" t="s">
        <v>746</v>
      </c>
      <c r="GB7" s="39" t="s">
        <v>746</v>
      </c>
      <c r="GC7" s="39" t="s">
        <v>746</v>
      </c>
      <c r="GD7" s="39" t="s">
        <v>748</v>
      </c>
      <c r="GE7" s="39" t="s">
        <v>748</v>
      </c>
      <c r="GF7" s="39" t="s">
        <v>748</v>
      </c>
      <c r="GG7" s="39" t="s">
        <v>748</v>
      </c>
      <c r="GH7" s="39" t="s">
        <v>748</v>
      </c>
      <c r="GI7" s="39" t="s">
        <v>748</v>
      </c>
      <c r="GJ7" s="39" t="s">
        <v>748</v>
      </c>
      <c r="GK7" s="39" t="s">
        <v>748</v>
      </c>
      <c r="GL7" s="39" t="s">
        <v>748</v>
      </c>
      <c r="GM7" s="39" t="s">
        <v>748</v>
      </c>
      <c r="GN7" s="39" t="s">
        <v>748</v>
      </c>
      <c r="GO7" s="39" t="s">
        <v>748</v>
      </c>
      <c r="GP7" s="39" t="s">
        <v>748</v>
      </c>
      <c r="GQ7" s="39" t="s">
        <v>748</v>
      </c>
      <c r="GR7" s="39" t="s">
        <v>748</v>
      </c>
      <c r="GS7" s="39" t="s">
        <v>748</v>
      </c>
      <c r="GT7" s="39" t="s">
        <v>748</v>
      </c>
      <c r="GU7" s="39" t="s">
        <v>748</v>
      </c>
      <c r="GV7" s="39" t="s">
        <v>748</v>
      </c>
      <c r="GW7" s="39" t="s">
        <v>748</v>
      </c>
      <c r="GX7" s="39" t="s">
        <v>748</v>
      </c>
      <c r="GY7" s="39" t="s">
        <v>748</v>
      </c>
      <c r="GZ7" s="39" t="s">
        <v>748</v>
      </c>
      <c r="HA7" s="39" t="s">
        <v>748</v>
      </c>
      <c r="HB7" s="39" t="s">
        <v>748</v>
      </c>
      <c r="HC7" s="39" t="s">
        <v>748</v>
      </c>
      <c r="HD7" s="39" t="s">
        <v>748</v>
      </c>
      <c r="HE7" s="39" t="s">
        <v>748</v>
      </c>
      <c r="HF7" s="39" t="s">
        <v>748</v>
      </c>
      <c r="HG7" s="39" t="s">
        <v>748</v>
      </c>
      <c r="HH7" s="39" t="s">
        <v>748</v>
      </c>
      <c r="HI7" s="39" t="s">
        <v>748</v>
      </c>
      <c r="HJ7" s="39" t="s">
        <v>748</v>
      </c>
      <c r="HK7" s="39" t="s">
        <v>748</v>
      </c>
      <c r="HL7" s="39" t="s">
        <v>748</v>
      </c>
      <c r="HM7" s="39" t="s">
        <v>748</v>
      </c>
      <c r="HN7" s="39" t="s">
        <v>748</v>
      </c>
      <c r="HO7" s="39" t="s">
        <v>748</v>
      </c>
      <c r="HP7" s="39" t="s">
        <v>748</v>
      </c>
      <c r="HQ7" s="39" t="s">
        <v>748</v>
      </c>
      <c r="HR7" s="39" t="s">
        <v>748</v>
      </c>
      <c r="HS7" s="39" t="s">
        <v>748</v>
      </c>
      <c r="HT7" s="39" t="s">
        <v>748</v>
      </c>
      <c r="HU7" s="39" t="s">
        <v>748</v>
      </c>
      <c r="HV7" s="39" t="s">
        <v>748</v>
      </c>
      <c r="HW7" s="39" t="s">
        <v>748</v>
      </c>
      <c r="HX7" s="39" t="s">
        <v>748</v>
      </c>
      <c r="HY7" s="39" t="s">
        <v>748</v>
      </c>
      <c r="HZ7" s="39" t="s">
        <v>748</v>
      </c>
      <c r="IA7" s="39" t="s">
        <v>748</v>
      </c>
      <c r="IB7" s="39" t="s">
        <v>748</v>
      </c>
      <c r="IC7" s="39" t="s">
        <v>748</v>
      </c>
      <c r="ID7" s="39" t="s">
        <v>748</v>
      </c>
      <c r="IE7" s="39" t="s">
        <v>748</v>
      </c>
      <c r="IF7" s="39" t="s">
        <v>748</v>
      </c>
      <c r="IG7" s="39" t="s">
        <v>748</v>
      </c>
      <c r="IH7" s="39" t="s">
        <v>748</v>
      </c>
      <c r="II7" s="39" t="s">
        <v>748</v>
      </c>
      <c r="IJ7" s="39" t="s">
        <v>748</v>
      </c>
      <c r="IK7" s="39" t="s">
        <v>748</v>
      </c>
      <c r="IL7" s="39" t="s">
        <v>748</v>
      </c>
      <c r="IM7" s="39" t="s">
        <v>748</v>
      </c>
      <c r="IN7" s="39" t="s">
        <v>748</v>
      </c>
      <c r="IO7" s="39" t="s">
        <v>748</v>
      </c>
      <c r="IP7" s="39" t="s">
        <v>748</v>
      </c>
      <c r="IQ7" s="39" t="s">
        <v>748</v>
      </c>
      <c r="IR7" s="39" t="s">
        <v>748</v>
      </c>
      <c r="IS7" s="39" t="s">
        <v>748</v>
      </c>
      <c r="IT7" s="39" t="s">
        <v>748</v>
      </c>
      <c r="IU7" s="39" t="s">
        <v>748</v>
      </c>
      <c r="IV7" s="39" t="s">
        <v>748</v>
      </c>
      <c r="IW7" s="39" t="s">
        <v>748</v>
      </c>
      <c r="IX7" s="39" t="s">
        <v>748</v>
      </c>
      <c r="IY7" s="39" t="s">
        <v>748</v>
      </c>
      <c r="IZ7" s="39" t="s">
        <v>748</v>
      </c>
      <c r="JA7" s="39" t="s">
        <v>748</v>
      </c>
      <c r="JB7" s="39" t="s">
        <v>748</v>
      </c>
      <c r="JC7" s="39" t="s">
        <v>748</v>
      </c>
      <c r="JD7" s="39" t="s">
        <v>748</v>
      </c>
      <c r="JE7" s="39" t="s">
        <v>748</v>
      </c>
      <c r="JF7" s="39" t="s">
        <v>748</v>
      </c>
      <c r="JG7" s="39" t="s">
        <v>748</v>
      </c>
      <c r="JH7" s="39" t="s">
        <v>748</v>
      </c>
      <c r="JI7" s="39" t="s">
        <v>748</v>
      </c>
      <c r="JJ7" s="39" t="s">
        <v>748</v>
      </c>
      <c r="JK7" s="39" t="s">
        <v>748</v>
      </c>
      <c r="JL7" s="39" t="s">
        <v>748</v>
      </c>
      <c r="JM7" s="39" t="s">
        <v>748</v>
      </c>
      <c r="JN7" s="39" t="s">
        <v>748</v>
      </c>
      <c r="JO7" s="39" t="s">
        <v>748</v>
      </c>
      <c r="JP7" s="39" t="s">
        <v>748</v>
      </c>
      <c r="JQ7" s="39" t="s">
        <v>749</v>
      </c>
      <c r="JR7" s="39" t="s">
        <v>749</v>
      </c>
      <c r="JS7" s="39" t="s">
        <v>749</v>
      </c>
      <c r="JT7" s="39" t="s">
        <v>749</v>
      </c>
      <c r="JU7" s="39" t="s">
        <v>749</v>
      </c>
      <c r="JV7" s="39" t="s">
        <v>749</v>
      </c>
      <c r="JW7" s="39" t="s">
        <v>749</v>
      </c>
      <c r="JX7" s="39" t="s">
        <v>749</v>
      </c>
      <c r="JY7" s="39" t="s">
        <v>749</v>
      </c>
      <c r="JZ7" s="39" t="s">
        <v>749</v>
      </c>
      <c r="KA7" s="39" t="s">
        <v>749</v>
      </c>
      <c r="KB7" s="39" t="s">
        <v>749</v>
      </c>
      <c r="KC7" s="39" t="s">
        <v>749</v>
      </c>
      <c r="KD7" s="39" t="s">
        <v>749</v>
      </c>
      <c r="KE7" s="39" t="s">
        <v>749</v>
      </c>
      <c r="KF7" s="39" t="s">
        <v>749</v>
      </c>
      <c r="KG7" s="39" t="s">
        <v>749</v>
      </c>
      <c r="KH7" s="39" t="s">
        <v>749</v>
      </c>
      <c r="KI7" s="39" t="s">
        <v>749</v>
      </c>
      <c r="KJ7" s="39" t="s">
        <v>749</v>
      </c>
      <c r="KK7" s="39" t="s">
        <v>749</v>
      </c>
    </row>
    <row r="8" spans="2:297" ht="21">
      <c r="B8" s="224" t="s">
        <v>750</v>
      </c>
      <c r="C8" s="225"/>
      <c r="D8" s="226"/>
      <c r="E8" s="227" t="s">
        <v>751</v>
      </c>
      <c r="F8" s="228"/>
      <c r="G8" s="229"/>
      <c r="H8" s="212" t="s">
        <v>752</v>
      </c>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c r="FU8" s="213"/>
      <c r="FV8" s="213"/>
      <c r="FW8" s="213"/>
      <c r="FX8" s="213"/>
      <c r="FY8" s="213"/>
      <c r="FZ8" s="213"/>
      <c r="GA8" s="213"/>
      <c r="GB8" s="213"/>
      <c r="GC8" s="214"/>
    </row>
    <row r="9" spans="2:297" ht="82.5" customHeight="1">
      <c r="B9" s="215" t="s">
        <v>753</v>
      </c>
      <c r="C9" s="216"/>
      <c r="D9" s="217"/>
      <c r="E9" s="215" t="s">
        <v>754</v>
      </c>
      <c r="F9" s="216"/>
      <c r="G9" s="217"/>
      <c r="H9" s="218" t="s">
        <v>755</v>
      </c>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L9" s="219"/>
      <c r="CM9" s="219"/>
      <c r="CN9" s="219"/>
      <c r="CO9" s="219"/>
      <c r="CP9" s="219"/>
      <c r="CQ9" s="219"/>
      <c r="CR9" s="219"/>
      <c r="CS9" s="219"/>
      <c r="CT9" s="219"/>
      <c r="CU9" s="219"/>
      <c r="CV9" s="219"/>
      <c r="CW9" s="219"/>
      <c r="CX9" s="219"/>
      <c r="CY9" s="219"/>
      <c r="CZ9" s="219"/>
      <c r="DA9" s="219"/>
      <c r="DB9" s="219"/>
      <c r="DC9" s="219"/>
      <c r="DD9" s="219"/>
      <c r="DE9" s="219"/>
      <c r="DF9" s="219"/>
      <c r="DG9" s="219"/>
      <c r="DH9" s="219"/>
      <c r="DI9" s="219"/>
      <c r="DJ9" s="219"/>
      <c r="DK9" s="219"/>
      <c r="DL9" s="219"/>
      <c r="DM9" s="219"/>
      <c r="DN9" s="219"/>
      <c r="DO9" s="219"/>
      <c r="DP9" s="219"/>
      <c r="DQ9" s="219"/>
      <c r="DR9" s="219"/>
      <c r="DS9" s="219"/>
      <c r="DT9" s="219"/>
      <c r="DU9" s="219"/>
      <c r="DV9" s="219"/>
      <c r="DW9" s="219"/>
      <c r="DX9" s="219"/>
      <c r="DY9" s="219"/>
      <c r="DZ9" s="219"/>
      <c r="EA9" s="219"/>
      <c r="EB9" s="219"/>
      <c r="EC9" s="219"/>
      <c r="ED9" s="219"/>
      <c r="EE9" s="219"/>
      <c r="EF9" s="219"/>
      <c r="EG9" s="219"/>
      <c r="EH9" s="219"/>
      <c r="EI9" s="219"/>
      <c r="EJ9" s="219"/>
      <c r="EK9" s="219"/>
      <c r="EL9" s="219"/>
      <c r="EM9" s="219"/>
      <c r="EN9" s="219"/>
      <c r="EO9" s="219"/>
      <c r="EP9" s="219"/>
      <c r="EQ9" s="219"/>
      <c r="ER9" s="219"/>
      <c r="ES9" s="219"/>
      <c r="ET9" s="219"/>
      <c r="EU9" s="219"/>
      <c r="EV9" s="219"/>
      <c r="EW9" s="219"/>
      <c r="EX9" s="219"/>
      <c r="EY9" s="219"/>
      <c r="EZ9" s="219"/>
      <c r="FA9" s="219"/>
      <c r="FB9" s="219"/>
      <c r="FC9" s="219"/>
      <c r="FD9" s="219"/>
      <c r="FE9" s="219"/>
      <c r="FF9" s="219"/>
      <c r="FG9" s="219"/>
      <c r="FH9" s="219"/>
      <c r="FI9" s="219"/>
      <c r="FJ9" s="219"/>
      <c r="FK9" s="219"/>
      <c r="FL9" s="219"/>
      <c r="FM9" s="219"/>
      <c r="FN9" s="219"/>
      <c r="FO9" s="219"/>
      <c r="FP9" s="219"/>
      <c r="FQ9" s="219"/>
      <c r="FR9" s="219"/>
      <c r="FS9" s="219"/>
      <c r="FT9" s="219"/>
      <c r="FU9" s="219"/>
      <c r="FV9" s="219"/>
      <c r="FW9" s="219"/>
      <c r="FX9" s="219"/>
      <c r="FY9" s="219"/>
      <c r="FZ9" s="219"/>
      <c r="GA9" s="219"/>
      <c r="GB9" s="219"/>
      <c r="GC9" s="220"/>
    </row>
    <row r="10" spans="2:297" ht="34.700000000000003" customHeight="1">
      <c r="B10" s="177" t="s">
        <v>756</v>
      </c>
      <c r="C10" s="177" t="s">
        <v>757</v>
      </c>
      <c r="D10" s="169" t="s">
        <v>758</v>
      </c>
      <c r="E10" s="169" t="s">
        <v>759</v>
      </c>
      <c r="F10" s="174" t="s">
        <v>760</v>
      </c>
      <c r="G10" s="169" t="s">
        <v>761</v>
      </c>
      <c r="H10" s="178" t="s">
        <v>762</v>
      </c>
      <c r="I10" s="175">
        <f>SUM(I13:I65)</f>
        <v>97848488.824656144</v>
      </c>
      <c r="J10" s="175">
        <f>SUM(J13:J65)</f>
        <v>2158578</v>
      </c>
      <c r="K10" s="175">
        <f>SUM(K13:K65)</f>
        <v>40156804.694081999</v>
      </c>
      <c r="L10" s="175">
        <f>SUM(L13:L65)</f>
        <v>577159769.64582133</v>
      </c>
      <c r="M10" s="175">
        <f>SUM(M13:M65)</f>
        <v>63967601.359999999</v>
      </c>
      <c r="N10" s="175">
        <f t="shared" ref="N10:BY10" si="0">SUM(N13:N65)</f>
        <v>39887116</v>
      </c>
      <c r="O10" s="175">
        <f t="shared" si="0"/>
        <v>55496293.280000001</v>
      </c>
      <c r="P10" s="175">
        <f t="shared" si="0"/>
        <v>80882295.047095299</v>
      </c>
      <c r="Q10" s="175">
        <f t="shared" si="0"/>
        <v>53739824</v>
      </c>
      <c r="R10" s="175">
        <f t="shared" si="0"/>
        <v>33465139</v>
      </c>
      <c r="S10" s="175">
        <f t="shared" si="0"/>
        <v>41905853.123158202</v>
      </c>
      <c r="T10" s="175">
        <f t="shared" si="0"/>
        <v>6489926</v>
      </c>
      <c r="U10" s="175">
        <f t="shared" si="0"/>
        <v>11949771.440669101</v>
      </c>
      <c r="V10" s="175">
        <f t="shared" si="0"/>
        <v>1476459.6</v>
      </c>
      <c r="W10" s="175">
        <f t="shared" si="0"/>
        <v>0</v>
      </c>
      <c r="X10" s="175">
        <f t="shared" si="0"/>
        <v>182118357.85360333</v>
      </c>
      <c r="Y10" s="175">
        <f t="shared" si="0"/>
        <v>1329318</v>
      </c>
      <c r="Z10" s="175">
        <f t="shared" si="0"/>
        <v>2646878.8806688897</v>
      </c>
      <c r="AA10" s="175">
        <f t="shared" si="0"/>
        <v>0</v>
      </c>
      <c r="AB10" s="175">
        <f t="shared" si="0"/>
        <v>0</v>
      </c>
      <c r="AC10" s="175">
        <f t="shared" si="0"/>
        <v>20403195.661533456</v>
      </c>
      <c r="AD10" s="175">
        <f t="shared" si="0"/>
        <v>0</v>
      </c>
      <c r="AE10" s="175">
        <f t="shared" si="0"/>
        <v>0</v>
      </c>
      <c r="AF10" s="175">
        <f t="shared" si="0"/>
        <v>1946183324.2624474</v>
      </c>
      <c r="AG10" s="175">
        <f t="shared" si="0"/>
        <v>2357400.08</v>
      </c>
      <c r="AH10" s="175">
        <f t="shared" si="0"/>
        <v>3.0769999999999999E-2</v>
      </c>
      <c r="AI10" s="175">
        <f t="shared" si="0"/>
        <v>0</v>
      </c>
      <c r="AJ10" s="175">
        <f t="shared" si="0"/>
        <v>0</v>
      </c>
      <c r="AK10" s="175">
        <f t="shared" si="0"/>
        <v>365633276.06954843</v>
      </c>
      <c r="AL10" s="175">
        <f t="shared" si="0"/>
        <v>6992948</v>
      </c>
      <c r="AM10" s="175">
        <f t="shared" si="0"/>
        <v>4051950</v>
      </c>
      <c r="AN10" s="175">
        <f t="shared" si="0"/>
        <v>0</v>
      </c>
      <c r="AO10" s="175">
        <f t="shared" si="0"/>
        <v>610705270.0021925</v>
      </c>
      <c r="AP10" s="175">
        <f t="shared" si="0"/>
        <v>119207967</v>
      </c>
      <c r="AQ10" s="175">
        <f t="shared" si="0"/>
        <v>0</v>
      </c>
      <c r="AR10" s="175">
        <f t="shared" si="0"/>
        <v>102954819.99875261</v>
      </c>
      <c r="AS10" s="175">
        <f t="shared" si="0"/>
        <v>0</v>
      </c>
      <c r="AT10" s="175">
        <f t="shared" si="0"/>
        <v>6433547</v>
      </c>
      <c r="AU10" s="175">
        <f t="shared" si="0"/>
        <v>35321462.198567502</v>
      </c>
      <c r="AV10" s="175">
        <f t="shared" si="0"/>
        <v>9087432.5072981063</v>
      </c>
      <c r="AW10" s="175">
        <f t="shared" si="0"/>
        <v>0</v>
      </c>
      <c r="AX10" s="175">
        <f t="shared" si="0"/>
        <v>0</v>
      </c>
      <c r="AY10" s="175">
        <f t="shared" si="0"/>
        <v>0</v>
      </c>
      <c r="AZ10" s="175">
        <f t="shared" si="0"/>
        <v>27797080.822521701</v>
      </c>
      <c r="BA10" s="175">
        <f t="shared" si="0"/>
        <v>521584726.61391491</v>
      </c>
      <c r="BB10" s="175">
        <f t="shared" si="0"/>
        <v>253918985</v>
      </c>
      <c r="BC10" s="175">
        <f t="shared" si="0"/>
        <v>586251.37</v>
      </c>
      <c r="BD10" s="175">
        <f t="shared" si="0"/>
        <v>74466724.304284006</v>
      </c>
      <c r="BE10" s="175">
        <f t="shared" si="0"/>
        <v>0</v>
      </c>
      <c r="BF10" s="175">
        <f t="shared" si="0"/>
        <v>1346316.7359051502</v>
      </c>
      <c r="BG10" s="175">
        <f t="shared" si="0"/>
        <v>0</v>
      </c>
      <c r="BH10" s="175">
        <f t="shared" si="0"/>
        <v>0</v>
      </c>
      <c r="BI10" s="175">
        <f t="shared" si="0"/>
        <v>1476860204.6774921</v>
      </c>
      <c r="BJ10" s="175">
        <f t="shared" si="0"/>
        <v>81673381</v>
      </c>
      <c r="BK10" s="175">
        <f t="shared" si="0"/>
        <v>0</v>
      </c>
      <c r="BL10" s="175">
        <f t="shared" si="0"/>
        <v>3490000</v>
      </c>
      <c r="BM10" s="175">
        <f t="shared" si="0"/>
        <v>7945930.0899999999</v>
      </c>
      <c r="BN10" s="175">
        <f t="shared" si="0"/>
        <v>14361549.7264829</v>
      </c>
      <c r="BO10" s="175">
        <f t="shared" si="0"/>
        <v>8194687.29</v>
      </c>
      <c r="BP10" s="175">
        <f t="shared" si="0"/>
        <v>10695787.883745182</v>
      </c>
      <c r="BQ10" s="175">
        <f t="shared" si="0"/>
        <v>2385582.0800000001</v>
      </c>
      <c r="BR10" s="175">
        <f t="shared" si="0"/>
        <v>0</v>
      </c>
      <c r="BS10" s="175">
        <f t="shared" si="0"/>
        <v>5878940.2946950402</v>
      </c>
      <c r="BT10" s="175">
        <f t="shared" si="0"/>
        <v>0.14324000000000001</v>
      </c>
      <c r="BU10" s="175">
        <f t="shared" si="0"/>
        <v>0</v>
      </c>
      <c r="BV10" s="175">
        <f t="shared" si="0"/>
        <v>441831766.52591568</v>
      </c>
      <c r="BW10" s="175">
        <f t="shared" si="0"/>
        <v>0</v>
      </c>
      <c r="BX10" s="175">
        <f t="shared" si="0"/>
        <v>0</v>
      </c>
      <c r="BY10" s="175">
        <f t="shared" si="0"/>
        <v>608635.97036170599</v>
      </c>
      <c r="BZ10" s="175">
        <f t="shared" ref="BZ10:EK10" si="1">SUM(BZ13:BZ65)</f>
        <v>0</v>
      </c>
      <c r="CA10" s="175">
        <f t="shared" si="1"/>
        <v>14904595.927670853</v>
      </c>
      <c r="CB10" s="175">
        <f t="shared" si="1"/>
        <v>345419</v>
      </c>
      <c r="CC10" s="175">
        <f t="shared" si="1"/>
        <v>0</v>
      </c>
      <c r="CD10" s="175">
        <f t="shared" si="1"/>
        <v>215142</v>
      </c>
      <c r="CE10" s="175">
        <f t="shared" si="1"/>
        <v>19203.25</v>
      </c>
      <c r="CF10" s="175">
        <f t="shared" si="1"/>
        <v>256809951.76778105</v>
      </c>
      <c r="CG10" s="175">
        <f t="shared" si="1"/>
        <v>31977324</v>
      </c>
      <c r="CH10" s="175">
        <f t="shared" si="1"/>
        <v>41798812</v>
      </c>
      <c r="CI10" s="175">
        <f t="shared" si="1"/>
        <v>15226803</v>
      </c>
      <c r="CJ10" s="175">
        <f t="shared" si="1"/>
        <v>37155830.109749995</v>
      </c>
      <c r="CK10" s="175">
        <f t="shared" si="1"/>
        <v>0</v>
      </c>
      <c r="CL10" s="175">
        <f t="shared" si="1"/>
        <v>0</v>
      </c>
      <c r="CM10" s="175">
        <f t="shared" si="1"/>
        <v>13441240.9775088</v>
      </c>
      <c r="CN10" s="175">
        <f t="shared" si="1"/>
        <v>0</v>
      </c>
      <c r="CO10" s="175">
        <f t="shared" si="1"/>
        <v>14085095.369106036</v>
      </c>
      <c r="CP10" s="175">
        <f t="shared" si="1"/>
        <v>169175107.43644997</v>
      </c>
      <c r="CQ10" s="175">
        <f t="shared" si="1"/>
        <v>35050000</v>
      </c>
      <c r="CR10" s="175">
        <f t="shared" si="1"/>
        <v>14334344</v>
      </c>
      <c r="CS10" s="175">
        <f t="shared" si="1"/>
        <v>22276349.75</v>
      </c>
      <c r="CT10" s="175">
        <f t="shared" si="1"/>
        <v>9733906.2599999998</v>
      </c>
      <c r="CU10" s="175">
        <f t="shared" si="1"/>
        <v>10369334.461357702</v>
      </c>
      <c r="CV10" s="175">
        <f t="shared" si="1"/>
        <v>0</v>
      </c>
      <c r="CW10" s="175">
        <f t="shared" si="1"/>
        <v>0</v>
      </c>
      <c r="CX10" s="175">
        <f t="shared" si="1"/>
        <v>43941522.628748953</v>
      </c>
      <c r="CY10" s="175">
        <f t="shared" si="1"/>
        <v>198596.73</v>
      </c>
      <c r="CZ10" s="175">
        <f t="shared" si="1"/>
        <v>164084825.20767024</v>
      </c>
      <c r="DA10" s="175">
        <f t="shared" si="1"/>
        <v>21554909.843214981</v>
      </c>
      <c r="DB10" s="175">
        <f t="shared" si="1"/>
        <v>1461031545.0718908</v>
      </c>
      <c r="DC10" s="175">
        <f t="shared" si="1"/>
        <v>121353949.57816157</v>
      </c>
      <c r="DD10" s="175">
        <f t="shared" si="1"/>
        <v>1584123.24</v>
      </c>
      <c r="DE10" s="175">
        <f t="shared" si="1"/>
        <v>1853794.6</v>
      </c>
      <c r="DF10" s="175">
        <f t="shared" si="1"/>
        <v>0</v>
      </c>
      <c r="DG10" s="175">
        <f t="shared" si="1"/>
        <v>0</v>
      </c>
      <c r="DH10" s="175">
        <f t="shared" si="1"/>
        <v>1121705.6399999999</v>
      </c>
      <c r="DI10" s="175">
        <f t="shared" si="1"/>
        <v>0</v>
      </c>
      <c r="DJ10" s="175">
        <f t="shared" si="1"/>
        <v>319252.59999999998</v>
      </c>
      <c r="DK10" s="175">
        <f t="shared" si="1"/>
        <v>16385512.43894602</v>
      </c>
      <c r="DL10" s="175">
        <f t="shared" si="1"/>
        <v>0</v>
      </c>
      <c r="DM10" s="175">
        <f t="shared" si="1"/>
        <v>0</v>
      </c>
      <c r="DN10" s="175">
        <f t="shared" si="1"/>
        <v>167679.62925</v>
      </c>
      <c r="DO10" s="175">
        <f t="shared" si="1"/>
        <v>0</v>
      </c>
      <c r="DP10" s="175">
        <f t="shared" si="1"/>
        <v>0</v>
      </c>
      <c r="DQ10" s="175">
        <f t="shared" si="1"/>
        <v>0</v>
      </c>
      <c r="DR10" s="175">
        <f t="shared" si="1"/>
        <v>22633933.105413642</v>
      </c>
      <c r="DS10" s="175">
        <f t="shared" si="1"/>
        <v>2393498</v>
      </c>
      <c r="DT10" s="175">
        <f t="shared" si="1"/>
        <v>1750249.94</v>
      </c>
      <c r="DU10" s="175">
        <f t="shared" si="1"/>
        <v>71595884.315379813</v>
      </c>
      <c r="DV10" s="175">
        <f t="shared" si="1"/>
        <v>16397000</v>
      </c>
      <c r="DW10" s="175">
        <f t="shared" si="1"/>
        <v>5622782.0742534604</v>
      </c>
      <c r="DX10" s="175">
        <f t="shared" si="1"/>
        <v>24574256.359445352</v>
      </c>
      <c r="DY10" s="175">
        <f t="shared" si="1"/>
        <v>44660</v>
      </c>
      <c r="DZ10" s="175">
        <f t="shared" si="1"/>
        <v>529357.61</v>
      </c>
      <c r="EA10" s="175">
        <f t="shared" si="1"/>
        <v>639246.42000000004</v>
      </c>
      <c r="EB10" s="175">
        <f t="shared" si="1"/>
        <v>0</v>
      </c>
      <c r="EC10" s="175">
        <f t="shared" si="1"/>
        <v>295947.43</v>
      </c>
      <c r="ED10" s="175">
        <f t="shared" si="1"/>
        <v>0</v>
      </c>
      <c r="EE10" s="175">
        <f t="shared" si="1"/>
        <v>0</v>
      </c>
      <c r="EF10" s="175">
        <f t="shared" si="1"/>
        <v>741772.5</v>
      </c>
      <c r="EG10" s="175">
        <f t="shared" si="1"/>
        <v>930673514.75298405</v>
      </c>
      <c r="EH10" s="175">
        <f t="shared" si="1"/>
        <v>278186477.22000003</v>
      </c>
      <c r="EI10" s="175">
        <f t="shared" si="1"/>
        <v>78709.467141319998</v>
      </c>
      <c r="EJ10" s="175">
        <f t="shared" si="1"/>
        <v>18323</v>
      </c>
      <c r="EK10" s="175">
        <f t="shared" si="1"/>
        <v>0</v>
      </c>
      <c r="EL10" s="175">
        <f t="shared" ref="EL10:GV10" si="2">SUM(EL13:EL65)</f>
        <v>0</v>
      </c>
      <c r="EM10" s="175">
        <f t="shared" si="2"/>
        <v>187928500.85434106</v>
      </c>
      <c r="EN10" s="175">
        <f t="shared" si="2"/>
        <v>11999639</v>
      </c>
      <c r="EO10" s="175">
        <f t="shared" si="2"/>
        <v>0</v>
      </c>
      <c r="EP10" s="175">
        <f t="shared" si="2"/>
        <v>0</v>
      </c>
      <c r="EQ10" s="175">
        <f t="shared" si="2"/>
        <v>0</v>
      </c>
      <c r="ER10" s="175">
        <f t="shared" si="2"/>
        <v>0</v>
      </c>
      <c r="ES10" s="175">
        <f t="shared" si="2"/>
        <v>5893519</v>
      </c>
      <c r="ET10" s="175">
        <f t="shared" si="2"/>
        <v>4039343</v>
      </c>
      <c r="EU10" s="175">
        <f t="shared" si="2"/>
        <v>1054685</v>
      </c>
      <c r="EV10" s="175">
        <f t="shared" si="2"/>
        <v>409210.3</v>
      </c>
      <c r="EW10" s="175">
        <f t="shared" si="2"/>
        <v>0</v>
      </c>
      <c r="EX10" s="175">
        <f t="shared" si="2"/>
        <v>29217.249062499999</v>
      </c>
      <c r="EY10" s="175">
        <f t="shared" si="2"/>
        <v>0</v>
      </c>
      <c r="EZ10" s="175">
        <f t="shared" si="2"/>
        <v>17041627.257515848</v>
      </c>
      <c r="FA10" s="175">
        <f t="shared" si="2"/>
        <v>464928</v>
      </c>
      <c r="FB10" s="175">
        <f t="shared" si="2"/>
        <v>800750</v>
      </c>
      <c r="FC10" s="175">
        <f t="shared" si="2"/>
        <v>3141172.1433159849</v>
      </c>
      <c r="FD10" s="175">
        <f t="shared" si="2"/>
        <v>0</v>
      </c>
      <c r="FE10" s="175">
        <f t="shared" si="2"/>
        <v>0</v>
      </c>
      <c r="FF10" s="175">
        <f t="shared" si="2"/>
        <v>0</v>
      </c>
      <c r="FG10" s="175">
        <f t="shared" si="2"/>
        <v>10857452.945396386</v>
      </c>
      <c r="FH10" s="175">
        <f t="shared" si="2"/>
        <v>936000</v>
      </c>
      <c r="FI10" s="175">
        <f t="shared" si="2"/>
        <v>49447408.484949566</v>
      </c>
      <c r="FJ10" s="175">
        <f t="shared" si="2"/>
        <v>9821483</v>
      </c>
      <c r="FK10" s="175">
        <f t="shared" si="2"/>
        <v>9492007</v>
      </c>
      <c r="FL10" s="175">
        <f t="shared" si="2"/>
        <v>40637783.820064597</v>
      </c>
      <c r="FM10" s="175">
        <f t="shared" si="2"/>
        <v>0</v>
      </c>
      <c r="FN10" s="175">
        <f t="shared" si="2"/>
        <v>0</v>
      </c>
      <c r="FO10" s="175">
        <f t="shared" si="2"/>
        <v>8642624</v>
      </c>
      <c r="FP10" s="175">
        <f t="shared" si="2"/>
        <v>0</v>
      </c>
      <c r="FQ10" s="175">
        <f t="shared" si="2"/>
        <v>18024096.802643023</v>
      </c>
      <c r="FR10" s="175">
        <f t="shared" si="2"/>
        <v>361280</v>
      </c>
      <c r="FS10" s="175">
        <f t="shared" si="2"/>
        <v>10265500.31832928</v>
      </c>
      <c r="FT10" s="175">
        <f t="shared" si="2"/>
        <v>38081365.743301101</v>
      </c>
      <c r="FU10" s="175">
        <f t="shared" si="2"/>
        <v>45388889.25999999</v>
      </c>
      <c r="FV10" s="175">
        <f t="shared" si="2"/>
        <v>0</v>
      </c>
      <c r="FW10" s="175">
        <f t="shared" si="2"/>
        <v>21618.2</v>
      </c>
      <c r="FX10" s="175">
        <f t="shared" si="2"/>
        <v>0</v>
      </c>
      <c r="FY10" s="175">
        <f t="shared" si="2"/>
        <v>0</v>
      </c>
      <c r="FZ10" s="175">
        <f t="shared" si="2"/>
        <v>0</v>
      </c>
      <c r="GA10" s="175">
        <f t="shared" si="2"/>
        <v>0</v>
      </c>
      <c r="GB10" s="175">
        <f t="shared" si="2"/>
        <v>0</v>
      </c>
      <c r="GC10" s="175">
        <f t="shared" si="2"/>
        <v>0</v>
      </c>
      <c r="GD10" s="175">
        <f t="shared" si="2"/>
        <v>410227401.44101518</v>
      </c>
      <c r="GE10" s="175">
        <f t="shared" si="2"/>
        <v>339286003.62846684</v>
      </c>
      <c r="GF10" s="175">
        <f t="shared" si="2"/>
        <v>248744121.45117593</v>
      </c>
      <c r="GG10" s="175">
        <f t="shared" si="2"/>
        <v>139303899.31952369</v>
      </c>
      <c r="GH10" s="175">
        <f t="shared" si="2"/>
        <v>119370705.824415</v>
      </c>
      <c r="GI10" s="175">
        <f t="shared" si="2"/>
        <v>87682779.257498741</v>
      </c>
      <c r="GJ10" s="175">
        <f t="shared" si="2"/>
        <v>66546160.442783564</v>
      </c>
      <c r="GK10" s="175">
        <f t="shared" si="2"/>
        <v>50484380.109556422</v>
      </c>
      <c r="GL10" s="175">
        <f t="shared" si="2"/>
        <v>30655929.58023221</v>
      </c>
      <c r="GM10" s="175">
        <f t="shared" si="2"/>
        <v>29920160.6927508</v>
      </c>
      <c r="GN10" s="175">
        <f t="shared" si="2"/>
        <v>25403114.611780316</v>
      </c>
      <c r="GO10" s="175">
        <f t="shared" si="2"/>
        <v>26406743.261843026</v>
      </c>
      <c r="GP10" s="175">
        <f t="shared" si="2"/>
        <v>20493368.445302173</v>
      </c>
      <c r="GQ10" s="175">
        <f t="shared" si="2"/>
        <v>17004416.155305147</v>
      </c>
      <c r="GR10" s="175">
        <f t="shared" si="2"/>
        <v>13329743.952333465</v>
      </c>
      <c r="GS10" s="175">
        <f t="shared" si="2"/>
        <v>15458084.037957728</v>
      </c>
      <c r="GT10" s="175">
        <f t="shared" si="2"/>
        <v>13182560.748252457</v>
      </c>
      <c r="GU10" s="175">
        <f t="shared" si="2"/>
        <v>12838377.92135755</v>
      </c>
      <c r="GV10" s="175">
        <f t="shared" si="2"/>
        <v>10350147.75</v>
      </c>
      <c r="GW10" s="175">
        <f t="shared" ref="GW10:JH10" si="3">SUM(GW13:GW65)</f>
        <v>9603885.7791426089</v>
      </c>
      <c r="GX10" s="175">
        <f t="shared" si="3"/>
        <v>0</v>
      </c>
      <c r="GY10" s="175">
        <f t="shared" si="3"/>
        <v>9722437.6923459396</v>
      </c>
      <c r="GZ10" s="175">
        <f t="shared" si="3"/>
        <v>10321799.27525156</v>
      </c>
      <c r="HA10" s="175">
        <f t="shared" si="3"/>
        <v>8257107.8311908301</v>
      </c>
      <c r="HB10" s="175">
        <f t="shared" si="3"/>
        <v>7534061.4969425425</v>
      </c>
      <c r="HC10" s="175">
        <f t="shared" si="3"/>
        <v>6178879.4887526101</v>
      </c>
      <c r="HD10" s="175">
        <f t="shared" si="3"/>
        <v>5483518.8538255431</v>
      </c>
      <c r="HE10" s="175">
        <f t="shared" si="3"/>
        <v>6115258.6831557006</v>
      </c>
      <c r="HF10" s="175">
        <f t="shared" si="3"/>
        <v>6969398.5275230762</v>
      </c>
      <c r="HG10" s="175">
        <f t="shared" si="3"/>
        <v>2311905.4281780291</v>
      </c>
      <c r="HH10" s="175">
        <f t="shared" si="3"/>
        <v>1737542.0397476631</v>
      </c>
      <c r="HI10" s="175">
        <f t="shared" si="3"/>
        <v>1662076.4141619529</v>
      </c>
      <c r="HJ10" s="175">
        <f t="shared" si="3"/>
        <v>1274301.8399999999</v>
      </c>
      <c r="HK10" s="175">
        <f t="shared" si="3"/>
        <v>339331930.00914979</v>
      </c>
      <c r="HL10" s="175">
        <f t="shared" si="3"/>
        <v>0</v>
      </c>
      <c r="HM10" s="175">
        <f t="shared" si="3"/>
        <v>0</v>
      </c>
      <c r="HN10" s="175">
        <f t="shared" si="3"/>
        <v>17282423.5766389</v>
      </c>
      <c r="HO10" s="175">
        <f t="shared" si="3"/>
        <v>17184567.512185141</v>
      </c>
      <c r="HP10" s="175">
        <f t="shared" si="3"/>
        <v>9820340.7619231902</v>
      </c>
      <c r="HQ10" s="175">
        <f t="shared" si="3"/>
        <v>17865766.275400415</v>
      </c>
      <c r="HR10" s="175">
        <f t="shared" si="3"/>
        <v>11208421.297951769</v>
      </c>
      <c r="HS10" s="175">
        <f t="shared" si="3"/>
        <v>8616810.3053498007</v>
      </c>
      <c r="HT10" s="175">
        <f t="shared" si="3"/>
        <v>18634494.618121464</v>
      </c>
      <c r="HU10" s="175">
        <f t="shared" si="3"/>
        <v>6640796</v>
      </c>
      <c r="HV10" s="175">
        <f t="shared" si="3"/>
        <v>6090791.7072789501</v>
      </c>
      <c r="HW10" s="175">
        <f t="shared" si="3"/>
        <v>0</v>
      </c>
      <c r="HX10" s="175">
        <f t="shared" si="3"/>
        <v>0</v>
      </c>
      <c r="HY10" s="175">
        <f t="shared" si="3"/>
        <v>5028349.5063530812</v>
      </c>
      <c r="HZ10" s="175">
        <f t="shared" si="3"/>
        <v>0</v>
      </c>
      <c r="IA10" s="175">
        <f t="shared" si="3"/>
        <v>0</v>
      </c>
      <c r="IB10" s="175">
        <f t="shared" si="3"/>
        <v>5390126.0530068465</v>
      </c>
      <c r="IC10" s="175">
        <f t="shared" si="3"/>
        <v>0</v>
      </c>
      <c r="ID10" s="175">
        <f t="shared" si="3"/>
        <v>3709614.4797648108</v>
      </c>
      <c r="IE10" s="175">
        <f t="shared" si="3"/>
        <v>0</v>
      </c>
      <c r="IF10" s="175">
        <f t="shared" si="3"/>
        <v>0</v>
      </c>
      <c r="IG10" s="175">
        <f t="shared" si="3"/>
        <v>3597887.0332682352</v>
      </c>
      <c r="IH10" s="175">
        <f t="shared" si="3"/>
        <v>4144113.1289074132</v>
      </c>
      <c r="II10" s="175">
        <f t="shared" si="3"/>
        <v>3393395.5952902599</v>
      </c>
      <c r="IJ10" s="175">
        <f t="shared" si="3"/>
        <v>9257025.0241172947</v>
      </c>
      <c r="IK10" s="175">
        <f t="shared" si="3"/>
        <v>2948031.17</v>
      </c>
      <c r="IL10" s="175">
        <f t="shared" si="3"/>
        <v>2964037.63</v>
      </c>
      <c r="IM10" s="175">
        <f t="shared" si="3"/>
        <v>2897404</v>
      </c>
      <c r="IN10" s="175">
        <f t="shared" si="3"/>
        <v>3168004.9449240863</v>
      </c>
      <c r="IO10" s="175">
        <f t="shared" si="3"/>
        <v>0</v>
      </c>
      <c r="IP10" s="175">
        <f t="shared" si="3"/>
        <v>2598094.9836260788</v>
      </c>
      <c r="IQ10" s="175">
        <f t="shared" si="3"/>
        <v>0</v>
      </c>
      <c r="IR10" s="175">
        <f t="shared" si="3"/>
        <v>0</v>
      </c>
      <c r="IS10" s="175">
        <f t="shared" si="3"/>
        <v>909323.83834474499</v>
      </c>
      <c r="IT10" s="175">
        <f t="shared" si="3"/>
        <v>4512563.5457933918</v>
      </c>
      <c r="IU10" s="175">
        <f t="shared" si="3"/>
        <v>2585261.5858748262</v>
      </c>
      <c r="IV10" s="175">
        <f t="shared" si="3"/>
        <v>0</v>
      </c>
      <c r="IW10" s="175">
        <f t="shared" si="3"/>
        <v>0</v>
      </c>
      <c r="IX10" s="175">
        <f t="shared" si="3"/>
        <v>1912667.3005537335</v>
      </c>
      <c r="IY10" s="175">
        <f t="shared" si="3"/>
        <v>0</v>
      </c>
      <c r="IZ10" s="175">
        <f t="shared" si="3"/>
        <v>2041615.5359660657</v>
      </c>
      <c r="JA10" s="175">
        <f t="shared" si="3"/>
        <v>0</v>
      </c>
      <c r="JB10" s="175">
        <f t="shared" si="3"/>
        <v>0</v>
      </c>
      <c r="JC10" s="175">
        <f t="shared" si="3"/>
        <v>1544683.8405031301</v>
      </c>
      <c r="JD10" s="175">
        <f t="shared" si="3"/>
        <v>0</v>
      </c>
      <c r="JE10" s="175">
        <f t="shared" si="3"/>
        <v>2185368.1042155405</v>
      </c>
      <c r="JF10" s="175">
        <f t="shared" si="3"/>
        <v>1329711.4246799599</v>
      </c>
      <c r="JG10" s="175">
        <f t="shared" si="3"/>
        <v>1448341.4945281288</v>
      </c>
      <c r="JH10" s="175">
        <f t="shared" si="3"/>
        <v>1305609.3846382869</v>
      </c>
      <c r="JI10" s="175">
        <f t="shared" ref="JI10:KK10" si="4">SUM(JI13:JI65)</f>
        <v>0</v>
      </c>
      <c r="JJ10" s="175">
        <f t="shared" si="4"/>
        <v>0</v>
      </c>
      <c r="JK10" s="175">
        <f t="shared" si="4"/>
        <v>1265404.94400923</v>
      </c>
      <c r="JL10" s="175">
        <f t="shared" si="4"/>
        <v>0</v>
      </c>
      <c r="JM10" s="175">
        <f t="shared" si="4"/>
        <v>0</v>
      </c>
      <c r="JN10" s="175">
        <f t="shared" si="4"/>
        <v>0</v>
      </c>
      <c r="JO10" s="175">
        <f t="shared" si="4"/>
        <v>0</v>
      </c>
      <c r="JP10" s="175">
        <f t="shared" si="4"/>
        <v>1245551.9499851146</v>
      </c>
      <c r="JQ10" s="175">
        <f t="shared" si="4"/>
        <v>171169015.78585887</v>
      </c>
      <c r="JR10" s="175">
        <f t="shared" si="4"/>
        <v>275717080.90506405</v>
      </c>
      <c r="JS10" s="175">
        <f t="shared" si="4"/>
        <v>45345480.048975892</v>
      </c>
      <c r="JT10" s="175">
        <f t="shared" si="4"/>
        <v>33386272.051012203</v>
      </c>
      <c r="JU10" s="175">
        <f t="shared" si="4"/>
        <v>0</v>
      </c>
      <c r="JV10" s="175">
        <f t="shared" si="4"/>
        <v>3968317.3362161396</v>
      </c>
      <c r="JW10" s="175">
        <f t="shared" si="4"/>
        <v>0</v>
      </c>
      <c r="JX10" s="175">
        <f t="shared" si="4"/>
        <v>37783202.146912776</v>
      </c>
      <c r="JY10" s="175">
        <f t="shared" si="4"/>
        <v>26765910.423888072</v>
      </c>
      <c r="JZ10" s="175">
        <f t="shared" si="4"/>
        <v>12540836.9613248</v>
      </c>
      <c r="KA10" s="175">
        <f t="shared" si="4"/>
        <v>8458240.2694310788</v>
      </c>
      <c r="KB10" s="175">
        <f t="shared" si="4"/>
        <v>3687428.58</v>
      </c>
      <c r="KC10" s="175">
        <f t="shared" si="4"/>
        <v>0</v>
      </c>
      <c r="KD10" s="175">
        <f t="shared" si="4"/>
        <v>1366757.46010717</v>
      </c>
      <c r="KE10" s="175">
        <f t="shared" si="4"/>
        <v>0</v>
      </c>
      <c r="KF10" s="175">
        <f t="shared" si="4"/>
        <v>0</v>
      </c>
      <c r="KG10" s="175">
        <f t="shared" si="4"/>
        <v>0</v>
      </c>
      <c r="KH10" s="175">
        <f t="shared" si="4"/>
        <v>1786765.7852123072</v>
      </c>
      <c r="KI10" s="175">
        <f t="shared" si="4"/>
        <v>1624546.4858618639</v>
      </c>
      <c r="KJ10" s="175">
        <f t="shared" si="4"/>
        <v>1386238.8782226853</v>
      </c>
      <c r="KK10" s="176">
        <f t="shared" si="4"/>
        <v>0</v>
      </c>
    </row>
    <row r="11" spans="2:297">
      <c r="B11" s="49" t="s">
        <v>763</v>
      </c>
      <c r="C11" s="50" t="s">
        <v>764</v>
      </c>
      <c r="D11" s="22"/>
      <c r="E11" s="23"/>
      <c r="F11" s="25"/>
      <c r="G11" s="170"/>
      <c r="H11" s="51"/>
      <c r="I11" s="71"/>
      <c r="J11" s="72"/>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9"/>
    </row>
    <row r="12" spans="2:297">
      <c r="B12" s="52" t="s">
        <v>765</v>
      </c>
      <c r="C12" s="53" t="s">
        <v>766</v>
      </c>
      <c r="D12" s="24"/>
      <c r="E12" s="23"/>
      <c r="F12" s="25"/>
      <c r="G12" s="170"/>
      <c r="H12" s="5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9"/>
    </row>
    <row r="13" spans="2:297">
      <c r="B13" s="54" t="s">
        <v>767</v>
      </c>
      <c r="C13" s="55" t="s">
        <v>768</v>
      </c>
      <c r="D13" s="26" t="s">
        <v>769</v>
      </c>
      <c r="E13" s="23" t="s">
        <v>770</v>
      </c>
      <c r="F13" s="25" t="s">
        <v>771</v>
      </c>
      <c r="G13" s="170">
        <v>3013217874.7125902</v>
      </c>
      <c r="H13" s="51">
        <f>SUM(I13:GC13)</f>
        <v>3013215617.2765913</v>
      </c>
      <c r="I13" s="71"/>
      <c r="J13" s="71">
        <v>2158578</v>
      </c>
      <c r="K13" s="71">
        <v>6710029</v>
      </c>
      <c r="L13" s="71">
        <v>152684011.72</v>
      </c>
      <c r="M13" s="71">
        <v>63967601.359999999</v>
      </c>
      <c r="N13" s="71">
        <v>39887116</v>
      </c>
      <c r="O13" s="71">
        <v>55496293.280000001</v>
      </c>
      <c r="P13" s="71">
        <v>659760.42000000004</v>
      </c>
      <c r="Q13" s="71">
        <v>53739824</v>
      </c>
      <c r="R13" s="71">
        <v>33465139</v>
      </c>
      <c r="S13" s="71">
        <v>12485985.65</v>
      </c>
      <c r="T13" s="71">
        <v>6489926</v>
      </c>
      <c r="U13" s="71">
        <v>11949771.440669101</v>
      </c>
      <c r="V13" s="71">
        <v>0</v>
      </c>
      <c r="W13" s="71">
        <v>0</v>
      </c>
      <c r="X13" s="71">
        <v>17547828</v>
      </c>
      <c r="Y13" s="71">
        <v>1329318</v>
      </c>
      <c r="Z13" s="71">
        <v>0</v>
      </c>
      <c r="AA13" s="71">
        <v>0</v>
      </c>
      <c r="AB13" s="71">
        <v>0</v>
      </c>
      <c r="AC13" s="71">
        <v>0</v>
      </c>
      <c r="AD13" s="71">
        <v>0</v>
      </c>
      <c r="AE13" s="71">
        <v>0</v>
      </c>
      <c r="AF13" s="71">
        <v>122142347.42</v>
      </c>
      <c r="AG13" s="71">
        <v>0</v>
      </c>
      <c r="AH13" s="71">
        <v>3.0769999999999999E-2</v>
      </c>
      <c r="AI13" s="71">
        <v>0</v>
      </c>
      <c r="AJ13" s="71">
        <v>0</v>
      </c>
      <c r="AK13" s="71">
        <v>96512955.049999997</v>
      </c>
      <c r="AL13" s="71">
        <v>6992948</v>
      </c>
      <c r="AM13" s="71">
        <v>4051950</v>
      </c>
      <c r="AN13" s="71">
        <v>0</v>
      </c>
      <c r="AO13" s="71">
        <v>157713000</v>
      </c>
      <c r="AP13" s="71">
        <v>119207967</v>
      </c>
      <c r="AQ13" s="71"/>
      <c r="AR13" s="71">
        <v>7354327</v>
      </c>
      <c r="AS13" s="71">
        <v>0</v>
      </c>
      <c r="AT13" s="71">
        <v>6433547</v>
      </c>
      <c r="AU13" s="71">
        <v>0</v>
      </c>
      <c r="AV13" s="71">
        <v>0</v>
      </c>
      <c r="AW13" s="71">
        <v>0</v>
      </c>
      <c r="AX13" s="71">
        <v>0</v>
      </c>
      <c r="AY13" s="71">
        <v>0</v>
      </c>
      <c r="AZ13" s="71">
        <v>14165659.960000001</v>
      </c>
      <c r="BA13" s="71">
        <v>278186477.22000003</v>
      </c>
      <c r="BB13" s="71">
        <v>253918985</v>
      </c>
      <c r="BC13" s="71"/>
      <c r="BD13" s="71">
        <v>23210354</v>
      </c>
      <c r="BE13" s="71">
        <v>0</v>
      </c>
      <c r="BF13" s="71">
        <v>0</v>
      </c>
      <c r="BG13" s="71">
        <v>0</v>
      </c>
      <c r="BH13" s="71">
        <v>0</v>
      </c>
      <c r="BI13" s="71">
        <v>68338420</v>
      </c>
      <c r="BJ13" s="71">
        <v>81673381</v>
      </c>
      <c r="BK13" s="71">
        <v>0</v>
      </c>
      <c r="BL13" s="71">
        <v>3490000</v>
      </c>
      <c r="BM13" s="71">
        <v>7945930.0899999999</v>
      </c>
      <c r="BN13" s="71">
        <v>14361549.7264829</v>
      </c>
      <c r="BO13" s="71">
        <v>8194687.29</v>
      </c>
      <c r="BP13" s="71">
        <v>0</v>
      </c>
      <c r="BQ13" s="71">
        <v>0</v>
      </c>
      <c r="BR13" s="71">
        <v>0</v>
      </c>
      <c r="BS13" s="71">
        <v>0</v>
      </c>
      <c r="BT13" s="71">
        <v>0.14324000000000001</v>
      </c>
      <c r="BU13" s="71">
        <v>0</v>
      </c>
      <c r="BV13" s="71">
        <v>47087698.899999999</v>
      </c>
      <c r="BW13" s="71">
        <v>0</v>
      </c>
      <c r="BX13" s="71">
        <v>0</v>
      </c>
      <c r="BY13" s="71">
        <v>0</v>
      </c>
      <c r="BZ13" s="71">
        <v>0</v>
      </c>
      <c r="CA13" s="71"/>
      <c r="CB13" s="71">
        <v>345419</v>
      </c>
      <c r="CC13" s="71"/>
      <c r="CD13" s="71">
        <v>215142</v>
      </c>
      <c r="CE13" s="71">
        <v>0</v>
      </c>
      <c r="CF13" s="71">
        <v>29693308</v>
      </c>
      <c r="CG13" s="71">
        <v>31977324</v>
      </c>
      <c r="CH13" s="71">
        <v>41798812</v>
      </c>
      <c r="CI13" s="71">
        <v>15226803</v>
      </c>
      <c r="CJ13" s="71"/>
      <c r="CK13" s="71">
        <v>0</v>
      </c>
      <c r="CL13" s="71">
        <v>0</v>
      </c>
      <c r="CM13" s="71"/>
      <c r="CN13" s="71">
        <v>0</v>
      </c>
      <c r="CO13" s="71">
        <v>709722.41910603701</v>
      </c>
      <c r="CP13" s="71">
        <v>27383986</v>
      </c>
      <c r="CQ13" s="71">
        <v>35050000</v>
      </c>
      <c r="CR13" s="71">
        <v>14334344</v>
      </c>
      <c r="CS13" s="71">
        <v>22276349.75</v>
      </c>
      <c r="CT13" s="71">
        <v>230162</v>
      </c>
      <c r="CU13" s="71">
        <v>780.79</v>
      </c>
      <c r="CV13" s="71">
        <v>0</v>
      </c>
      <c r="CW13" s="71">
        <v>0</v>
      </c>
      <c r="CX13" s="71">
        <v>3435973</v>
      </c>
      <c r="CY13" s="71">
        <v>198596.73</v>
      </c>
      <c r="CZ13" s="71">
        <v>15171148.91</v>
      </c>
      <c r="DA13" s="71">
        <v>1397694.1620700001</v>
      </c>
      <c r="DB13" s="71">
        <v>334403590.44</v>
      </c>
      <c r="DC13" s="71">
        <v>22133934</v>
      </c>
      <c r="DD13" s="71">
        <v>1584123.24</v>
      </c>
      <c r="DE13" s="71">
        <v>0</v>
      </c>
      <c r="DF13" s="71">
        <v>0</v>
      </c>
      <c r="DG13" s="71">
        <v>0</v>
      </c>
      <c r="DH13" s="71">
        <v>1000</v>
      </c>
      <c r="DI13" s="71">
        <v>0</v>
      </c>
      <c r="DJ13" s="71">
        <v>1824.92</v>
      </c>
      <c r="DK13" s="71">
        <v>0</v>
      </c>
      <c r="DL13" s="71">
        <v>0</v>
      </c>
      <c r="DM13" s="71">
        <v>0</v>
      </c>
      <c r="DN13" s="71">
        <v>0</v>
      </c>
      <c r="DO13" s="71">
        <v>0</v>
      </c>
      <c r="DP13" s="71">
        <v>0</v>
      </c>
      <c r="DQ13" s="71">
        <v>0</v>
      </c>
      <c r="DR13" s="71">
        <v>6582554.2800000003</v>
      </c>
      <c r="DS13" s="71">
        <v>2393498</v>
      </c>
      <c r="DT13" s="71">
        <v>1750249.94</v>
      </c>
      <c r="DU13" s="71">
        <v>15990879.24</v>
      </c>
      <c r="DV13" s="71">
        <v>16397000</v>
      </c>
      <c r="DW13" s="71">
        <v>5622782.0742534604</v>
      </c>
      <c r="DX13" s="71">
        <v>0</v>
      </c>
      <c r="DY13" s="71">
        <v>44660</v>
      </c>
      <c r="DZ13" s="71">
        <v>529357.61</v>
      </c>
      <c r="EA13" s="71">
        <v>639246.42000000004</v>
      </c>
      <c r="EB13" s="71">
        <v>0</v>
      </c>
      <c r="EC13" s="71">
        <v>295947.43</v>
      </c>
      <c r="ED13" s="71">
        <v>0</v>
      </c>
      <c r="EE13" s="71">
        <v>0</v>
      </c>
      <c r="EF13" s="71">
        <v>0</v>
      </c>
      <c r="EG13" s="71">
        <v>253918985</v>
      </c>
      <c r="EH13" s="71">
        <v>278186477.22000003</v>
      </c>
      <c r="EI13" s="71"/>
      <c r="EJ13" s="71">
        <v>18323</v>
      </c>
      <c r="EK13" s="71"/>
      <c r="EL13" s="71"/>
      <c r="EM13" s="71"/>
      <c r="EN13" s="71">
        <v>11999639</v>
      </c>
      <c r="EO13" s="71"/>
      <c r="EP13" s="71">
        <v>0</v>
      </c>
      <c r="EQ13" s="71">
        <v>0</v>
      </c>
      <c r="ER13" s="71">
        <v>0</v>
      </c>
      <c r="ES13" s="71">
        <v>762367</v>
      </c>
      <c r="ET13" s="71">
        <v>4039343</v>
      </c>
      <c r="EU13" s="71">
        <v>1054685</v>
      </c>
      <c r="EV13" s="71">
        <v>0</v>
      </c>
      <c r="EW13" s="71">
        <v>0</v>
      </c>
      <c r="EX13" s="71">
        <v>0</v>
      </c>
      <c r="EY13" s="71">
        <v>0</v>
      </c>
      <c r="EZ13" s="71">
        <v>0</v>
      </c>
      <c r="FA13" s="71">
        <v>464928</v>
      </c>
      <c r="FB13" s="71">
        <v>800750</v>
      </c>
      <c r="FC13" s="71">
        <v>0</v>
      </c>
      <c r="FD13" s="71">
        <v>0</v>
      </c>
      <c r="FE13" s="71">
        <v>0</v>
      </c>
      <c r="FF13" s="71">
        <v>0</v>
      </c>
      <c r="FG13" s="71">
        <v>942000</v>
      </c>
      <c r="FH13" s="71">
        <v>936000</v>
      </c>
      <c r="FI13" s="71"/>
      <c r="FJ13" s="71">
        <v>9821483</v>
      </c>
      <c r="FK13" s="71">
        <v>9492007</v>
      </c>
      <c r="FL13" s="71">
        <v>0</v>
      </c>
      <c r="FM13" s="71">
        <v>0</v>
      </c>
      <c r="FN13" s="71">
        <v>0</v>
      </c>
      <c r="FO13" s="71">
        <v>4039343</v>
      </c>
      <c r="FP13" s="71">
        <v>0</v>
      </c>
      <c r="FQ13" s="71">
        <v>5056842</v>
      </c>
      <c r="FR13" s="71">
        <v>284000</v>
      </c>
      <c r="FS13" s="71">
        <v>2008876</v>
      </c>
      <c r="FT13" s="71"/>
      <c r="FU13" s="71">
        <v>2019988.99999999</v>
      </c>
      <c r="FV13" s="71">
        <v>0</v>
      </c>
      <c r="FW13" s="71">
        <v>0</v>
      </c>
      <c r="FX13" s="71">
        <v>0</v>
      </c>
      <c r="FY13" s="71">
        <v>0</v>
      </c>
      <c r="FZ13" s="71">
        <v>0</v>
      </c>
      <c r="GA13" s="71">
        <v>0</v>
      </c>
      <c r="GB13" s="71">
        <v>0</v>
      </c>
      <c r="GC13" s="79">
        <v>0</v>
      </c>
    </row>
    <row r="14" spans="2:297" ht="31.5">
      <c r="B14" s="54" t="s">
        <v>767</v>
      </c>
      <c r="C14" s="55" t="s">
        <v>768</v>
      </c>
      <c r="D14" s="26" t="s">
        <v>769</v>
      </c>
      <c r="E14" s="23" t="s">
        <v>772</v>
      </c>
      <c r="F14" s="36" t="s">
        <v>771</v>
      </c>
      <c r="G14" s="170">
        <v>821916756.10593605</v>
      </c>
      <c r="H14" s="51">
        <f>SUM(GD14:KK14)</f>
        <v>821915498.08384061</v>
      </c>
      <c r="I14" s="179"/>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9"/>
      <c r="GD14" s="73">
        <v>77413906.430000007</v>
      </c>
      <c r="GE14" s="73">
        <v>92423401.290000007</v>
      </c>
      <c r="GF14" s="73">
        <v>100921804.5</v>
      </c>
      <c r="GG14" s="179">
        <f>SUM(36149000,(2000000/13436))</f>
        <v>36149148.853825547</v>
      </c>
      <c r="GH14" s="73">
        <v>25404330.190000001</v>
      </c>
      <c r="GI14" s="73">
        <v>1799999.9961858401</v>
      </c>
      <c r="GJ14" s="73">
        <v>18555627.09</v>
      </c>
      <c r="GK14" s="179">
        <f>SUM(13356000,(3605000000/13436))</f>
        <v>13624309.020541828</v>
      </c>
      <c r="GL14" s="73"/>
      <c r="GM14" s="73"/>
      <c r="GN14" s="73">
        <v>4497798.1067520101</v>
      </c>
      <c r="GO14" s="179">
        <f>SUM(0,(83975000000/13436))</f>
        <v>6250000</v>
      </c>
      <c r="GP14" s="73">
        <v>1348505.23</v>
      </c>
      <c r="GQ14" s="179">
        <f>SUM(0,(45073000000/13436))</f>
        <v>3354644.2393569513</v>
      </c>
      <c r="GR14" s="179">
        <f>SUM(0,(981000000/13436))</f>
        <v>73012.801428996725</v>
      </c>
      <c r="GS14" s="179">
        <f>SUM(0,(31996000000/13436))</f>
        <v>2381363.5010419767</v>
      </c>
      <c r="GT14" s="73">
        <v>0</v>
      </c>
      <c r="GU14" s="73"/>
      <c r="GV14" s="73">
        <v>0</v>
      </c>
      <c r="GW14" s="73">
        <v>0</v>
      </c>
      <c r="GX14" s="73">
        <v>0</v>
      </c>
      <c r="GY14" s="73">
        <v>1135171.6868978899</v>
      </c>
      <c r="GZ14" s="73">
        <v>1920680.79</v>
      </c>
      <c r="HA14" s="73">
        <v>0</v>
      </c>
      <c r="HB14" s="179">
        <f>SUM(0,(1491000000/13436))</f>
        <v>110970.52694254242</v>
      </c>
      <c r="HC14" s="73">
        <v>296485.2</v>
      </c>
      <c r="HD14" s="179">
        <f>SUM(0,(2000000/13436))</f>
        <v>148.85382554331647</v>
      </c>
      <c r="HE14" s="73">
        <v>1804835.15</v>
      </c>
      <c r="HF14" s="73">
        <v>3117493.8349627899</v>
      </c>
      <c r="HG14" s="73">
        <v>0</v>
      </c>
      <c r="HH14" s="73">
        <v>7.399E-2</v>
      </c>
      <c r="HI14" s="73">
        <v>0</v>
      </c>
      <c r="HJ14" s="73">
        <v>0</v>
      </c>
      <c r="HK14" s="73">
        <v>37968883.448422201</v>
      </c>
      <c r="HL14" s="73">
        <v>0</v>
      </c>
      <c r="HM14" s="73">
        <v>0</v>
      </c>
      <c r="HN14" s="73">
        <v>5151735.4800000004</v>
      </c>
      <c r="HO14" s="73">
        <v>6902028.1386573398</v>
      </c>
      <c r="HP14" s="73">
        <v>74.561923191426004</v>
      </c>
      <c r="HQ14" s="73">
        <v>8100067.1986454297</v>
      </c>
      <c r="HR14" s="73">
        <v>1100883.60055076</v>
      </c>
      <c r="HS14" s="73">
        <v>0</v>
      </c>
      <c r="HT14" s="73">
        <v>11584000</v>
      </c>
      <c r="HU14" s="73">
        <v>0</v>
      </c>
      <c r="HV14" s="73"/>
      <c r="HW14" s="73">
        <v>0</v>
      </c>
      <c r="HX14" s="73">
        <v>0</v>
      </c>
      <c r="HY14" s="73">
        <v>96855.016373920793</v>
      </c>
      <c r="HZ14" s="73">
        <v>0</v>
      </c>
      <c r="IA14" s="73">
        <v>0</v>
      </c>
      <c r="IB14" s="73">
        <v>1374253.2952515599</v>
      </c>
      <c r="IC14" s="73">
        <v>0</v>
      </c>
      <c r="IE14" s="73">
        <v>0</v>
      </c>
      <c r="IF14" s="73">
        <v>0</v>
      </c>
      <c r="IG14" s="73">
        <v>206435.69589163401</v>
      </c>
      <c r="IH14" s="73">
        <v>911878.53527835698</v>
      </c>
      <c r="II14" s="73">
        <v>0</v>
      </c>
      <c r="IJ14" s="73">
        <v>5792553.0700000003</v>
      </c>
      <c r="IK14" s="73">
        <v>0</v>
      </c>
      <c r="IL14" s="73">
        <v>0</v>
      </c>
      <c r="IM14" s="73">
        <v>0</v>
      </c>
      <c r="IN14" s="73">
        <v>1878.25803810658</v>
      </c>
      <c r="IO14" s="73">
        <v>0</v>
      </c>
      <c r="IP14" s="179">
        <f>SUM(0,(4161000000/13436))</f>
        <v>309690.3840428699</v>
      </c>
      <c r="IQ14" s="73">
        <v>0</v>
      </c>
      <c r="IR14" s="73">
        <v>0</v>
      </c>
      <c r="IS14" s="73"/>
      <c r="IT14" s="73">
        <v>2210220.0247305701</v>
      </c>
      <c r="IU14" s="73">
        <v>385928.910464424</v>
      </c>
      <c r="IV14" s="73">
        <v>0</v>
      </c>
      <c r="IW14" s="73">
        <v>0</v>
      </c>
      <c r="IX14" s="73">
        <v>148236.92557308701</v>
      </c>
      <c r="IY14" s="73">
        <v>0</v>
      </c>
      <c r="IZ14" s="73">
        <v>219639.24</v>
      </c>
      <c r="JA14" s="73">
        <v>0</v>
      </c>
      <c r="JB14" s="73">
        <v>0</v>
      </c>
      <c r="JC14" s="73">
        <v>0</v>
      </c>
      <c r="JD14" s="73">
        <v>0</v>
      </c>
      <c r="JE14" s="73">
        <v>7203.1890443584398</v>
      </c>
      <c r="JF14" s="73">
        <v>0</v>
      </c>
      <c r="JG14" s="73">
        <v>140691.976629949</v>
      </c>
      <c r="JH14" s="179">
        <f>SUM(0,(151000000/13436))</f>
        <v>11238.463828520393</v>
      </c>
      <c r="JI14" s="73">
        <v>0</v>
      </c>
      <c r="JJ14" s="73">
        <v>0</v>
      </c>
      <c r="JK14" s="73"/>
      <c r="JL14" s="73">
        <v>0</v>
      </c>
      <c r="JM14" s="73">
        <v>0</v>
      </c>
      <c r="JN14" s="73">
        <v>0</v>
      </c>
      <c r="JO14" s="73">
        <v>0</v>
      </c>
      <c r="JP14" s="73">
        <v>0</v>
      </c>
      <c r="JQ14" s="73">
        <v>43631609.32</v>
      </c>
      <c r="JR14" s="73">
        <v>196033000</v>
      </c>
      <c r="JS14" s="73">
        <v>30889131</v>
      </c>
      <c r="JT14" s="73">
        <v>24598581.151012201</v>
      </c>
      <c r="JU14" s="73">
        <v>0</v>
      </c>
      <c r="JV14" s="73">
        <v>1260145.6862161399</v>
      </c>
      <c r="JW14" s="73">
        <v>0</v>
      </c>
      <c r="JX14" s="73">
        <v>35670727.25</v>
      </c>
      <c r="JY14" s="73">
        <v>10114074.687779101</v>
      </c>
      <c r="JZ14" s="73">
        <v>0</v>
      </c>
      <c r="KA14" s="73">
        <v>3833743.9097945802</v>
      </c>
      <c r="KB14" s="73">
        <v>0</v>
      </c>
      <c r="KC14" s="73">
        <v>0</v>
      </c>
      <c r="KD14" s="73">
        <v>0</v>
      </c>
      <c r="KE14" s="73">
        <v>0</v>
      </c>
      <c r="KF14" s="73">
        <v>0</v>
      </c>
      <c r="KG14" s="73">
        <v>0</v>
      </c>
      <c r="KH14" s="73">
        <v>402321.27642155398</v>
      </c>
      <c r="KI14" s="73">
        <v>254799.09586186401</v>
      </c>
      <c r="KJ14" s="73">
        <v>19351.9276570408</v>
      </c>
      <c r="KK14" s="73">
        <v>0</v>
      </c>
    </row>
    <row r="15" spans="2:297">
      <c r="B15" s="54" t="s">
        <v>767</v>
      </c>
      <c r="C15" s="55"/>
      <c r="D15" s="26"/>
      <c r="E15" s="23"/>
      <c r="F15" s="25"/>
      <c r="G15" s="170"/>
      <c r="H15" s="5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9"/>
    </row>
    <row r="16" spans="2:297">
      <c r="B16" s="54" t="s">
        <v>773</v>
      </c>
      <c r="C16" s="55" t="s">
        <v>774</v>
      </c>
      <c r="D16" s="26" t="s">
        <v>775</v>
      </c>
      <c r="E16" s="23"/>
      <c r="F16" s="36"/>
      <c r="G16" s="170"/>
      <c r="H16" s="5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9"/>
    </row>
    <row r="17" spans="2:297">
      <c r="B17" s="54" t="s">
        <v>776</v>
      </c>
      <c r="C17" s="56" t="s">
        <v>777</v>
      </c>
      <c r="D17" s="26" t="s">
        <v>775</v>
      </c>
      <c r="E17" s="23"/>
      <c r="F17" s="25"/>
      <c r="G17" s="170"/>
      <c r="H17" s="5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9"/>
    </row>
    <row r="18" spans="2:297" ht="31.5">
      <c r="B18" s="54" t="s">
        <v>778</v>
      </c>
      <c r="C18" s="56" t="s">
        <v>779</v>
      </c>
      <c r="D18" s="26" t="s">
        <v>789</v>
      </c>
      <c r="E18" s="23" t="s">
        <v>780</v>
      </c>
      <c r="F18" s="25" t="s">
        <v>781</v>
      </c>
      <c r="G18" s="170">
        <v>1127885717.2493999</v>
      </c>
      <c r="H18" s="51">
        <f t="shared" ref="H18:H23" si="5">SUM(I18:GC18)</f>
        <v>0</v>
      </c>
      <c r="I18" s="71"/>
      <c r="J18" s="71">
        <v>0</v>
      </c>
      <c r="K18" s="71">
        <v>0</v>
      </c>
      <c r="L18" s="71">
        <v>0</v>
      </c>
      <c r="M18" s="71">
        <v>0</v>
      </c>
      <c r="N18" s="71">
        <v>0</v>
      </c>
      <c r="O18" s="71">
        <v>0</v>
      </c>
      <c r="P18" s="71">
        <v>0</v>
      </c>
      <c r="Q18" s="71">
        <v>0</v>
      </c>
      <c r="R18" s="71">
        <v>0</v>
      </c>
      <c r="S18" s="71">
        <v>0</v>
      </c>
      <c r="T18" s="71">
        <v>0</v>
      </c>
      <c r="U18" s="71">
        <v>0</v>
      </c>
      <c r="V18" s="71">
        <v>0</v>
      </c>
      <c r="W18" s="71">
        <v>0</v>
      </c>
      <c r="X18" s="71">
        <v>0</v>
      </c>
      <c r="Y18" s="71">
        <v>0</v>
      </c>
      <c r="Z18" s="71">
        <v>0</v>
      </c>
      <c r="AA18" s="71">
        <v>0</v>
      </c>
      <c r="AB18" s="71">
        <v>0</v>
      </c>
      <c r="AC18" s="71">
        <v>0</v>
      </c>
      <c r="AD18" s="71">
        <v>0</v>
      </c>
      <c r="AE18" s="71">
        <v>0</v>
      </c>
      <c r="AF18" s="71">
        <v>0</v>
      </c>
      <c r="AG18" s="71">
        <v>0</v>
      </c>
      <c r="AH18" s="71">
        <v>0</v>
      </c>
      <c r="AI18" s="71">
        <v>0</v>
      </c>
      <c r="AJ18" s="71">
        <v>0</v>
      </c>
      <c r="AK18" s="71">
        <v>0</v>
      </c>
      <c r="AL18" s="71">
        <v>0</v>
      </c>
      <c r="AM18" s="71">
        <v>0</v>
      </c>
      <c r="AN18" s="71">
        <v>0</v>
      </c>
      <c r="AO18" s="71">
        <v>0</v>
      </c>
      <c r="AP18" s="71">
        <v>0</v>
      </c>
      <c r="AQ18" s="71">
        <v>0</v>
      </c>
      <c r="AR18" s="71">
        <v>0</v>
      </c>
      <c r="AS18" s="71">
        <v>0</v>
      </c>
      <c r="AT18" s="71">
        <v>0</v>
      </c>
      <c r="AU18" s="71">
        <v>0</v>
      </c>
      <c r="AV18" s="71">
        <v>0</v>
      </c>
      <c r="AW18" s="71">
        <v>0</v>
      </c>
      <c r="AX18" s="71">
        <v>0</v>
      </c>
      <c r="AY18" s="71">
        <v>0</v>
      </c>
      <c r="AZ18" s="71">
        <v>0</v>
      </c>
      <c r="BA18" s="71">
        <v>0</v>
      </c>
      <c r="BB18" s="71">
        <v>0</v>
      </c>
      <c r="BC18" s="71">
        <v>0</v>
      </c>
      <c r="BD18" s="71"/>
      <c r="BE18" s="71">
        <v>0</v>
      </c>
      <c r="BF18" s="71"/>
      <c r="BG18" s="71">
        <v>0</v>
      </c>
      <c r="BH18" s="71">
        <v>0</v>
      </c>
      <c r="BI18" s="71">
        <v>0</v>
      </c>
      <c r="BJ18" s="71">
        <v>0</v>
      </c>
      <c r="BK18" s="71">
        <v>0</v>
      </c>
      <c r="BL18" s="71">
        <v>0</v>
      </c>
      <c r="BM18" s="71">
        <v>0</v>
      </c>
      <c r="BN18" s="71">
        <v>0</v>
      </c>
      <c r="BO18" s="71">
        <v>0</v>
      </c>
      <c r="BP18" s="71">
        <v>0</v>
      </c>
      <c r="BQ18" s="71">
        <v>0</v>
      </c>
      <c r="BR18" s="71">
        <v>0</v>
      </c>
      <c r="BS18" s="71">
        <v>0</v>
      </c>
      <c r="BT18" s="71">
        <v>0</v>
      </c>
      <c r="BU18" s="71">
        <v>0</v>
      </c>
      <c r="BV18" s="71">
        <v>0</v>
      </c>
      <c r="BW18" s="71">
        <v>0</v>
      </c>
      <c r="BX18" s="71">
        <v>0</v>
      </c>
      <c r="BY18" s="71">
        <v>0</v>
      </c>
      <c r="BZ18" s="71">
        <v>0</v>
      </c>
      <c r="CA18" s="71"/>
      <c r="CB18" s="71">
        <v>0</v>
      </c>
      <c r="CC18" s="71">
        <v>0</v>
      </c>
      <c r="CD18" s="71">
        <v>0</v>
      </c>
      <c r="CE18" s="71">
        <v>0</v>
      </c>
      <c r="CF18" s="71">
        <v>0</v>
      </c>
      <c r="CG18" s="71">
        <v>0</v>
      </c>
      <c r="CH18" s="71">
        <v>0</v>
      </c>
      <c r="CI18" s="71">
        <v>0</v>
      </c>
      <c r="CJ18" s="71">
        <v>0</v>
      </c>
      <c r="CK18" s="71">
        <v>0</v>
      </c>
      <c r="CL18" s="71">
        <v>0</v>
      </c>
      <c r="CM18" s="71">
        <v>0</v>
      </c>
      <c r="CN18" s="71">
        <v>0</v>
      </c>
      <c r="CO18" s="71">
        <v>0</v>
      </c>
      <c r="CP18" s="71">
        <v>0</v>
      </c>
      <c r="CQ18" s="71">
        <v>0</v>
      </c>
      <c r="CR18" s="71">
        <v>0</v>
      </c>
      <c r="CS18" s="71">
        <v>0</v>
      </c>
      <c r="CT18" s="71"/>
      <c r="CU18" s="71"/>
      <c r="CV18" s="71">
        <v>0</v>
      </c>
      <c r="CW18" s="71">
        <v>0</v>
      </c>
      <c r="CX18" s="71"/>
      <c r="CY18" s="71">
        <v>0</v>
      </c>
      <c r="CZ18" s="71"/>
      <c r="DA18" s="71"/>
      <c r="DB18" s="71"/>
      <c r="DC18" s="71">
        <v>0</v>
      </c>
      <c r="DD18" s="71">
        <v>0</v>
      </c>
      <c r="DE18" s="71">
        <v>0</v>
      </c>
      <c r="DF18" s="71">
        <v>0</v>
      </c>
      <c r="DG18" s="71">
        <v>0</v>
      </c>
      <c r="DH18" s="71"/>
      <c r="DI18" s="71">
        <v>0</v>
      </c>
      <c r="DJ18" s="71">
        <v>0</v>
      </c>
      <c r="DK18" s="71"/>
      <c r="DL18" s="71">
        <v>0</v>
      </c>
      <c r="DM18" s="71">
        <v>0</v>
      </c>
      <c r="DN18" s="71"/>
      <c r="DO18" s="71">
        <v>0</v>
      </c>
      <c r="DP18" s="71">
        <v>0</v>
      </c>
      <c r="DQ18" s="71">
        <v>0</v>
      </c>
      <c r="DR18" s="71">
        <v>0</v>
      </c>
      <c r="DS18" s="71">
        <v>0</v>
      </c>
      <c r="DT18" s="71">
        <v>0</v>
      </c>
      <c r="DU18" s="71">
        <v>0</v>
      </c>
      <c r="DV18" s="71">
        <v>0</v>
      </c>
      <c r="DW18" s="71">
        <v>0</v>
      </c>
      <c r="DX18" s="71">
        <v>0</v>
      </c>
      <c r="DY18" s="71">
        <v>0</v>
      </c>
      <c r="DZ18" s="71">
        <v>0</v>
      </c>
      <c r="EA18" s="71">
        <v>0</v>
      </c>
      <c r="EB18" s="71">
        <v>0</v>
      </c>
      <c r="EC18" s="71">
        <v>0</v>
      </c>
      <c r="ED18" s="71">
        <v>0</v>
      </c>
      <c r="EE18" s="71">
        <v>0</v>
      </c>
      <c r="EF18" s="71"/>
      <c r="EG18" s="71"/>
      <c r="EH18" s="71">
        <v>0</v>
      </c>
      <c r="EI18" s="71">
        <v>0</v>
      </c>
      <c r="EJ18" s="71">
        <v>0</v>
      </c>
      <c r="EK18" s="71">
        <v>0</v>
      </c>
      <c r="EL18" s="71">
        <v>0</v>
      </c>
      <c r="EM18" s="71"/>
      <c r="EN18" s="71">
        <v>0</v>
      </c>
      <c r="EO18" s="71">
        <v>0</v>
      </c>
      <c r="EP18" s="71">
        <v>0</v>
      </c>
      <c r="EQ18" s="71">
        <v>0</v>
      </c>
      <c r="ER18" s="71">
        <v>0</v>
      </c>
      <c r="ES18" s="71"/>
      <c r="ET18" s="71">
        <v>0</v>
      </c>
      <c r="EU18" s="71">
        <v>0</v>
      </c>
      <c r="EV18" s="71">
        <v>0</v>
      </c>
      <c r="EW18" s="71">
        <v>0</v>
      </c>
      <c r="EX18" s="71">
        <v>0</v>
      </c>
      <c r="EY18" s="71">
        <v>0</v>
      </c>
      <c r="EZ18" s="71">
        <v>0</v>
      </c>
      <c r="FA18" s="71">
        <v>0</v>
      </c>
      <c r="FB18" s="71">
        <v>0</v>
      </c>
      <c r="FC18" s="78"/>
      <c r="FD18" s="71">
        <v>0</v>
      </c>
      <c r="FE18" s="71">
        <v>0</v>
      </c>
      <c r="FF18" s="71">
        <v>0</v>
      </c>
      <c r="FG18" s="71">
        <v>0</v>
      </c>
      <c r="FH18" s="71">
        <v>0</v>
      </c>
      <c r="FI18" s="71"/>
      <c r="FJ18" s="71">
        <v>0</v>
      </c>
      <c r="FK18" s="71">
        <v>0</v>
      </c>
      <c r="FL18" s="71">
        <v>0</v>
      </c>
      <c r="FM18" s="71">
        <v>0</v>
      </c>
      <c r="FN18" s="71">
        <v>0</v>
      </c>
      <c r="FO18" s="71">
        <v>0</v>
      </c>
      <c r="FP18" s="71">
        <v>0</v>
      </c>
      <c r="FQ18" s="71">
        <v>0</v>
      </c>
      <c r="FR18" s="71">
        <v>0</v>
      </c>
      <c r="FS18" s="71">
        <v>0</v>
      </c>
      <c r="FT18" s="71">
        <v>0</v>
      </c>
      <c r="FU18" s="71">
        <v>0</v>
      </c>
      <c r="FV18" s="71">
        <v>0</v>
      </c>
      <c r="FW18" s="71">
        <v>0</v>
      </c>
      <c r="FX18" s="71">
        <v>0</v>
      </c>
      <c r="FY18" s="71">
        <v>0</v>
      </c>
      <c r="FZ18" s="71">
        <v>0</v>
      </c>
      <c r="GA18" s="71">
        <v>0</v>
      </c>
      <c r="GB18" s="71">
        <v>0</v>
      </c>
      <c r="GC18" s="79">
        <v>0</v>
      </c>
    </row>
    <row r="19" spans="2:297" ht="31.5">
      <c r="B19" s="54" t="s">
        <v>778</v>
      </c>
      <c r="C19" s="56" t="s">
        <v>779</v>
      </c>
      <c r="D19" s="57" t="s">
        <v>769</v>
      </c>
      <c r="E19" s="23" t="s">
        <v>780</v>
      </c>
      <c r="F19" s="25" t="s">
        <v>782</v>
      </c>
      <c r="G19" s="170">
        <v>15781843.524263199</v>
      </c>
      <c r="H19" s="51">
        <f t="shared" si="5"/>
        <v>15781854.71866627</v>
      </c>
      <c r="I19" s="71">
        <v>0</v>
      </c>
      <c r="J19" s="71">
        <v>0</v>
      </c>
      <c r="K19" s="71">
        <v>0</v>
      </c>
      <c r="L19" s="71">
        <v>0</v>
      </c>
      <c r="M19" s="71"/>
      <c r="N19" s="71">
        <v>0</v>
      </c>
      <c r="O19" s="71">
        <v>0</v>
      </c>
      <c r="P19" s="71">
        <v>0</v>
      </c>
      <c r="Q19" s="71">
        <v>0</v>
      </c>
      <c r="R19" s="71">
        <v>0</v>
      </c>
      <c r="S19" s="71">
        <v>0</v>
      </c>
      <c r="T19" s="71">
        <v>0</v>
      </c>
      <c r="U19" s="71">
        <v>0</v>
      </c>
      <c r="V19" s="71">
        <v>0</v>
      </c>
      <c r="W19" s="71">
        <v>0</v>
      </c>
      <c r="X19" s="71">
        <v>0</v>
      </c>
      <c r="Y19" s="71">
        <v>0</v>
      </c>
      <c r="Z19" s="71">
        <v>0</v>
      </c>
      <c r="AA19" s="71">
        <v>0</v>
      </c>
      <c r="AB19" s="71">
        <v>0</v>
      </c>
      <c r="AC19" s="71">
        <v>0</v>
      </c>
      <c r="AD19" s="71">
        <v>0</v>
      </c>
      <c r="AE19" s="71">
        <v>0</v>
      </c>
      <c r="AF19" s="71">
        <v>0</v>
      </c>
      <c r="AG19" s="71">
        <v>0</v>
      </c>
      <c r="AH19" s="71">
        <v>0</v>
      </c>
      <c r="AI19" s="71">
        <v>0</v>
      </c>
      <c r="AJ19" s="71">
        <v>0</v>
      </c>
      <c r="AK19" s="71">
        <v>0</v>
      </c>
      <c r="AL19" s="71">
        <v>0</v>
      </c>
      <c r="AM19" s="71">
        <v>0</v>
      </c>
      <c r="AN19" s="71">
        <v>0</v>
      </c>
      <c r="AO19" s="71"/>
      <c r="AP19" s="71">
        <v>0</v>
      </c>
      <c r="AQ19" s="71">
        <v>0</v>
      </c>
      <c r="AR19" s="71">
        <v>0</v>
      </c>
      <c r="AS19" s="71">
        <v>0</v>
      </c>
      <c r="AT19" s="71">
        <v>0</v>
      </c>
      <c r="AU19" s="71">
        <v>0</v>
      </c>
      <c r="AV19" s="71">
        <v>0</v>
      </c>
      <c r="AW19" s="71">
        <v>0</v>
      </c>
      <c r="AX19" s="71">
        <v>0</v>
      </c>
      <c r="AY19" s="71">
        <v>0</v>
      </c>
      <c r="AZ19" s="71">
        <v>0</v>
      </c>
      <c r="BA19" s="71">
        <v>0</v>
      </c>
      <c r="BB19" s="71">
        <v>0</v>
      </c>
      <c r="BC19" s="71">
        <v>0</v>
      </c>
      <c r="BD19" s="71">
        <v>0</v>
      </c>
      <c r="BE19" s="71">
        <v>0</v>
      </c>
      <c r="BF19" s="71">
        <v>0</v>
      </c>
      <c r="BG19" s="71">
        <v>0</v>
      </c>
      <c r="BH19" s="71">
        <v>0</v>
      </c>
      <c r="BI19" s="71">
        <v>0</v>
      </c>
      <c r="BJ19" s="71">
        <v>0</v>
      </c>
      <c r="BK19" s="71">
        <v>0</v>
      </c>
      <c r="BL19" s="71">
        <v>0</v>
      </c>
      <c r="BM19" s="71">
        <v>0</v>
      </c>
      <c r="BN19" s="71">
        <v>0</v>
      </c>
      <c r="BO19" s="71">
        <v>0</v>
      </c>
      <c r="BP19" s="71">
        <v>0</v>
      </c>
      <c r="BQ19" s="71">
        <v>0</v>
      </c>
      <c r="BR19" s="71">
        <v>0</v>
      </c>
      <c r="BS19" s="71">
        <v>0</v>
      </c>
      <c r="BT19" s="71">
        <v>0</v>
      </c>
      <c r="BU19" s="71">
        <v>0</v>
      </c>
      <c r="BV19" s="71">
        <v>0</v>
      </c>
      <c r="BW19" s="71">
        <v>0</v>
      </c>
      <c r="BX19" s="71">
        <v>0</v>
      </c>
      <c r="BY19" s="71">
        <v>0</v>
      </c>
      <c r="BZ19" s="71">
        <v>0</v>
      </c>
      <c r="CA19" s="71">
        <v>0</v>
      </c>
      <c r="CB19" s="71">
        <v>0</v>
      </c>
      <c r="CC19" s="71">
        <v>0</v>
      </c>
      <c r="CD19" s="71">
        <v>0</v>
      </c>
      <c r="CE19" s="71">
        <v>0</v>
      </c>
      <c r="CF19" s="71">
        <v>0</v>
      </c>
      <c r="CG19" s="71">
        <v>0</v>
      </c>
      <c r="CH19" s="71">
        <v>0</v>
      </c>
      <c r="CI19" s="71">
        <v>0</v>
      </c>
      <c r="CJ19" s="71">
        <v>0</v>
      </c>
      <c r="CK19" s="71">
        <v>0</v>
      </c>
      <c r="CL19" s="71">
        <v>0</v>
      </c>
      <c r="CM19" s="71">
        <v>0</v>
      </c>
      <c r="CN19" s="71">
        <v>0</v>
      </c>
      <c r="CO19" s="71"/>
      <c r="CP19" s="71">
        <v>0</v>
      </c>
      <c r="CQ19" s="71">
        <v>0</v>
      </c>
      <c r="CR19" s="71">
        <v>0</v>
      </c>
      <c r="CS19" s="71">
        <v>0</v>
      </c>
      <c r="CT19" s="71"/>
      <c r="CV19" s="71">
        <v>0</v>
      </c>
      <c r="CW19" s="71">
        <v>0</v>
      </c>
      <c r="CY19" s="71">
        <v>0</v>
      </c>
      <c r="DB19" s="71"/>
      <c r="DC19" s="179">
        <f>SUM(0,(212045000000/13436))</f>
        <v>15781854.71866627</v>
      </c>
      <c r="DD19" s="71">
        <v>0</v>
      </c>
      <c r="DE19" s="71">
        <v>0</v>
      </c>
      <c r="DF19" s="71">
        <v>0</v>
      </c>
      <c r="DG19" s="71">
        <v>0</v>
      </c>
      <c r="DH19" s="71">
        <v>0</v>
      </c>
      <c r="DI19" s="71">
        <v>0</v>
      </c>
      <c r="DJ19" s="71">
        <v>0</v>
      </c>
      <c r="DK19" s="71">
        <v>0</v>
      </c>
      <c r="DL19" s="71">
        <v>0</v>
      </c>
      <c r="DM19" s="71">
        <v>0</v>
      </c>
      <c r="DN19" s="71"/>
      <c r="DO19" s="71">
        <v>0</v>
      </c>
      <c r="DP19" s="71">
        <v>0</v>
      </c>
      <c r="DQ19" s="71">
        <v>0</v>
      </c>
      <c r="DR19" s="71">
        <v>0</v>
      </c>
      <c r="DS19" s="71">
        <v>0</v>
      </c>
      <c r="DT19" s="71">
        <v>0</v>
      </c>
      <c r="DU19" s="71">
        <v>0</v>
      </c>
      <c r="DV19" s="71">
        <v>0</v>
      </c>
      <c r="DW19" s="71">
        <v>0</v>
      </c>
      <c r="DX19" s="71">
        <v>0</v>
      </c>
      <c r="DY19" s="71">
        <v>0</v>
      </c>
      <c r="DZ19" s="71">
        <v>0</v>
      </c>
      <c r="EA19" s="71">
        <v>0</v>
      </c>
      <c r="EB19" s="71">
        <v>0</v>
      </c>
      <c r="EC19" s="71">
        <v>0</v>
      </c>
      <c r="ED19" s="71">
        <v>0</v>
      </c>
      <c r="EE19" s="71">
        <v>0</v>
      </c>
      <c r="EF19" s="71"/>
      <c r="EG19" s="71">
        <v>0</v>
      </c>
      <c r="EH19" s="71">
        <v>0</v>
      </c>
      <c r="EI19" s="71">
        <v>0</v>
      </c>
      <c r="EJ19" s="71">
        <v>0</v>
      </c>
      <c r="EK19" s="71">
        <v>0</v>
      </c>
      <c r="EL19" s="71">
        <v>0</v>
      </c>
      <c r="EN19" s="71">
        <v>0</v>
      </c>
      <c r="EO19" s="71">
        <v>0</v>
      </c>
      <c r="EP19" s="71">
        <v>0</v>
      </c>
      <c r="EQ19" s="71">
        <v>0</v>
      </c>
      <c r="ER19" s="71">
        <v>0</v>
      </c>
      <c r="ES19" s="71"/>
      <c r="ET19" s="71">
        <v>0</v>
      </c>
      <c r="EU19" s="71">
        <v>0</v>
      </c>
      <c r="EV19" s="71">
        <v>0</v>
      </c>
      <c r="EW19" s="71">
        <v>0</v>
      </c>
      <c r="EX19" s="71">
        <v>0</v>
      </c>
      <c r="EY19" s="71">
        <v>0</v>
      </c>
      <c r="EZ19" s="71">
        <v>0</v>
      </c>
      <c r="FA19" s="71">
        <v>0</v>
      </c>
      <c r="FB19" s="71">
        <v>0</v>
      </c>
      <c r="FC19" s="71"/>
      <c r="FD19" s="71">
        <v>0</v>
      </c>
      <c r="FE19" s="71">
        <v>0</v>
      </c>
      <c r="FF19" s="71">
        <v>0</v>
      </c>
      <c r="FG19" s="71">
        <v>0</v>
      </c>
      <c r="FH19" s="71">
        <v>0</v>
      </c>
      <c r="FI19" s="71"/>
      <c r="FJ19" s="71">
        <v>0</v>
      </c>
      <c r="FK19" s="71">
        <v>0</v>
      </c>
      <c r="FL19" s="71">
        <v>0</v>
      </c>
      <c r="FM19" s="71">
        <v>0</v>
      </c>
      <c r="FN19" s="71">
        <v>0</v>
      </c>
      <c r="FO19" s="71">
        <v>0</v>
      </c>
      <c r="FP19" s="71">
        <v>0</v>
      </c>
      <c r="FQ19" s="71">
        <v>0</v>
      </c>
      <c r="FR19" s="71">
        <v>0</v>
      </c>
      <c r="FS19" s="71">
        <v>0</v>
      </c>
      <c r="FT19" s="71">
        <v>0</v>
      </c>
      <c r="FU19" s="71">
        <v>0</v>
      </c>
      <c r="FV19" s="71">
        <v>0</v>
      </c>
      <c r="FW19" s="71">
        <v>0</v>
      </c>
      <c r="FX19" s="71">
        <v>0</v>
      </c>
      <c r="FY19" s="71">
        <v>0</v>
      </c>
      <c r="FZ19" s="71">
        <v>0</v>
      </c>
      <c r="GA19" s="71">
        <v>0</v>
      </c>
      <c r="GB19" s="71">
        <v>0</v>
      </c>
      <c r="GC19" s="79">
        <v>0</v>
      </c>
    </row>
    <row r="20" spans="2:297" ht="31.5">
      <c r="B20" s="54" t="s">
        <v>778</v>
      </c>
      <c r="C20" s="56" t="s">
        <v>779</v>
      </c>
      <c r="D20" s="57" t="s">
        <v>769</v>
      </c>
      <c r="E20" s="23" t="s">
        <v>783</v>
      </c>
      <c r="F20" s="25" t="s">
        <v>781</v>
      </c>
      <c r="G20" s="170">
        <v>29539848.5200953</v>
      </c>
      <c r="H20" s="51">
        <f>SUM(GD20:KK20)</f>
        <v>29539895.797335532</v>
      </c>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9"/>
      <c r="GD20" s="73">
        <v>0</v>
      </c>
      <c r="GE20" s="73">
        <v>0</v>
      </c>
      <c r="GF20" s="73">
        <v>0</v>
      </c>
      <c r="GG20" s="73">
        <v>0</v>
      </c>
      <c r="GH20" s="179">
        <f>SUM(0,(8790000000/13436))</f>
        <v>654212.56326287589</v>
      </c>
      <c r="GI20" s="73">
        <v>0</v>
      </c>
      <c r="GJ20" s="179">
        <f>SUM(0,(5731000000/13436))</f>
        <v>426540.63709437335</v>
      </c>
      <c r="GK20" s="179">
        <f>SUM(0,(33657000000/13436))</f>
        <v>2504986.603155701</v>
      </c>
      <c r="GL20" s="73"/>
      <c r="GM20" s="73"/>
      <c r="GN20" s="179">
        <f>SUM(0,(3907000000/13436))</f>
        <v>290785.94819886872</v>
      </c>
      <c r="GO20" s="179">
        <f>SUM(0,(9150000000/13436))</f>
        <v>681006.25186067284</v>
      </c>
      <c r="GP20" s="179">
        <f>SUM(0,(8000000/13436))</f>
        <v>595.4153021732659</v>
      </c>
      <c r="GQ20" s="179">
        <f>SUM(0,(3225000000/13436))</f>
        <v>240026.7936885978</v>
      </c>
      <c r="GR20" s="73">
        <v>0</v>
      </c>
      <c r="GS20" s="73">
        <v>0</v>
      </c>
      <c r="GT20" s="179">
        <f>SUM(0,(3230000000/13436))</f>
        <v>240398.9282524561</v>
      </c>
      <c r="GU20" s="73"/>
      <c r="GV20" s="73">
        <v>0</v>
      </c>
      <c r="GW20" s="179">
        <f>SUM(0,(2267000000/13436))</f>
        <v>168725.81125334921</v>
      </c>
      <c r="GX20" s="73">
        <v>0</v>
      </c>
      <c r="GY20" s="179">
        <f>SUM(0,(591000000/13436))</f>
        <v>43986.305448050014</v>
      </c>
      <c r="GZ20" s="73">
        <v>0</v>
      </c>
      <c r="HA20" s="179">
        <f>SUM(0,(2623000000/13436))</f>
        <v>195221.79220005954</v>
      </c>
      <c r="HB20" s="73">
        <v>0</v>
      </c>
      <c r="HC20" s="179">
        <f>SUM(0,(808000000/13436))</f>
        <v>60136.945519499852</v>
      </c>
      <c r="HD20" s="73">
        <v>0</v>
      </c>
      <c r="HE20" s="179">
        <f>SUM(0,(1007000000/13436))</f>
        <v>74947.901161059839</v>
      </c>
      <c r="HF20" s="179">
        <f>SUM(0,(13934000000/13436))</f>
        <v>1037064.6025602858</v>
      </c>
      <c r="HG20" s="73">
        <v>45750.6781780292</v>
      </c>
      <c r="HH20" s="73">
        <v>50755.391485561202</v>
      </c>
      <c r="HI20" s="179">
        <f>SUM(0,(44000000/13436))</f>
        <v>3274.7841619529622</v>
      </c>
      <c r="HJ20" s="73">
        <v>0</v>
      </c>
      <c r="HK20" s="179">
        <f>SUM(0,(58477000000/13436))</f>
        <v>4352262.5781482588</v>
      </c>
      <c r="HL20" s="73">
        <v>0</v>
      </c>
      <c r="HM20" s="73">
        <v>0</v>
      </c>
      <c r="HN20" s="73">
        <v>0</v>
      </c>
      <c r="HO20" s="73">
        <v>0</v>
      </c>
      <c r="HP20" s="73">
        <v>0</v>
      </c>
      <c r="HQ20" s="73">
        <v>89603.096754986604</v>
      </c>
      <c r="HR20" s="73">
        <v>1008330.62421852</v>
      </c>
      <c r="HS20" s="73">
        <v>0</v>
      </c>
      <c r="HT20" s="179">
        <f>SUM(0,(33000000/13436))</f>
        <v>2456.0881214647216</v>
      </c>
      <c r="HU20" s="73">
        <v>0</v>
      </c>
      <c r="HV20" s="73">
        <v>0</v>
      </c>
      <c r="HW20" s="73">
        <v>0</v>
      </c>
      <c r="HX20" s="73">
        <v>0</v>
      </c>
      <c r="HY20" s="73">
        <v>0</v>
      </c>
      <c r="HZ20" s="73">
        <v>0</v>
      </c>
      <c r="IA20" s="73">
        <v>0</v>
      </c>
      <c r="IB20" s="179">
        <f>SUM(0,(1463000000/13436))</f>
        <v>108886.573384936</v>
      </c>
      <c r="IC20" s="73">
        <v>0</v>
      </c>
      <c r="ID20" s="73">
        <v>0</v>
      </c>
      <c r="IE20" s="73">
        <v>0</v>
      </c>
      <c r="IF20" s="73">
        <v>0</v>
      </c>
      <c r="IG20" s="73">
        <v>0</v>
      </c>
      <c r="IH20" s="179">
        <f>SUM(0,(243000000/13436))</f>
        <v>18085.739803512952</v>
      </c>
      <c r="II20" s="73">
        <v>0</v>
      </c>
      <c r="IJ20" s="179">
        <f>SUM(0,(6461000000/13436))</f>
        <v>480872.28341768385</v>
      </c>
      <c r="IK20" s="73">
        <v>0</v>
      </c>
      <c r="IL20" s="73">
        <v>0</v>
      </c>
      <c r="IM20" s="73">
        <v>0</v>
      </c>
      <c r="IN20" s="73">
        <v>0</v>
      </c>
      <c r="IO20" s="73">
        <v>0</v>
      </c>
      <c r="IP20" s="73">
        <v>0</v>
      </c>
      <c r="IQ20" s="73">
        <v>0</v>
      </c>
      <c r="IR20" s="73">
        <v>0</v>
      </c>
      <c r="IS20" s="73"/>
      <c r="IT20" s="179">
        <f>SUM(0,(2636000000/13436))</f>
        <v>196189.34206609111</v>
      </c>
      <c r="IU20" s="73">
        <v>131594.802024412</v>
      </c>
      <c r="IV20" s="73">
        <v>0</v>
      </c>
      <c r="IW20" s="73">
        <v>0</v>
      </c>
      <c r="IX20" s="73">
        <v>0</v>
      </c>
      <c r="IY20" s="73">
        <v>0</v>
      </c>
      <c r="IZ20" s="73">
        <v>57875.608588865703</v>
      </c>
      <c r="JA20" s="73">
        <v>0</v>
      </c>
      <c r="JB20" s="73">
        <v>0</v>
      </c>
      <c r="JC20" s="73">
        <v>0</v>
      </c>
      <c r="JD20" s="73">
        <v>0</v>
      </c>
      <c r="JE20" s="179">
        <f>SUM(0,(170000000/13436))</f>
        <v>12652.575171181899</v>
      </c>
      <c r="JF20" s="73">
        <v>0</v>
      </c>
      <c r="JG20" s="73">
        <v>0</v>
      </c>
      <c r="JH20" s="73">
        <v>0</v>
      </c>
      <c r="JI20" s="73">
        <v>0</v>
      </c>
      <c r="JJ20" s="73">
        <v>0</v>
      </c>
      <c r="JK20" s="73">
        <v>0</v>
      </c>
      <c r="JL20" s="73">
        <v>0</v>
      </c>
      <c r="JM20" s="73">
        <v>0</v>
      </c>
      <c r="JN20" s="73">
        <v>0</v>
      </c>
      <c r="JO20" s="73">
        <v>0</v>
      </c>
      <c r="JP20" s="73">
        <v>0</v>
      </c>
      <c r="JQ20" s="179">
        <f>SUM(0,(145436000000/13436))</f>
        <v>10824352.485858887</v>
      </c>
      <c r="JR20" s="73">
        <v>2451889.11506401</v>
      </c>
      <c r="JS20" s="73">
        <v>2299609.4089758899</v>
      </c>
      <c r="JT20" s="73">
        <v>0</v>
      </c>
      <c r="JU20" s="73">
        <v>0</v>
      </c>
      <c r="JV20" s="73">
        <v>0</v>
      </c>
      <c r="JW20" s="73">
        <v>0</v>
      </c>
      <c r="JX20" s="179">
        <f>SUM(0,(10078000000/13436))</f>
        <v>750074.42691277165</v>
      </c>
      <c r="JY20" s="73">
        <v>0</v>
      </c>
      <c r="JZ20" s="73">
        <v>0</v>
      </c>
      <c r="KA20" s="73">
        <v>36743.696040488197</v>
      </c>
      <c r="KB20" s="73">
        <v>0</v>
      </c>
      <c r="KC20" s="73">
        <v>0</v>
      </c>
      <c r="KD20" s="73">
        <v>0</v>
      </c>
      <c r="KE20" s="73">
        <v>0</v>
      </c>
      <c r="KF20" s="73">
        <v>0</v>
      </c>
      <c r="KG20" s="73">
        <v>0</v>
      </c>
      <c r="KH20" s="80">
        <f t="shared" ref="KH20:KK20" si="6">KG20+KB20</f>
        <v>0</v>
      </c>
      <c r="KI20" s="80">
        <f t="shared" si="6"/>
        <v>0</v>
      </c>
      <c r="KJ20" s="80">
        <f t="shared" si="6"/>
        <v>0</v>
      </c>
      <c r="KK20" s="80">
        <f t="shared" si="6"/>
        <v>0</v>
      </c>
    </row>
    <row r="21" spans="2:297">
      <c r="B21" s="58" t="s">
        <v>784</v>
      </c>
      <c r="C21" s="59" t="s">
        <v>785</v>
      </c>
      <c r="D21" s="24"/>
      <c r="E21" s="23"/>
      <c r="F21" s="25"/>
      <c r="G21" s="170"/>
      <c r="H21" s="5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9"/>
    </row>
    <row r="22" spans="2:297" ht="31.5">
      <c r="B22" s="54" t="s">
        <v>786</v>
      </c>
      <c r="C22" s="60" t="s">
        <v>787</v>
      </c>
      <c r="D22" s="26" t="s">
        <v>769</v>
      </c>
      <c r="E22" s="23" t="s">
        <v>788</v>
      </c>
      <c r="F22" s="25" t="s">
        <v>781</v>
      </c>
      <c r="G22" s="170">
        <v>1070892032.59542</v>
      </c>
      <c r="H22" s="51">
        <f t="shared" si="5"/>
        <v>1070892006.5495682</v>
      </c>
      <c r="I22" s="179">
        <f>SUM(0,(108753000000/13436))</f>
        <v>8094150.0446561472</v>
      </c>
      <c r="J22" s="71"/>
      <c r="K22" s="71">
        <v>0</v>
      </c>
      <c r="L22" s="179">
        <f>SUM(0,(2671065000000/13436))</f>
        <v>198799121.7624293</v>
      </c>
      <c r="M22" s="71">
        <v>0</v>
      </c>
      <c r="N22" s="71">
        <v>0</v>
      </c>
      <c r="O22" s="71">
        <v>0</v>
      </c>
      <c r="P22" s="71">
        <v>0</v>
      </c>
      <c r="Q22" s="71">
        <v>0</v>
      </c>
      <c r="R22" s="71">
        <v>0</v>
      </c>
      <c r="S22" s="71">
        <v>0</v>
      </c>
      <c r="T22" s="71">
        <v>0</v>
      </c>
      <c r="U22" s="71">
        <v>0</v>
      </c>
      <c r="V22" s="71">
        <v>0</v>
      </c>
      <c r="W22" s="71">
        <v>0</v>
      </c>
      <c r="X22" s="179">
        <f>SUM(0,(530373000000/13436))</f>
        <v>39474025.00744269</v>
      </c>
      <c r="Y22" s="71">
        <v>0</v>
      </c>
      <c r="AA22" s="71">
        <v>0</v>
      </c>
      <c r="AB22" s="71">
        <v>0</v>
      </c>
      <c r="AC22" s="179">
        <f>SUM(0,(49072000000/13436))</f>
        <v>3652277.4635308129</v>
      </c>
      <c r="AD22" s="71">
        <v>0</v>
      </c>
      <c r="AE22" s="71">
        <v>0</v>
      </c>
      <c r="AF22" s="179">
        <f>SUM(0,(1325899000000/13436))</f>
        <v>98682569.217028871</v>
      </c>
      <c r="AG22" s="71">
        <v>0</v>
      </c>
      <c r="AH22" s="71">
        <v>0</v>
      </c>
      <c r="AI22" s="71">
        <v>0</v>
      </c>
      <c r="AJ22" s="71">
        <v>0</v>
      </c>
      <c r="AK22" s="179">
        <f>SUM(0,(628014000000/13436))</f>
        <v>46741143.19738017</v>
      </c>
      <c r="AL22" s="14">
        <v>0</v>
      </c>
      <c r="AM22" s="71">
        <v>0</v>
      </c>
      <c r="AN22" s="71">
        <v>0</v>
      </c>
      <c r="AO22" s="179">
        <f>SUM(0,(494353000000/13436))</f>
        <v>36793167.609407559</v>
      </c>
      <c r="AP22" s="14">
        <v>0</v>
      </c>
      <c r="AQ22" s="71">
        <v>0</v>
      </c>
      <c r="AR22" s="179">
        <f>SUM(0,(344008000000/13436))</f>
        <v>25603453.408752605</v>
      </c>
      <c r="AS22" s="71">
        <v>0</v>
      </c>
      <c r="AT22" s="71">
        <v>0</v>
      </c>
      <c r="AU22" s="71">
        <v>0</v>
      </c>
      <c r="AV22" s="71">
        <v>0</v>
      </c>
      <c r="AW22" s="71">
        <v>0</v>
      </c>
      <c r="AX22" s="71">
        <v>0</v>
      </c>
      <c r="AY22" s="71">
        <v>0</v>
      </c>
      <c r="AZ22" s="71">
        <v>0</v>
      </c>
      <c r="BA22" s="71">
        <v>0</v>
      </c>
      <c r="BB22" s="71">
        <v>0</v>
      </c>
      <c r="BC22" s="71">
        <v>0</v>
      </c>
      <c r="BD22" s="71">
        <v>0</v>
      </c>
      <c r="BE22" s="71">
        <v>0</v>
      </c>
      <c r="BF22" s="71">
        <v>0</v>
      </c>
      <c r="BG22" s="71">
        <v>0</v>
      </c>
      <c r="BH22" s="71">
        <v>0</v>
      </c>
      <c r="BI22" s="179">
        <f>SUM(0,(960420000000/13436))</f>
        <v>71481095.564155996</v>
      </c>
      <c r="BJ22" s="14">
        <v>0</v>
      </c>
      <c r="BK22" s="71">
        <v>0</v>
      </c>
      <c r="BL22" s="71">
        <v>0</v>
      </c>
      <c r="BM22" s="71">
        <v>0</v>
      </c>
      <c r="BN22" s="71">
        <v>0</v>
      </c>
      <c r="BO22" s="71">
        <v>0</v>
      </c>
      <c r="BP22" s="179">
        <f>SUM(0,(5978000000/13436))</f>
        <v>444924.0845489729</v>
      </c>
      <c r="BQ22" s="71">
        <v>0</v>
      </c>
      <c r="BR22" s="71">
        <v>0</v>
      </c>
      <c r="BS22" s="71">
        <v>0</v>
      </c>
      <c r="BT22" s="71">
        <v>0</v>
      </c>
      <c r="BU22" s="71">
        <v>0</v>
      </c>
      <c r="BV22" s="179">
        <f>SUM(0,(423336000000/13436))</f>
        <v>31507591.545102708</v>
      </c>
      <c r="BW22" s="71">
        <v>0</v>
      </c>
      <c r="BX22" s="71">
        <v>0</v>
      </c>
      <c r="BY22" s="71">
        <v>0</v>
      </c>
      <c r="BZ22" s="71">
        <v>0</v>
      </c>
      <c r="CA22" s="179">
        <f>SUM(0,(54603000000/13436))</f>
        <v>4063932.7180708544</v>
      </c>
      <c r="CB22" s="71">
        <v>0</v>
      </c>
      <c r="CC22" s="71">
        <v>0</v>
      </c>
      <c r="CD22" s="71">
        <v>0</v>
      </c>
      <c r="CE22" s="71">
        <v>0</v>
      </c>
      <c r="CF22" s="179">
        <f>SUM(0,(260872000000/13436))</f>
        <v>19415897.588568024</v>
      </c>
      <c r="CG22" s="71">
        <v>0</v>
      </c>
      <c r="CH22" s="71">
        <v>0</v>
      </c>
      <c r="CI22" s="71">
        <v>0</v>
      </c>
      <c r="CJ22" s="71">
        <v>0</v>
      </c>
      <c r="CK22" s="71">
        <v>0</v>
      </c>
      <c r="CL22" s="71">
        <v>0</v>
      </c>
      <c r="CM22" s="71">
        <v>0</v>
      </c>
      <c r="CN22" s="71">
        <v>0</v>
      </c>
      <c r="CO22" s="71"/>
      <c r="CP22" s="179">
        <f>SUM(0,(227545000000/13436))</f>
        <v>16935471.86662697</v>
      </c>
      <c r="CQ22" s="71">
        <v>0</v>
      </c>
      <c r="CR22" s="71">
        <v>0</v>
      </c>
      <c r="CS22" s="71">
        <v>0</v>
      </c>
      <c r="CT22" s="71"/>
      <c r="CV22" s="71">
        <v>0</v>
      </c>
      <c r="CW22" s="71">
        <v>0</v>
      </c>
      <c r="CX22" s="179">
        <f>SUM(0,(80610000000/13436))</f>
        <v>5999553.4385233698</v>
      </c>
      <c r="CY22" s="14">
        <v>0</v>
      </c>
      <c r="CZ22" s="179">
        <f>SUM(0,(144721000000/13436))</f>
        <v>10771137.24322715</v>
      </c>
      <c r="DA22" s="179">
        <f>SUM(0,(11560000000/13436))</f>
        <v>860375.11164036917</v>
      </c>
      <c r="DB22" s="179">
        <f>SUM(0,(3903321000000/13436))</f>
        <v>290512131.5867818</v>
      </c>
      <c r="DD22" s="71">
        <v>0</v>
      </c>
      <c r="DE22" s="71">
        <v>0</v>
      </c>
      <c r="DF22" s="71">
        <v>0</v>
      </c>
      <c r="DG22" s="71">
        <v>0</v>
      </c>
      <c r="DH22" s="71">
        <v>0</v>
      </c>
      <c r="DI22" s="71">
        <v>0</v>
      </c>
      <c r="DJ22" s="71">
        <v>0</v>
      </c>
      <c r="DK22" s="71">
        <v>0</v>
      </c>
      <c r="DL22" s="71">
        <v>0</v>
      </c>
      <c r="DM22" s="71">
        <v>0</v>
      </c>
      <c r="DN22" s="71"/>
      <c r="DO22" s="71">
        <v>0</v>
      </c>
      <c r="DP22" s="71">
        <v>0</v>
      </c>
      <c r="DQ22" s="71">
        <v>0</v>
      </c>
      <c r="DR22" s="179">
        <f>SUM(0,(16730000000/13436))</f>
        <v>1245162.2506698421</v>
      </c>
      <c r="DS22" s="14">
        <v>0</v>
      </c>
      <c r="DT22" s="71">
        <v>0</v>
      </c>
      <c r="DU22" s="179">
        <f>SUM(0,(71297000000/13436))</f>
        <v>5306415.599880917</v>
      </c>
      <c r="DV22" s="71">
        <v>0</v>
      </c>
      <c r="DW22" s="71">
        <v>0</v>
      </c>
      <c r="DX22" s="179">
        <f>SUM(0,(200486000000/13436))</f>
        <v>14921554.033938672</v>
      </c>
      <c r="DY22" s="71">
        <v>0</v>
      </c>
      <c r="DZ22" s="71">
        <v>0</v>
      </c>
      <c r="EA22" s="71">
        <v>0</v>
      </c>
      <c r="EB22" s="71">
        <v>0</v>
      </c>
      <c r="EC22" s="71">
        <v>0</v>
      </c>
      <c r="ED22" s="71">
        <v>0</v>
      </c>
      <c r="EE22" s="71">
        <v>0</v>
      </c>
      <c r="EF22" s="71"/>
      <c r="EG22" s="179">
        <f>SUM(0,(1246250000000/13436))</f>
        <v>92754540.041679069</v>
      </c>
      <c r="EH22" s="71">
        <v>0</v>
      </c>
      <c r="EI22" s="71"/>
      <c r="EJ22" s="71">
        <v>0</v>
      </c>
      <c r="EK22" s="71">
        <v>0</v>
      </c>
      <c r="EL22" s="71">
        <v>0</v>
      </c>
      <c r="EM22" s="179">
        <f>SUM(0,(483171000000/13436))</f>
        <v>35960925.870794877</v>
      </c>
      <c r="EN22" s="71">
        <v>0</v>
      </c>
      <c r="EO22" s="71">
        <v>0</v>
      </c>
      <c r="EP22" s="71">
        <v>0</v>
      </c>
      <c r="EQ22" s="71">
        <v>0</v>
      </c>
      <c r="ER22" s="71">
        <v>0</v>
      </c>
      <c r="ES22" s="71"/>
      <c r="ET22" s="71">
        <v>0</v>
      </c>
      <c r="EU22" s="71">
        <v>0</v>
      </c>
      <c r="EV22" s="71">
        <v>0</v>
      </c>
      <c r="EW22" s="71">
        <v>0</v>
      </c>
      <c r="EX22" s="71">
        <v>0</v>
      </c>
      <c r="EY22" s="71">
        <v>0</v>
      </c>
      <c r="EZ22" s="71">
        <v>0</v>
      </c>
      <c r="FA22" s="71">
        <v>0</v>
      </c>
      <c r="FB22" s="71">
        <v>0</v>
      </c>
      <c r="FC22" s="71">
        <v>0</v>
      </c>
      <c r="FD22" s="71">
        <v>0</v>
      </c>
      <c r="FE22" s="71">
        <v>0</v>
      </c>
      <c r="FF22" s="71">
        <v>0</v>
      </c>
      <c r="FG22" s="179">
        <f>SUM(0,(38828000000/13436))</f>
        <v>2889848.169097946</v>
      </c>
      <c r="FH22" s="14">
        <v>0</v>
      </c>
      <c r="FI22" s="179">
        <f>SUM(0,(107240000000/13436))</f>
        <v>7981542.1256326288</v>
      </c>
      <c r="FJ22" s="71">
        <v>0</v>
      </c>
      <c r="FK22" s="71">
        <v>0</v>
      </c>
      <c r="FL22" s="71">
        <v>0</v>
      </c>
      <c r="FM22" s="71">
        <v>0</v>
      </c>
      <c r="FN22" s="71">
        <v>0</v>
      </c>
      <c r="FO22" s="71">
        <v>0</v>
      </c>
      <c r="FP22" s="71">
        <v>0</v>
      </c>
      <c r="FQ22" s="71">
        <v>0</v>
      </c>
      <c r="FR22" s="71">
        <v>0</v>
      </c>
      <c r="FS22" s="71">
        <v>0</v>
      </c>
      <c r="FT22" s="71">
        <v>0</v>
      </c>
      <c r="FU22" s="71">
        <v>0</v>
      </c>
      <c r="FV22" s="71">
        <v>0</v>
      </c>
      <c r="FW22" s="71">
        <v>0</v>
      </c>
      <c r="FX22" s="71">
        <v>0</v>
      </c>
      <c r="FY22" s="71">
        <v>0</v>
      </c>
      <c r="FZ22" s="71"/>
      <c r="GA22" s="71">
        <v>0</v>
      </c>
      <c r="GB22" s="71">
        <v>0</v>
      </c>
      <c r="GC22" s="79">
        <v>0</v>
      </c>
    </row>
    <row r="23" spans="2:297" ht="31.5">
      <c r="B23" s="54" t="s">
        <v>786</v>
      </c>
      <c r="C23" s="60" t="s">
        <v>787</v>
      </c>
      <c r="D23" s="26" t="s">
        <v>789</v>
      </c>
      <c r="E23" s="23" t="s">
        <v>790</v>
      </c>
      <c r="F23" s="25" t="s">
        <v>781</v>
      </c>
      <c r="G23" s="170">
        <v>680026476.28402495</v>
      </c>
      <c r="H23" s="51">
        <f t="shared" si="5"/>
        <v>0</v>
      </c>
      <c r="I23" s="71"/>
      <c r="K23" s="71"/>
      <c r="L23" s="71"/>
      <c r="M23" s="71">
        <v>0</v>
      </c>
      <c r="N23" s="71">
        <v>0</v>
      </c>
      <c r="O23" s="71">
        <v>0</v>
      </c>
      <c r="P23" s="71">
        <v>0</v>
      </c>
      <c r="Q23" s="71">
        <v>0</v>
      </c>
      <c r="R23" s="71">
        <v>0</v>
      </c>
      <c r="S23" s="71">
        <v>0</v>
      </c>
      <c r="T23" s="71">
        <v>0</v>
      </c>
      <c r="U23" s="71">
        <v>0</v>
      </c>
      <c r="V23" s="71"/>
      <c r="W23" s="71">
        <v>0</v>
      </c>
      <c r="X23" s="71"/>
      <c r="Y23" s="71">
        <v>0</v>
      </c>
      <c r="Z23" s="71"/>
      <c r="AA23" s="71">
        <v>0</v>
      </c>
      <c r="AB23" s="71">
        <v>0</v>
      </c>
      <c r="AC23" s="71"/>
      <c r="AE23" s="71">
        <v>0</v>
      </c>
      <c r="AF23" s="71"/>
      <c r="AG23" s="71"/>
      <c r="AH23" s="71">
        <v>0</v>
      </c>
      <c r="AI23" s="71">
        <v>0</v>
      </c>
      <c r="AJ23" s="71">
        <v>0</v>
      </c>
      <c r="AK23" s="71"/>
      <c r="AL23" s="14">
        <v>0</v>
      </c>
      <c r="AM23" s="71">
        <v>0</v>
      </c>
      <c r="AN23" s="71">
        <v>0</v>
      </c>
      <c r="AO23" s="71"/>
      <c r="AP23" s="14">
        <v>0</v>
      </c>
      <c r="AQ23" s="71">
        <v>0</v>
      </c>
      <c r="AR23" s="71"/>
      <c r="AS23" s="71">
        <v>0</v>
      </c>
      <c r="AT23" s="71">
        <v>0</v>
      </c>
      <c r="AU23" s="71">
        <v>0</v>
      </c>
      <c r="AV23" s="71"/>
      <c r="AW23" s="71">
        <v>0</v>
      </c>
      <c r="AX23" s="71">
        <v>0</v>
      </c>
      <c r="AY23" s="71">
        <v>0</v>
      </c>
      <c r="AZ23" s="71"/>
      <c r="BA23" s="71"/>
      <c r="BB23" s="71">
        <v>0</v>
      </c>
      <c r="BC23" s="71">
        <v>0</v>
      </c>
      <c r="BD23" s="71"/>
      <c r="BE23" s="71">
        <v>0</v>
      </c>
      <c r="BF23" s="71">
        <v>0</v>
      </c>
      <c r="BG23" s="71">
        <v>0</v>
      </c>
      <c r="BH23" s="71">
        <v>0</v>
      </c>
      <c r="BI23" s="71"/>
      <c r="BJ23" s="14">
        <v>0</v>
      </c>
      <c r="BK23" s="71">
        <v>0</v>
      </c>
      <c r="BL23" s="71">
        <v>0</v>
      </c>
      <c r="BM23" s="71">
        <v>0</v>
      </c>
      <c r="BN23" s="71">
        <v>0</v>
      </c>
      <c r="BO23" s="71">
        <v>0</v>
      </c>
      <c r="BP23" s="71"/>
      <c r="BQ23" s="71">
        <v>0</v>
      </c>
      <c r="BR23" s="71">
        <v>0</v>
      </c>
      <c r="BS23" s="71">
        <v>0</v>
      </c>
      <c r="BT23" s="71">
        <v>0</v>
      </c>
      <c r="BU23" s="71">
        <v>0</v>
      </c>
      <c r="BV23" s="71"/>
      <c r="BW23" s="71">
        <v>0</v>
      </c>
      <c r="BX23" s="71">
        <v>0</v>
      </c>
      <c r="BY23" s="71"/>
      <c r="BZ23" s="71">
        <v>0</v>
      </c>
      <c r="CA23" s="71"/>
      <c r="CB23" s="71">
        <v>0</v>
      </c>
      <c r="CC23" s="71">
        <v>0</v>
      </c>
      <c r="CD23" s="71">
        <v>0</v>
      </c>
      <c r="CE23" s="71"/>
      <c r="CF23" s="71"/>
      <c r="CG23" s="71">
        <v>0</v>
      </c>
      <c r="CH23" s="71">
        <v>0</v>
      </c>
      <c r="CI23" s="71">
        <v>0</v>
      </c>
      <c r="CJ23" s="71"/>
      <c r="CK23" s="71">
        <v>0</v>
      </c>
      <c r="CL23" s="71">
        <v>0</v>
      </c>
      <c r="CM23" s="71"/>
      <c r="CN23" s="71">
        <v>0</v>
      </c>
      <c r="CO23" s="71"/>
      <c r="CP23" s="71"/>
      <c r="CQ23" s="71">
        <v>0</v>
      </c>
      <c r="CR23" s="71">
        <v>0</v>
      </c>
      <c r="CS23" s="71">
        <v>0</v>
      </c>
      <c r="CT23" s="71"/>
      <c r="CU23" s="71"/>
      <c r="CV23" s="14">
        <v>0</v>
      </c>
      <c r="CW23" s="71">
        <v>0</v>
      </c>
      <c r="CX23" s="71"/>
      <c r="CY23" s="14">
        <v>0</v>
      </c>
      <c r="CZ23" s="71"/>
      <c r="DA23" s="71"/>
      <c r="DB23" s="71"/>
      <c r="DC23" s="71"/>
      <c r="DD23" s="71">
        <v>0</v>
      </c>
      <c r="DE23" s="71"/>
      <c r="DF23" s="71">
        <v>0</v>
      </c>
      <c r="DG23" s="71">
        <v>0</v>
      </c>
      <c r="DH23" s="71">
        <v>0</v>
      </c>
      <c r="DI23" s="71">
        <v>0</v>
      </c>
      <c r="DJ23" s="71">
        <v>0</v>
      </c>
      <c r="DK23" s="71"/>
      <c r="DL23" s="71">
        <v>0</v>
      </c>
      <c r="DM23" s="71">
        <v>0</v>
      </c>
      <c r="DN23" s="71"/>
      <c r="DO23" s="71">
        <v>0</v>
      </c>
      <c r="DP23" s="71">
        <v>0</v>
      </c>
      <c r="DQ23" s="71">
        <v>0</v>
      </c>
      <c r="DR23" s="71"/>
      <c r="DS23" s="14">
        <v>0</v>
      </c>
      <c r="DT23" s="71">
        <v>0</v>
      </c>
      <c r="DU23" s="71"/>
      <c r="DV23" s="71">
        <v>0</v>
      </c>
      <c r="DW23" s="71">
        <v>0</v>
      </c>
      <c r="DX23" s="71"/>
      <c r="DY23" s="71">
        <v>0</v>
      </c>
      <c r="DZ23" s="71">
        <v>0</v>
      </c>
      <c r="EA23" s="71">
        <v>0</v>
      </c>
      <c r="EB23" s="71">
        <v>0</v>
      </c>
      <c r="EC23" s="71">
        <v>0</v>
      </c>
      <c r="ED23" s="71">
        <v>0</v>
      </c>
      <c r="EE23" s="71">
        <v>0</v>
      </c>
      <c r="EF23" s="71"/>
      <c r="EG23" s="71"/>
      <c r="EH23" s="71">
        <v>0</v>
      </c>
      <c r="EI23" s="71"/>
      <c r="EJ23" s="71">
        <v>0</v>
      </c>
      <c r="EK23" s="71">
        <v>0</v>
      </c>
      <c r="EL23" s="71">
        <v>0</v>
      </c>
      <c r="EM23" s="71"/>
      <c r="EN23" s="71">
        <v>0</v>
      </c>
      <c r="EO23" s="71">
        <v>0</v>
      </c>
      <c r="EP23" s="71">
        <v>0</v>
      </c>
      <c r="EQ23" s="71">
        <v>0</v>
      </c>
      <c r="ER23" s="71">
        <v>0</v>
      </c>
      <c r="ES23" s="71"/>
      <c r="ET23" s="71">
        <v>0</v>
      </c>
      <c r="EU23" s="71">
        <v>0</v>
      </c>
      <c r="EV23" s="71"/>
      <c r="EW23" s="71">
        <v>0</v>
      </c>
      <c r="EX23" s="71">
        <v>0</v>
      </c>
      <c r="EY23" s="71">
        <v>0</v>
      </c>
      <c r="EZ23" s="71">
        <v>0</v>
      </c>
      <c r="FA23" s="71">
        <v>0</v>
      </c>
      <c r="FB23" s="71">
        <v>0</v>
      </c>
      <c r="FC23" s="71"/>
      <c r="FD23" s="71">
        <v>0</v>
      </c>
      <c r="FE23" s="71">
        <v>0</v>
      </c>
      <c r="FF23" s="71">
        <v>0</v>
      </c>
      <c r="FG23" s="71"/>
      <c r="FH23" s="14">
        <v>0</v>
      </c>
      <c r="FI23" s="71"/>
      <c r="FJ23" s="71">
        <v>0</v>
      </c>
      <c r="FK23" s="71">
        <v>0</v>
      </c>
      <c r="FL23" s="71"/>
      <c r="FM23" s="71">
        <v>0</v>
      </c>
      <c r="FN23" s="71">
        <v>0</v>
      </c>
      <c r="FO23" s="71">
        <v>0</v>
      </c>
      <c r="FP23" s="71">
        <v>0</v>
      </c>
      <c r="FQ23" s="71">
        <v>0</v>
      </c>
      <c r="FR23" s="71">
        <v>0</v>
      </c>
      <c r="FS23" s="71">
        <v>0</v>
      </c>
      <c r="FT23" s="71">
        <v>0</v>
      </c>
      <c r="FU23" s="71">
        <v>0</v>
      </c>
      <c r="FV23" s="71">
        <v>0</v>
      </c>
      <c r="FW23" s="71"/>
      <c r="FX23" s="71">
        <v>0</v>
      </c>
      <c r="FY23" s="71">
        <v>0</v>
      </c>
      <c r="FZ23" s="71"/>
      <c r="GA23" s="71">
        <v>0</v>
      </c>
      <c r="GB23" s="71">
        <v>0</v>
      </c>
      <c r="GC23" s="79">
        <v>0</v>
      </c>
    </row>
    <row r="24" spans="2:297">
      <c r="B24" s="54" t="s">
        <v>791</v>
      </c>
      <c r="C24" s="60" t="s">
        <v>792</v>
      </c>
      <c r="D24" s="26" t="s">
        <v>775</v>
      </c>
      <c r="E24" s="23"/>
      <c r="F24" s="25"/>
      <c r="G24" s="170"/>
      <c r="H24" s="5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9"/>
    </row>
    <row r="25" spans="2:297">
      <c r="B25" s="58" t="s">
        <v>793</v>
      </c>
      <c r="C25" s="61" t="s">
        <v>794</v>
      </c>
      <c r="D25" s="22"/>
      <c r="E25" s="23"/>
      <c r="F25" s="25"/>
      <c r="G25" s="170"/>
      <c r="H25" s="5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9"/>
    </row>
    <row r="26" spans="2:297">
      <c r="B26" s="54" t="s">
        <v>795</v>
      </c>
      <c r="C26" s="55" t="s">
        <v>796</v>
      </c>
      <c r="D26" s="26" t="s">
        <v>769</v>
      </c>
      <c r="E26" s="23" t="s">
        <v>797</v>
      </c>
      <c r="F26" s="25" t="s">
        <v>798</v>
      </c>
      <c r="G26" s="171">
        <v>7509647.9194592796</v>
      </c>
      <c r="H26" s="51">
        <f>SUM(GD26:KK26)</f>
        <v>7509042.1696567461</v>
      </c>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9"/>
      <c r="GD26" s="73">
        <v>90938</v>
      </c>
      <c r="GE26" s="73">
        <v>35751.49</v>
      </c>
      <c r="GF26" s="73">
        <v>50921</v>
      </c>
      <c r="GG26" s="73">
        <v>118236.92</v>
      </c>
      <c r="GH26" s="73">
        <v>96484</v>
      </c>
      <c r="GI26" s="73">
        <v>59261.25</v>
      </c>
      <c r="GJ26" s="73">
        <v>90748</v>
      </c>
      <c r="GK26" s="73">
        <v>89732</v>
      </c>
      <c r="GL26" s="73">
        <v>74940</v>
      </c>
      <c r="GM26" s="73">
        <v>96400</v>
      </c>
      <c r="GN26" s="73">
        <v>66000</v>
      </c>
      <c r="GO26" s="73">
        <v>36960</v>
      </c>
      <c r="GP26" s="73">
        <v>61140</v>
      </c>
      <c r="GQ26" s="73">
        <v>73432.789999999994</v>
      </c>
      <c r="GR26" s="73">
        <v>10595.94</v>
      </c>
      <c r="GS26" s="73">
        <v>63696.99</v>
      </c>
      <c r="GT26" s="73">
        <v>23411.599999999999</v>
      </c>
      <c r="GU26" s="73">
        <v>96200</v>
      </c>
      <c r="GV26" s="73">
        <v>80000</v>
      </c>
      <c r="GW26" s="73">
        <v>182774.71</v>
      </c>
      <c r="GX26" s="73">
        <v>0</v>
      </c>
      <c r="GY26" s="73">
        <v>0</v>
      </c>
      <c r="GZ26" s="73">
        <v>15324</v>
      </c>
      <c r="HA26" s="73">
        <v>72336.039999999994</v>
      </c>
      <c r="HB26" s="73">
        <v>74090.97</v>
      </c>
      <c r="HC26" s="73">
        <v>143029.4</v>
      </c>
      <c r="HD26" s="73">
        <v>139960</v>
      </c>
      <c r="HE26" s="73">
        <v>19532</v>
      </c>
      <c r="HF26" s="73">
        <v>0</v>
      </c>
      <c r="HG26" s="73">
        <v>700.66</v>
      </c>
      <c r="HH26" s="73">
        <v>62060.22</v>
      </c>
      <c r="HI26" s="73">
        <v>74790</v>
      </c>
      <c r="HJ26" s="73">
        <v>74910</v>
      </c>
      <c r="HK26" s="73">
        <v>247784</v>
      </c>
      <c r="HL26" s="73">
        <v>0</v>
      </c>
      <c r="HM26" s="73">
        <v>0</v>
      </c>
      <c r="HN26" s="73">
        <v>7890.47</v>
      </c>
      <c r="HO26" s="73">
        <v>11960</v>
      </c>
      <c r="HP26" s="73">
        <v>8385</v>
      </c>
      <c r="HQ26" s="73">
        <v>16203.76</v>
      </c>
      <c r="HR26" s="73">
        <v>12062.24</v>
      </c>
      <c r="HS26" s="73">
        <v>12340</v>
      </c>
      <c r="HT26" s="73">
        <v>4056</v>
      </c>
      <c r="HU26" s="73">
        <v>28000</v>
      </c>
      <c r="HV26" s="73">
        <v>942</v>
      </c>
      <c r="HW26" s="73">
        <v>0</v>
      </c>
      <c r="HX26" s="73">
        <v>0</v>
      </c>
      <c r="HY26" s="73">
        <v>9121.76</v>
      </c>
      <c r="HZ26" s="73">
        <v>0</v>
      </c>
      <c r="IA26" s="73">
        <v>0</v>
      </c>
      <c r="IB26" s="73">
        <v>6980</v>
      </c>
      <c r="IC26" s="73">
        <v>0</v>
      </c>
      <c r="ID26" s="73">
        <v>11693.67</v>
      </c>
      <c r="IE26" s="73">
        <v>0</v>
      </c>
      <c r="IF26" s="73">
        <v>0</v>
      </c>
      <c r="IG26" s="73">
        <v>23296</v>
      </c>
      <c r="IH26" s="179">
        <f>SUM(6000,(2000000/13436))</f>
        <v>6148.8538255433168</v>
      </c>
      <c r="II26" s="73">
        <v>13083.12</v>
      </c>
      <c r="IJ26" s="73">
        <v>21244</v>
      </c>
      <c r="IK26" s="73">
        <v>11102.82</v>
      </c>
      <c r="IL26" s="73">
        <v>7008.67</v>
      </c>
      <c r="IM26" s="73">
        <v>7404</v>
      </c>
      <c r="IN26" s="73">
        <v>1400</v>
      </c>
      <c r="IO26" s="73">
        <v>0</v>
      </c>
      <c r="IP26" s="73">
        <v>0.31259303364096502</v>
      </c>
      <c r="IQ26" s="73">
        <v>0</v>
      </c>
      <c r="IR26" s="73">
        <v>0</v>
      </c>
      <c r="IS26" s="73"/>
      <c r="IT26" s="73">
        <v>2732</v>
      </c>
      <c r="IU26" s="73">
        <v>6348</v>
      </c>
      <c r="IV26" s="73">
        <v>0</v>
      </c>
      <c r="IW26" s="73">
        <v>0</v>
      </c>
      <c r="IX26" s="73">
        <v>21333.371184876502</v>
      </c>
      <c r="IY26" s="73">
        <v>0</v>
      </c>
      <c r="IZ26" s="73">
        <v>12952</v>
      </c>
      <c r="JA26" s="73">
        <v>0</v>
      </c>
      <c r="JB26" s="73">
        <v>0</v>
      </c>
      <c r="JC26" s="73">
        <v>0</v>
      </c>
      <c r="JD26" s="73">
        <v>0</v>
      </c>
      <c r="JE26" s="73">
        <v>77738.5</v>
      </c>
      <c r="JF26" s="73">
        <v>10000</v>
      </c>
      <c r="JG26" s="73">
        <v>1143.18</v>
      </c>
      <c r="JH26" s="73">
        <v>963.76503423637996</v>
      </c>
      <c r="JI26" s="73">
        <v>0</v>
      </c>
      <c r="JJ26" s="73">
        <v>0</v>
      </c>
      <c r="JK26" s="73">
        <v>0.40300000000000002</v>
      </c>
      <c r="JL26" s="73">
        <v>0</v>
      </c>
      <c r="JM26" s="73">
        <v>0</v>
      </c>
      <c r="JN26" s="73">
        <v>0</v>
      </c>
      <c r="JO26" s="73">
        <v>0</v>
      </c>
      <c r="JP26" s="73"/>
      <c r="JQ26" s="73">
        <v>447571.6</v>
      </c>
      <c r="JR26" s="73">
        <v>265688</v>
      </c>
      <c r="JS26" s="73">
        <v>473740</v>
      </c>
      <c r="JT26" s="73">
        <v>62892</v>
      </c>
      <c r="JU26" s="73">
        <v>0</v>
      </c>
      <c r="JV26" s="73">
        <v>35876</v>
      </c>
      <c r="JW26" s="73">
        <v>0</v>
      </c>
      <c r="JX26" s="73">
        <v>88743.59</v>
      </c>
      <c r="JY26" s="73">
        <v>2046555.4528252501</v>
      </c>
      <c r="JZ26" s="73">
        <v>1188567.6000000001</v>
      </c>
      <c r="KA26" s="73">
        <v>86780</v>
      </c>
      <c r="KB26" s="73">
        <v>14240</v>
      </c>
      <c r="KC26" s="73">
        <v>0</v>
      </c>
      <c r="KD26" s="73"/>
      <c r="KE26" s="73">
        <v>0</v>
      </c>
      <c r="KF26" s="73">
        <v>0</v>
      </c>
      <c r="KG26" s="73">
        <v>0</v>
      </c>
      <c r="KH26" s="73">
        <v>1667.3706281631401</v>
      </c>
      <c r="KI26" s="73">
        <v>800</v>
      </c>
      <c r="KJ26" s="73">
        <v>20244.680565644499</v>
      </c>
      <c r="KK26" s="73">
        <v>0</v>
      </c>
    </row>
    <row r="27" spans="2:297" ht="31.5">
      <c r="B27" s="54" t="s">
        <v>795</v>
      </c>
      <c r="C27" s="55" t="s">
        <v>796</v>
      </c>
      <c r="D27" s="26" t="s">
        <v>789</v>
      </c>
      <c r="E27" s="23" t="s">
        <v>799</v>
      </c>
      <c r="F27" s="25" t="s">
        <v>798</v>
      </c>
      <c r="G27" s="171">
        <v>51747144.718210801</v>
      </c>
      <c r="H27" s="51">
        <f>SUM(GD27:KK27)</f>
        <v>0</v>
      </c>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9"/>
      <c r="GD27" s="73">
        <v>0</v>
      </c>
      <c r="GE27" s="73"/>
      <c r="GF27" s="73">
        <v>0</v>
      </c>
      <c r="GG27" s="73"/>
      <c r="GH27" s="73"/>
      <c r="GI27" s="73"/>
      <c r="GJ27" s="73"/>
      <c r="GK27" s="73"/>
      <c r="GL27" s="73"/>
      <c r="GM27" s="73"/>
      <c r="GN27" s="73"/>
      <c r="GO27" s="73"/>
      <c r="GP27" s="73"/>
      <c r="GQ27" s="73"/>
      <c r="GR27" s="73"/>
      <c r="GS27" s="73">
        <v>0</v>
      </c>
      <c r="GT27" s="73"/>
      <c r="GU27" s="73"/>
      <c r="GV27" s="73"/>
      <c r="GW27" s="73"/>
      <c r="GX27" s="73">
        <v>0</v>
      </c>
      <c r="GY27" s="73">
        <v>0</v>
      </c>
      <c r="GZ27" s="73"/>
      <c r="HA27" s="73"/>
      <c r="HB27" s="73"/>
      <c r="HC27" s="73"/>
      <c r="HD27" s="73"/>
      <c r="HE27" s="73"/>
      <c r="HF27" s="73">
        <v>0</v>
      </c>
      <c r="HG27" s="73"/>
      <c r="HH27" s="73"/>
      <c r="HI27" s="73"/>
      <c r="HJ27" s="73"/>
      <c r="HK27" s="73"/>
      <c r="HL27" s="73">
        <v>0</v>
      </c>
      <c r="HM27" s="73">
        <v>0</v>
      </c>
      <c r="HN27" s="73">
        <v>0</v>
      </c>
      <c r="HO27" s="73">
        <v>0</v>
      </c>
      <c r="HP27" s="73"/>
      <c r="HQ27" s="73">
        <v>0</v>
      </c>
      <c r="HR27" s="73"/>
      <c r="HS27" s="73"/>
      <c r="HT27" s="73">
        <v>0</v>
      </c>
      <c r="HU27" s="73"/>
      <c r="HV27" s="73">
        <v>0</v>
      </c>
      <c r="HW27" s="73">
        <v>0</v>
      </c>
      <c r="HX27" s="73">
        <v>0</v>
      </c>
      <c r="HY27" s="73">
        <v>0</v>
      </c>
      <c r="HZ27" s="73">
        <v>0</v>
      </c>
      <c r="IA27" s="73">
        <v>0</v>
      </c>
      <c r="IB27" s="73">
        <v>0</v>
      </c>
      <c r="IC27" s="73">
        <v>0</v>
      </c>
      <c r="ID27" s="73">
        <v>0</v>
      </c>
      <c r="IE27" s="73">
        <v>0</v>
      </c>
      <c r="IF27" s="73">
        <v>0</v>
      </c>
      <c r="IG27" s="73"/>
      <c r="IH27" s="73">
        <v>0</v>
      </c>
      <c r="II27" s="73">
        <v>0</v>
      </c>
      <c r="IJ27" s="73"/>
      <c r="IK27" s="73">
        <v>0</v>
      </c>
      <c r="IL27" s="73">
        <v>0</v>
      </c>
      <c r="IM27" s="73">
        <v>0</v>
      </c>
      <c r="IN27" s="73">
        <v>0</v>
      </c>
      <c r="IO27" s="73">
        <v>0</v>
      </c>
      <c r="IP27" s="73">
        <v>0</v>
      </c>
      <c r="IQ27" s="73">
        <v>0</v>
      </c>
      <c r="IR27" s="73">
        <v>0</v>
      </c>
      <c r="IS27" s="73"/>
      <c r="IT27" s="73">
        <v>0</v>
      </c>
      <c r="IU27" s="73">
        <v>0</v>
      </c>
      <c r="IV27" s="73">
        <v>0</v>
      </c>
      <c r="IW27" s="73">
        <v>0</v>
      </c>
      <c r="IX27" s="73">
        <v>0</v>
      </c>
      <c r="IY27" s="73">
        <v>0</v>
      </c>
      <c r="IZ27" s="73">
        <v>0</v>
      </c>
      <c r="JA27" s="73">
        <v>0</v>
      </c>
      <c r="JB27" s="73">
        <v>0</v>
      </c>
      <c r="JC27" s="73">
        <v>0</v>
      </c>
      <c r="JD27" s="73">
        <v>0</v>
      </c>
      <c r="JE27" s="73">
        <v>0</v>
      </c>
      <c r="JF27" s="73">
        <v>0</v>
      </c>
      <c r="JG27" s="73">
        <v>0</v>
      </c>
      <c r="JH27" s="73">
        <v>0</v>
      </c>
      <c r="JI27" s="73">
        <v>0</v>
      </c>
      <c r="JJ27" s="73">
        <v>0</v>
      </c>
      <c r="JK27" s="73">
        <v>0</v>
      </c>
      <c r="JL27" s="73">
        <v>0</v>
      </c>
      <c r="JM27" s="73">
        <v>0</v>
      </c>
      <c r="JN27" s="73">
        <v>0</v>
      </c>
      <c r="JO27" s="73">
        <v>0</v>
      </c>
      <c r="JP27" s="73"/>
      <c r="JQ27" s="73">
        <v>0</v>
      </c>
      <c r="JR27" s="80"/>
      <c r="JS27" s="73"/>
      <c r="JT27" s="73">
        <v>0</v>
      </c>
      <c r="JU27" s="73">
        <v>0</v>
      </c>
      <c r="JV27" s="73">
        <v>0</v>
      </c>
      <c r="JW27" s="73">
        <v>0</v>
      </c>
      <c r="JX27" s="73"/>
      <c r="JY27" s="73"/>
      <c r="JZ27" s="73"/>
      <c r="KA27" s="73"/>
      <c r="KB27" s="73">
        <v>0</v>
      </c>
      <c r="KC27" s="73">
        <v>0</v>
      </c>
      <c r="KD27" s="73"/>
      <c r="KE27" s="73">
        <v>0</v>
      </c>
      <c r="KF27" s="73">
        <v>0</v>
      </c>
      <c r="KG27" s="73">
        <v>0</v>
      </c>
      <c r="KH27" s="73">
        <v>0</v>
      </c>
      <c r="KI27" s="73">
        <v>0</v>
      </c>
      <c r="KJ27" s="73">
        <v>0</v>
      </c>
      <c r="KK27" s="73">
        <v>0</v>
      </c>
    </row>
    <row r="28" spans="2:297">
      <c r="B28" s="54" t="s">
        <v>800</v>
      </c>
      <c r="C28" s="55" t="s">
        <v>801</v>
      </c>
      <c r="D28" s="26" t="s">
        <v>775</v>
      </c>
      <c r="E28" s="23"/>
      <c r="F28" s="25"/>
      <c r="G28" s="170"/>
      <c r="H28" s="5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9"/>
    </row>
    <row r="29" spans="2:297">
      <c r="B29" s="54" t="s">
        <v>802</v>
      </c>
      <c r="C29" s="55" t="s">
        <v>803</v>
      </c>
      <c r="D29" s="26" t="s">
        <v>775</v>
      </c>
      <c r="E29" s="23"/>
      <c r="F29" s="25"/>
      <c r="G29" s="170"/>
      <c r="H29" s="5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9"/>
    </row>
    <row r="30" spans="2:297">
      <c r="B30" s="52" t="s">
        <v>804</v>
      </c>
      <c r="C30" s="59" t="s">
        <v>805</v>
      </c>
      <c r="D30" s="22"/>
      <c r="E30" s="23"/>
      <c r="F30" s="25"/>
      <c r="G30" s="170"/>
      <c r="H30" s="5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9"/>
    </row>
    <row r="31" spans="2:297">
      <c r="B31" s="54" t="s">
        <v>806</v>
      </c>
      <c r="C31" s="60" t="s">
        <v>807</v>
      </c>
      <c r="D31" s="26" t="s">
        <v>775</v>
      </c>
      <c r="E31" s="23"/>
      <c r="F31" s="25"/>
      <c r="G31" s="170"/>
      <c r="H31" s="5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9"/>
    </row>
    <row r="32" spans="2:297">
      <c r="B32" s="54" t="s">
        <v>808</v>
      </c>
      <c r="C32" s="60" t="s">
        <v>809</v>
      </c>
      <c r="D32" s="26" t="s">
        <v>775</v>
      </c>
      <c r="E32" s="23"/>
      <c r="F32" s="25"/>
      <c r="G32" s="170"/>
      <c r="H32" s="5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9"/>
    </row>
    <row r="33" spans="2:297">
      <c r="B33" s="54" t="s">
        <v>810</v>
      </c>
      <c r="C33" s="60" t="s">
        <v>811</v>
      </c>
      <c r="D33" s="26" t="s">
        <v>775</v>
      </c>
      <c r="E33" s="23"/>
      <c r="F33" s="25"/>
      <c r="G33" s="170"/>
      <c r="H33" s="5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c r="GB33" s="71"/>
      <c r="GC33" s="71"/>
    </row>
    <row r="34" spans="2:297" ht="47.25">
      <c r="B34" s="54" t="s">
        <v>812</v>
      </c>
      <c r="C34" s="56" t="s">
        <v>813</v>
      </c>
      <c r="D34" s="26" t="s">
        <v>789</v>
      </c>
      <c r="E34" s="23" t="s">
        <v>814</v>
      </c>
      <c r="F34" s="25" t="s">
        <v>781</v>
      </c>
      <c r="G34" s="51">
        <v>3612497.3748139301</v>
      </c>
      <c r="H34" s="51">
        <f>SUM(I34:GC34)</f>
        <v>0</v>
      </c>
      <c r="I34" s="71"/>
      <c r="J34" s="71">
        <v>0</v>
      </c>
      <c r="K34" s="71">
        <v>0</v>
      </c>
      <c r="L34" s="71">
        <v>0</v>
      </c>
      <c r="M34" s="71">
        <v>0</v>
      </c>
      <c r="N34" s="71">
        <v>0</v>
      </c>
      <c r="O34" s="71">
        <v>0</v>
      </c>
      <c r="P34" s="71">
        <v>0</v>
      </c>
      <c r="Q34" s="71">
        <v>0</v>
      </c>
      <c r="R34" s="71">
        <v>0</v>
      </c>
      <c r="S34" s="71">
        <v>0</v>
      </c>
      <c r="T34" s="71">
        <v>0</v>
      </c>
      <c r="U34" s="71">
        <v>0</v>
      </c>
      <c r="V34" s="71">
        <v>0</v>
      </c>
      <c r="W34" s="71">
        <v>0</v>
      </c>
      <c r="X34" s="71"/>
      <c r="Y34" s="71">
        <v>0</v>
      </c>
      <c r="Z34" s="71">
        <v>0</v>
      </c>
      <c r="AA34" s="71">
        <v>0</v>
      </c>
      <c r="AB34" s="71">
        <v>0</v>
      </c>
      <c r="AC34" s="71">
        <v>0</v>
      </c>
      <c r="AD34" s="71">
        <v>0</v>
      </c>
      <c r="AE34" s="71">
        <v>0</v>
      </c>
      <c r="AF34" s="71">
        <v>0</v>
      </c>
      <c r="AG34" s="71"/>
      <c r="AH34" s="71">
        <v>0</v>
      </c>
      <c r="AI34" s="71">
        <v>0</v>
      </c>
      <c r="AJ34" s="71">
        <v>0</v>
      </c>
      <c r="AK34" s="71"/>
      <c r="AL34" s="71">
        <v>0</v>
      </c>
      <c r="AM34" s="71">
        <v>0</v>
      </c>
      <c r="AN34" s="71">
        <v>0</v>
      </c>
      <c r="AO34" s="71">
        <v>0</v>
      </c>
      <c r="AP34" s="71">
        <v>0</v>
      </c>
      <c r="AQ34" s="71">
        <v>0</v>
      </c>
      <c r="AR34" s="71"/>
      <c r="AS34" s="71">
        <v>0</v>
      </c>
      <c r="AT34" s="71">
        <v>0</v>
      </c>
      <c r="AU34" s="71"/>
      <c r="AV34" s="71"/>
      <c r="AW34" s="71">
        <v>0</v>
      </c>
      <c r="AX34" s="71">
        <v>0</v>
      </c>
      <c r="AY34" s="71">
        <v>0</v>
      </c>
      <c r="AZ34" s="71"/>
      <c r="BA34" s="71">
        <v>0</v>
      </c>
      <c r="BB34" s="71">
        <v>0</v>
      </c>
      <c r="BC34" s="71">
        <v>0</v>
      </c>
      <c r="BD34" s="71">
        <v>0</v>
      </c>
      <c r="BE34" s="71">
        <v>0</v>
      </c>
      <c r="BF34" s="71">
        <v>0</v>
      </c>
      <c r="BG34" s="71">
        <v>0</v>
      </c>
      <c r="BH34" s="71">
        <v>0</v>
      </c>
      <c r="BI34" s="71"/>
      <c r="BJ34" s="71">
        <v>0</v>
      </c>
      <c r="BK34" s="71">
        <v>0</v>
      </c>
      <c r="BL34" s="71">
        <v>0</v>
      </c>
      <c r="BM34" s="71">
        <v>0</v>
      </c>
      <c r="BN34" s="71">
        <v>0</v>
      </c>
      <c r="BO34" s="71">
        <v>0</v>
      </c>
      <c r="BP34" s="71">
        <v>0</v>
      </c>
      <c r="BQ34" s="71">
        <v>0</v>
      </c>
      <c r="BR34" s="71">
        <v>0</v>
      </c>
      <c r="BS34" s="71">
        <v>0</v>
      </c>
      <c r="BT34" s="71">
        <v>0</v>
      </c>
      <c r="BU34" s="71">
        <v>0</v>
      </c>
      <c r="BV34" s="71">
        <v>0</v>
      </c>
      <c r="BW34" s="71">
        <v>0</v>
      </c>
      <c r="BX34" s="71">
        <v>0</v>
      </c>
      <c r="BY34" s="71">
        <v>0</v>
      </c>
      <c r="BZ34" s="71">
        <v>0</v>
      </c>
      <c r="CA34" s="71"/>
      <c r="CB34" s="71">
        <v>0</v>
      </c>
      <c r="CC34" s="71">
        <v>0</v>
      </c>
      <c r="CD34" s="71">
        <v>0</v>
      </c>
      <c r="CE34" s="71">
        <v>0</v>
      </c>
      <c r="CF34" s="71"/>
      <c r="CG34" s="71">
        <v>0</v>
      </c>
      <c r="CH34" s="71">
        <v>0</v>
      </c>
      <c r="CI34" s="71">
        <v>0</v>
      </c>
      <c r="CJ34" s="71">
        <v>0</v>
      </c>
      <c r="CK34" s="71">
        <v>0</v>
      </c>
      <c r="CL34" s="71">
        <v>0</v>
      </c>
      <c r="CM34" s="71">
        <v>0</v>
      </c>
      <c r="CN34" s="71">
        <v>0</v>
      </c>
      <c r="CO34" s="71"/>
      <c r="CP34" s="71"/>
      <c r="CQ34" s="71">
        <v>0</v>
      </c>
      <c r="CR34" s="71">
        <v>0</v>
      </c>
      <c r="CS34" s="71">
        <v>0</v>
      </c>
      <c r="CT34" s="71"/>
      <c r="CU34" s="71">
        <v>0</v>
      </c>
      <c r="CV34" s="71">
        <v>0</v>
      </c>
      <c r="CW34" s="71">
        <v>0</v>
      </c>
      <c r="CX34" s="71">
        <v>0</v>
      </c>
      <c r="CY34" s="71">
        <v>0</v>
      </c>
      <c r="CZ34" s="71"/>
      <c r="DA34" s="71">
        <v>0</v>
      </c>
      <c r="DB34" s="71"/>
      <c r="DC34" s="71">
        <v>0</v>
      </c>
      <c r="DD34" s="71">
        <v>0</v>
      </c>
      <c r="DE34" s="71">
        <v>0</v>
      </c>
      <c r="DF34" s="71">
        <v>0</v>
      </c>
      <c r="DG34" s="71">
        <v>0</v>
      </c>
      <c r="DH34" s="71"/>
      <c r="DI34" s="71">
        <v>0</v>
      </c>
      <c r="DJ34" s="71">
        <v>0</v>
      </c>
      <c r="DK34" s="71"/>
      <c r="DL34" s="71">
        <v>0</v>
      </c>
      <c r="DM34" s="71">
        <v>0</v>
      </c>
      <c r="DN34" s="71">
        <v>0</v>
      </c>
      <c r="DO34" s="71">
        <v>0</v>
      </c>
      <c r="DP34" s="71">
        <v>0</v>
      </c>
      <c r="DQ34" s="71">
        <v>0</v>
      </c>
      <c r="DR34" s="71">
        <v>0</v>
      </c>
      <c r="DS34" s="71">
        <v>0</v>
      </c>
      <c r="DT34" s="71">
        <v>0</v>
      </c>
      <c r="DU34" s="71">
        <v>0</v>
      </c>
      <c r="DV34" s="71">
        <v>0</v>
      </c>
      <c r="DW34" s="71">
        <v>0</v>
      </c>
      <c r="DX34" s="71"/>
      <c r="DY34" s="71">
        <v>0</v>
      </c>
      <c r="DZ34" s="71">
        <v>0</v>
      </c>
      <c r="EA34" s="71">
        <v>0</v>
      </c>
      <c r="EB34" s="71">
        <v>0</v>
      </c>
      <c r="EC34" s="71">
        <v>0</v>
      </c>
      <c r="ED34" s="71">
        <v>0</v>
      </c>
      <c r="EE34" s="71">
        <v>0</v>
      </c>
      <c r="EF34" s="71">
        <v>0</v>
      </c>
      <c r="EG34" s="71"/>
      <c r="EH34" s="71">
        <v>0</v>
      </c>
      <c r="EI34" s="71">
        <v>0</v>
      </c>
      <c r="EJ34" s="71">
        <v>0</v>
      </c>
      <c r="EK34" s="71">
        <v>0</v>
      </c>
      <c r="EL34" s="71">
        <v>0</v>
      </c>
      <c r="EM34" s="71"/>
      <c r="EN34" s="71">
        <v>0</v>
      </c>
      <c r="EO34" s="71">
        <v>0</v>
      </c>
      <c r="EP34" s="71">
        <v>0</v>
      </c>
      <c r="EQ34" s="71">
        <v>0</v>
      </c>
      <c r="ER34" s="71">
        <v>0</v>
      </c>
      <c r="ES34" s="71">
        <v>0</v>
      </c>
      <c r="ET34" s="71">
        <v>0</v>
      </c>
      <c r="EU34" s="71">
        <v>0</v>
      </c>
      <c r="EV34" s="71">
        <v>0</v>
      </c>
      <c r="EW34" s="71">
        <v>0</v>
      </c>
      <c r="EX34" s="71"/>
      <c r="EY34" s="71">
        <v>0</v>
      </c>
      <c r="EZ34" s="71">
        <v>0</v>
      </c>
      <c r="FA34" s="71">
        <v>0</v>
      </c>
      <c r="FB34" s="71">
        <v>0</v>
      </c>
      <c r="FC34" s="71"/>
      <c r="FD34" s="71">
        <v>0</v>
      </c>
      <c r="FE34" s="71">
        <v>0</v>
      </c>
      <c r="FF34" s="71">
        <v>0</v>
      </c>
      <c r="FG34" s="71"/>
      <c r="FH34" s="71">
        <v>0</v>
      </c>
      <c r="FI34" s="71"/>
      <c r="FJ34" s="71"/>
      <c r="FK34" s="71">
        <v>0</v>
      </c>
      <c r="FL34" s="71"/>
      <c r="FM34" s="71">
        <v>0</v>
      </c>
      <c r="FN34" s="71">
        <v>0</v>
      </c>
      <c r="FO34" s="71">
        <v>0</v>
      </c>
      <c r="FP34" s="71">
        <v>0</v>
      </c>
      <c r="FQ34" s="71">
        <v>0</v>
      </c>
      <c r="FR34" s="71">
        <v>0</v>
      </c>
      <c r="FS34" s="71">
        <v>0</v>
      </c>
      <c r="FT34" s="71">
        <v>0</v>
      </c>
      <c r="FU34" s="71">
        <v>0</v>
      </c>
      <c r="FV34" s="71">
        <v>0</v>
      </c>
      <c r="FW34" s="71">
        <v>0</v>
      </c>
      <c r="FX34" s="71">
        <v>0</v>
      </c>
      <c r="FY34" s="71">
        <v>0</v>
      </c>
      <c r="FZ34" s="71">
        <v>0</v>
      </c>
      <c r="GA34" s="71">
        <v>0</v>
      </c>
      <c r="GB34" s="71">
        <v>0</v>
      </c>
      <c r="GC34" s="79">
        <v>0</v>
      </c>
    </row>
    <row r="35" spans="2:297" ht="47.25">
      <c r="B35" s="54" t="s">
        <v>812</v>
      </c>
      <c r="C35" s="56" t="s">
        <v>813</v>
      </c>
      <c r="D35" s="26" t="s">
        <v>789</v>
      </c>
      <c r="E35" s="23" t="s">
        <v>815</v>
      </c>
      <c r="F35" s="25" t="s">
        <v>781</v>
      </c>
      <c r="G35" s="170">
        <v>75577881.058895499</v>
      </c>
      <c r="H35" s="51">
        <f>SUM(GD35:KK35)</f>
        <v>9.5033640964572799E-2</v>
      </c>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9"/>
      <c r="GD35" s="73"/>
      <c r="GE35" s="73"/>
      <c r="GF35" s="73"/>
      <c r="GG35" s="73"/>
      <c r="GH35" s="73"/>
      <c r="GI35" s="73"/>
      <c r="GJ35" s="73"/>
      <c r="GK35" s="73"/>
      <c r="GL35" s="73"/>
      <c r="GM35" s="73"/>
      <c r="GN35" s="73"/>
      <c r="GO35" s="73">
        <v>0</v>
      </c>
      <c r="GP35" s="73">
        <v>0</v>
      </c>
      <c r="GQ35" s="73"/>
      <c r="GR35" s="73">
        <v>0</v>
      </c>
      <c r="GS35" s="73">
        <v>0</v>
      </c>
      <c r="GT35" s="73"/>
      <c r="GU35" s="73"/>
      <c r="GV35" s="73">
        <v>0</v>
      </c>
      <c r="GW35" s="73"/>
      <c r="GX35" s="73">
        <v>0</v>
      </c>
      <c r="GY35" s="73"/>
      <c r="GZ35" s="73"/>
      <c r="HA35" s="73"/>
      <c r="HB35" s="73"/>
      <c r="HC35" s="73"/>
      <c r="HD35" s="73">
        <v>0</v>
      </c>
      <c r="HE35" s="73"/>
      <c r="HF35" s="73"/>
      <c r="HG35" s="73"/>
      <c r="HH35" s="73"/>
      <c r="HI35" s="73"/>
      <c r="HJ35" s="73"/>
      <c r="HK35" s="73"/>
      <c r="HL35" s="73">
        <v>0</v>
      </c>
      <c r="HM35" s="73">
        <v>0</v>
      </c>
      <c r="HN35" s="73">
        <v>0</v>
      </c>
      <c r="HO35" s="73"/>
      <c r="HQ35" s="73">
        <v>0</v>
      </c>
      <c r="HR35" s="73"/>
      <c r="HS35" s="73"/>
      <c r="HT35" s="73"/>
      <c r="HU35" s="73">
        <v>0</v>
      </c>
      <c r="HV35" s="73">
        <v>0</v>
      </c>
      <c r="HW35" s="73">
        <v>0</v>
      </c>
      <c r="HX35" s="73">
        <v>0</v>
      </c>
      <c r="HY35" s="73"/>
      <c r="HZ35" s="73"/>
      <c r="IA35" s="73">
        <v>0</v>
      </c>
      <c r="IB35" s="73">
        <v>0</v>
      </c>
      <c r="IC35" s="73">
        <v>0</v>
      </c>
      <c r="ID35" s="73">
        <v>0</v>
      </c>
      <c r="IE35" s="73">
        <v>0</v>
      </c>
      <c r="IF35" s="73">
        <v>0</v>
      </c>
      <c r="IG35" s="73">
        <v>9.5033640964572799E-2</v>
      </c>
      <c r="IH35" s="73">
        <v>0</v>
      </c>
      <c r="II35" s="73">
        <v>0</v>
      </c>
      <c r="IJ35" s="73"/>
      <c r="IK35" s="73">
        <v>0</v>
      </c>
      <c r="IL35" s="73"/>
      <c r="IM35" s="73"/>
      <c r="IN35" s="73">
        <v>0</v>
      </c>
      <c r="IO35" s="73">
        <v>0</v>
      </c>
      <c r="IP35" s="73">
        <v>0</v>
      </c>
      <c r="IQ35" s="73">
        <v>0</v>
      </c>
      <c r="IR35" s="73">
        <v>0</v>
      </c>
      <c r="IS35" s="73"/>
      <c r="IT35" s="73"/>
      <c r="IU35" s="73">
        <v>0</v>
      </c>
      <c r="IV35" s="73">
        <v>0</v>
      </c>
      <c r="IW35" s="73">
        <v>0</v>
      </c>
      <c r="IX35" s="73">
        <v>0</v>
      </c>
      <c r="IY35" s="73">
        <v>0</v>
      </c>
      <c r="IZ35" s="73">
        <v>0</v>
      </c>
      <c r="JA35" s="73">
        <v>0</v>
      </c>
      <c r="JB35" s="73">
        <v>0</v>
      </c>
      <c r="JC35" s="73">
        <v>0</v>
      </c>
      <c r="JD35" s="73">
        <v>0</v>
      </c>
      <c r="JE35" s="73">
        <v>0</v>
      </c>
      <c r="JF35" s="73">
        <v>0</v>
      </c>
      <c r="JG35" s="73"/>
      <c r="JH35" s="73"/>
      <c r="JI35" s="73">
        <v>0</v>
      </c>
      <c r="JJ35" s="73">
        <v>0</v>
      </c>
      <c r="JK35" s="73">
        <v>0</v>
      </c>
      <c r="JL35" s="73">
        <v>0</v>
      </c>
      <c r="JM35" s="73">
        <v>0</v>
      </c>
      <c r="JN35" s="73">
        <v>0</v>
      </c>
      <c r="JO35" s="73">
        <v>0</v>
      </c>
      <c r="JP35" s="73">
        <v>0</v>
      </c>
      <c r="JQ35" s="73"/>
      <c r="JR35" s="73"/>
      <c r="JS35" s="73"/>
      <c r="JT35" s="73"/>
      <c r="JU35" s="73">
        <v>0</v>
      </c>
      <c r="JV35" s="73"/>
      <c r="JW35" s="73"/>
      <c r="JX35" s="73"/>
      <c r="JY35" s="73"/>
      <c r="JZ35" s="73"/>
      <c r="KA35" s="73">
        <v>0</v>
      </c>
      <c r="KB35" s="73"/>
      <c r="KC35" s="73">
        <v>0</v>
      </c>
      <c r="KD35" s="73"/>
      <c r="KE35" s="73">
        <v>0</v>
      </c>
      <c r="KF35" s="73">
        <v>0</v>
      </c>
      <c r="KG35" s="73">
        <v>0</v>
      </c>
      <c r="KH35" s="73">
        <v>0</v>
      </c>
      <c r="KI35" s="73">
        <v>0</v>
      </c>
      <c r="KJ35" s="73"/>
      <c r="KK35" s="73"/>
    </row>
    <row r="36" spans="2:297">
      <c r="B36" s="62"/>
      <c r="C36" s="63"/>
      <c r="D36" s="22"/>
      <c r="E36" s="23"/>
      <c r="F36" s="25"/>
      <c r="G36" s="170"/>
      <c r="H36" s="5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c r="FS36" s="71"/>
      <c r="FT36" s="71"/>
      <c r="FU36" s="71"/>
      <c r="FV36" s="71"/>
      <c r="FW36" s="71"/>
      <c r="FX36" s="71"/>
      <c r="FY36" s="71"/>
      <c r="FZ36" s="71"/>
      <c r="GA36" s="71"/>
      <c r="GB36" s="71"/>
      <c r="GC36" s="79"/>
    </row>
    <row r="37" spans="2:297">
      <c r="B37" s="64" t="s">
        <v>816</v>
      </c>
      <c r="C37" s="50" t="s">
        <v>817</v>
      </c>
      <c r="D37" s="24"/>
      <c r="E37" s="23"/>
      <c r="F37" s="25"/>
      <c r="G37" s="170"/>
      <c r="H37" s="5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9"/>
    </row>
    <row r="38" spans="2:297">
      <c r="B38" s="54" t="s">
        <v>818</v>
      </c>
      <c r="C38" s="56" t="s">
        <v>819</v>
      </c>
      <c r="D38" s="26" t="s">
        <v>789</v>
      </c>
      <c r="E38" s="23" t="s">
        <v>820</v>
      </c>
      <c r="F38" s="25" t="s">
        <v>821</v>
      </c>
      <c r="G38" s="51">
        <v>18320820.547578201</v>
      </c>
      <c r="H38" s="51">
        <f>SUM(I38:GC38)</f>
        <v>0</v>
      </c>
      <c r="I38" s="71"/>
      <c r="J38" s="71">
        <v>0</v>
      </c>
      <c r="K38" s="71"/>
      <c r="L38" s="71"/>
      <c r="M38" s="71">
        <v>0</v>
      </c>
      <c r="N38" s="71">
        <v>0</v>
      </c>
      <c r="O38" s="71">
        <v>0</v>
      </c>
      <c r="P38" s="71">
        <v>0</v>
      </c>
      <c r="Q38" s="71">
        <v>0</v>
      </c>
      <c r="R38" s="71">
        <v>0</v>
      </c>
      <c r="S38" s="71">
        <v>0</v>
      </c>
      <c r="T38" s="71">
        <v>0</v>
      </c>
      <c r="U38" s="71">
        <v>0</v>
      </c>
      <c r="V38" s="71">
        <v>0</v>
      </c>
      <c r="W38" s="71">
        <v>0</v>
      </c>
      <c r="X38" s="71"/>
      <c r="Y38" s="71">
        <v>0</v>
      </c>
      <c r="Z38" s="71">
        <v>0</v>
      </c>
      <c r="AA38" s="71">
        <v>0</v>
      </c>
      <c r="AB38" s="71">
        <v>0</v>
      </c>
      <c r="AD38" s="71">
        <v>0</v>
      </c>
      <c r="AE38" s="71">
        <v>0</v>
      </c>
      <c r="AF38" s="71"/>
      <c r="AG38" s="71"/>
      <c r="AH38" s="71">
        <v>0</v>
      </c>
      <c r="AI38" s="71">
        <v>0</v>
      </c>
      <c r="AJ38" s="71">
        <v>0</v>
      </c>
      <c r="AK38" s="71">
        <v>0</v>
      </c>
      <c r="AL38" s="71">
        <v>0</v>
      </c>
      <c r="AM38" s="71">
        <v>0</v>
      </c>
      <c r="AN38" s="71">
        <v>0</v>
      </c>
      <c r="AO38" s="71"/>
      <c r="AP38" s="71">
        <v>0</v>
      </c>
      <c r="AQ38" s="71">
        <v>0</v>
      </c>
      <c r="AR38" s="71"/>
      <c r="AS38" s="71">
        <v>0</v>
      </c>
      <c r="AT38" s="71">
        <v>0</v>
      </c>
      <c r="AU38" s="71">
        <v>0</v>
      </c>
      <c r="AV38" s="71"/>
      <c r="AW38" s="71">
        <v>0</v>
      </c>
      <c r="AX38" s="71">
        <v>0</v>
      </c>
      <c r="AY38" s="71">
        <v>0</v>
      </c>
      <c r="AZ38" s="71">
        <v>0</v>
      </c>
      <c r="BA38" s="71"/>
      <c r="BB38" s="71">
        <v>0</v>
      </c>
      <c r="BC38" s="71">
        <v>0</v>
      </c>
      <c r="BD38" s="71"/>
      <c r="BE38" s="71">
        <v>0</v>
      </c>
      <c r="BF38" s="71"/>
      <c r="BG38" s="71">
        <v>0</v>
      </c>
      <c r="BH38" s="71">
        <v>0</v>
      </c>
      <c r="BI38" s="71"/>
      <c r="BJ38" s="71">
        <v>0</v>
      </c>
      <c r="BK38" s="71">
        <v>0</v>
      </c>
      <c r="BL38" s="71">
        <v>0</v>
      </c>
      <c r="BM38" s="71">
        <v>0</v>
      </c>
      <c r="BN38" s="71">
        <v>0</v>
      </c>
      <c r="BO38" s="71">
        <v>0</v>
      </c>
      <c r="BP38" s="71"/>
      <c r="BQ38" s="71"/>
      <c r="BR38" s="71">
        <v>0</v>
      </c>
      <c r="BS38" s="71"/>
      <c r="BT38" s="71">
        <v>0</v>
      </c>
      <c r="BU38" s="71">
        <v>0</v>
      </c>
      <c r="BV38" s="71"/>
      <c r="BW38" s="71">
        <v>0</v>
      </c>
      <c r="BX38" s="71">
        <v>0</v>
      </c>
      <c r="BY38" s="71"/>
      <c r="BZ38" s="71">
        <v>0</v>
      </c>
      <c r="CA38" s="71"/>
      <c r="CB38" s="71">
        <v>0</v>
      </c>
      <c r="CC38" s="71">
        <v>0</v>
      </c>
      <c r="CD38" s="71">
        <v>0</v>
      </c>
      <c r="CE38" s="71">
        <v>0</v>
      </c>
      <c r="CF38" s="71"/>
      <c r="CG38" s="71">
        <v>0</v>
      </c>
      <c r="CH38" s="71">
        <v>0</v>
      </c>
      <c r="CI38" s="71">
        <v>0</v>
      </c>
      <c r="CJ38" s="71"/>
      <c r="CK38" s="71">
        <v>0</v>
      </c>
      <c r="CL38" s="71">
        <v>0</v>
      </c>
      <c r="CM38" s="71"/>
      <c r="CN38" s="71">
        <v>0</v>
      </c>
      <c r="CO38" s="71"/>
      <c r="CP38" s="71"/>
      <c r="CQ38" s="71">
        <v>0</v>
      </c>
      <c r="CR38" s="71">
        <v>0</v>
      </c>
      <c r="CS38" s="71">
        <v>0</v>
      </c>
      <c r="CT38" s="71"/>
      <c r="CU38" s="71"/>
      <c r="CV38" s="71">
        <v>0</v>
      </c>
      <c r="CW38" s="71">
        <v>0</v>
      </c>
      <c r="CX38" s="71"/>
      <c r="CY38" s="71">
        <v>0</v>
      </c>
      <c r="CZ38" s="71">
        <v>0</v>
      </c>
      <c r="DA38" s="71"/>
      <c r="DB38" s="71"/>
      <c r="DC38" s="71"/>
      <c r="DD38" s="71">
        <v>0</v>
      </c>
      <c r="DE38" s="71">
        <v>0</v>
      </c>
      <c r="DF38" s="71">
        <v>0</v>
      </c>
      <c r="DG38" s="71">
        <v>0</v>
      </c>
      <c r="DH38" s="71">
        <v>0</v>
      </c>
      <c r="DI38" s="71">
        <v>0</v>
      </c>
      <c r="DJ38" s="71">
        <v>0</v>
      </c>
      <c r="DK38" s="71"/>
      <c r="DL38" s="71">
        <v>0</v>
      </c>
      <c r="DM38" s="71">
        <v>0</v>
      </c>
      <c r="DN38" s="71"/>
      <c r="DO38" s="71">
        <v>0</v>
      </c>
      <c r="DP38" s="71">
        <v>0</v>
      </c>
      <c r="DQ38" s="71">
        <v>0</v>
      </c>
      <c r="DR38" s="71"/>
      <c r="DS38" s="71">
        <v>0</v>
      </c>
      <c r="DT38" s="71">
        <v>0</v>
      </c>
      <c r="DU38" s="71"/>
      <c r="DV38" s="71">
        <v>0</v>
      </c>
      <c r="DW38" s="71">
        <v>0</v>
      </c>
      <c r="DX38" s="71"/>
      <c r="DY38" s="71">
        <v>0</v>
      </c>
      <c r="DZ38" s="71">
        <v>0</v>
      </c>
      <c r="EA38" s="71">
        <v>0</v>
      </c>
      <c r="EB38" s="71">
        <v>0</v>
      </c>
      <c r="EC38" s="71">
        <v>0</v>
      </c>
      <c r="ED38" s="71">
        <v>0</v>
      </c>
      <c r="EE38" s="71">
        <v>0</v>
      </c>
      <c r="EF38" s="71"/>
      <c r="EG38" s="71">
        <v>0</v>
      </c>
      <c r="EH38" s="71">
        <v>0</v>
      </c>
      <c r="EI38" s="71">
        <v>0</v>
      </c>
      <c r="EJ38" s="71">
        <v>0</v>
      </c>
      <c r="EK38" s="71">
        <v>0</v>
      </c>
      <c r="EL38" s="71">
        <v>0</v>
      </c>
      <c r="EM38" s="71"/>
      <c r="EN38" s="71">
        <v>0</v>
      </c>
      <c r="EO38" s="71">
        <v>0</v>
      </c>
      <c r="EP38" s="71">
        <v>0</v>
      </c>
      <c r="EQ38" s="71">
        <v>0</v>
      </c>
      <c r="ER38" s="71">
        <v>0</v>
      </c>
      <c r="ES38" s="71">
        <v>0</v>
      </c>
      <c r="ET38" s="71">
        <v>0</v>
      </c>
      <c r="EU38" s="71">
        <v>0</v>
      </c>
      <c r="EV38" s="71"/>
      <c r="EW38" s="71">
        <v>0</v>
      </c>
      <c r="EX38" s="71"/>
      <c r="EY38" s="71">
        <v>0</v>
      </c>
      <c r="EZ38" s="71">
        <v>0</v>
      </c>
      <c r="FA38" s="71">
        <v>0</v>
      </c>
      <c r="FB38" s="71">
        <v>0</v>
      </c>
      <c r="FC38" s="71"/>
      <c r="FD38" s="71">
        <v>0</v>
      </c>
      <c r="FE38" s="71">
        <v>0</v>
      </c>
      <c r="FF38" s="71">
        <v>0</v>
      </c>
      <c r="FG38" s="71"/>
      <c r="FH38" s="71">
        <v>0</v>
      </c>
      <c r="FI38" s="71"/>
      <c r="FJ38" s="71"/>
      <c r="FK38" s="71">
        <v>0</v>
      </c>
      <c r="FL38" s="71"/>
      <c r="FM38" s="71">
        <v>0</v>
      </c>
      <c r="FN38" s="71">
        <v>0</v>
      </c>
      <c r="FO38" s="71">
        <v>0</v>
      </c>
      <c r="FP38" s="71">
        <v>0</v>
      </c>
      <c r="FQ38" s="71">
        <v>0</v>
      </c>
      <c r="FR38" s="71">
        <v>0</v>
      </c>
      <c r="FS38" s="71">
        <v>0</v>
      </c>
      <c r="FT38" s="71">
        <v>0</v>
      </c>
      <c r="FU38" s="71">
        <v>0</v>
      </c>
      <c r="FV38" s="71">
        <v>0</v>
      </c>
      <c r="FW38" s="71"/>
      <c r="FX38" s="71">
        <v>0</v>
      </c>
      <c r="FY38" s="71">
        <v>0</v>
      </c>
      <c r="FZ38" s="71"/>
      <c r="GA38" s="71"/>
      <c r="GB38" s="71">
        <v>0</v>
      </c>
      <c r="GC38" s="79"/>
      <c r="HO38" s="73"/>
    </row>
    <row r="39" spans="2:297">
      <c r="B39" s="54" t="s">
        <v>818</v>
      </c>
      <c r="C39" s="56" t="s">
        <v>819</v>
      </c>
      <c r="D39" s="57" t="s">
        <v>789</v>
      </c>
      <c r="E39" s="23" t="s">
        <v>822</v>
      </c>
      <c r="F39" s="25" t="s">
        <v>821</v>
      </c>
      <c r="G39" s="170">
        <v>121573700.60704</v>
      </c>
      <c r="H39" s="51">
        <f>SUM(GD39:KK39)</f>
        <v>0</v>
      </c>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9"/>
      <c r="GD39" s="73"/>
      <c r="GE39" s="73"/>
      <c r="GF39" s="73"/>
      <c r="GG39" s="73"/>
      <c r="GH39" s="73"/>
      <c r="GI39" s="73"/>
      <c r="GJ39" s="73"/>
      <c r="GK39" s="73"/>
      <c r="GL39" s="73"/>
      <c r="GM39" s="73"/>
      <c r="GN39" s="73"/>
      <c r="GO39" s="73">
        <v>0</v>
      </c>
      <c r="GP39" s="73">
        <v>0</v>
      </c>
      <c r="GQ39" s="73"/>
      <c r="GR39" s="73"/>
      <c r="GS39" s="73"/>
      <c r="GT39" s="73"/>
      <c r="GU39" s="73">
        <v>0</v>
      </c>
      <c r="GV39" s="73">
        <v>0</v>
      </c>
      <c r="GW39" s="73"/>
      <c r="GX39" s="73">
        <v>0</v>
      </c>
      <c r="GY39" s="73"/>
      <c r="GZ39" s="73">
        <v>0</v>
      </c>
      <c r="HA39" s="73"/>
      <c r="HB39" s="73"/>
      <c r="HC39" s="73"/>
      <c r="HD39" s="73">
        <v>0</v>
      </c>
      <c r="HE39" s="73"/>
      <c r="HF39" s="73"/>
      <c r="HG39" s="73"/>
      <c r="HH39" s="73"/>
      <c r="HI39" s="73"/>
      <c r="HJ39" s="73"/>
      <c r="HK39" s="73"/>
      <c r="HL39" s="73"/>
      <c r="HM39" s="73"/>
      <c r="HN39" s="73"/>
      <c r="HQ39" s="73"/>
      <c r="HR39" s="73"/>
      <c r="HS39" s="73"/>
      <c r="HT39" s="73"/>
      <c r="HU39" s="73"/>
      <c r="HV39" s="73"/>
      <c r="HW39" s="73"/>
      <c r="HX39" s="73"/>
      <c r="HY39" s="73"/>
      <c r="HZ39" s="73"/>
      <c r="IA39" s="73"/>
      <c r="IB39" s="73"/>
      <c r="IC39" s="73"/>
      <c r="ID39" s="73"/>
      <c r="IE39" s="73"/>
      <c r="IF39" s="73"/>
      <c r="IG39" s="73"/>
      <c r="IH39" s="73"/>
      <c r="II39" s="73"/>
      <c r="IJ39" s="73"/>
      <c r="IK39" s="73"/>
      <c r="IL39" s="73"/>
      <c r="IM39" s="73"/>
      <c r="IN39" s="73"/>
      <c r="IO39" s="73"/>
      <c r="IP39" s="73"/>
      <c r="IQ39" s="73"/>
      <c r="IR39" s="73"/>
      <c r="IS39" s="73"/>
      <c r="IT39" s="73"/>
      <c r="IU39" s="73"/>
      <c r="IV39" s="73"/>
      <c r="IW39" s="73"/>
      <c r="IX39" s="73"/>
      <c r="IY39" s="73"/>
      <c r="IZ39" s="73"/>
      <c r="JA39" s="73"/>
      <c r="JB39" s="73"/>
      <c r="JC39" s="73"/>
      <c r="JD39" s="73"/>
      <c r="JE39" s="73"/>
      <c r="JF39" s="73"/>
      <c r="JG39" s="73"/>
      <c r="JH39" s="73"/>
      <c r="JI39" s="73"/>
      <c r="JJ39" s="73"/>
      <c r="JK39" s="73"/>
      <c r="JL39" s="73"/>
      <c r="JM39" s="73"/>
      <c r="JN39" s="73"/>
      <c r="JO39" s="73"/>
      <c r="JP39" s="73"/>
      <c r="JQ39" s="73"/>
      <c r="JR39" s="73"/>
      <c r="JS39" s="73"/>
      <c r="JT39" s="73"/>
      <c r="JU39" s="73"/>
      <c r="JV39" s="73"/>
      <c r="JW39" s="73"/>
      <c r="JX39" s="73"/>
      <c r="JY39" s="73"/>
      <c r="JZ39" s="73"/>
      <c r="KA39" s="73"/>
      <c r="KB39" s="73"/>
      <c r="KC39" s="73"/>
      <c r="KD39" s="73"/>
      <c r="KE39" s="73"/>
      <c r="KF39" s="73"/>
      <c r="KG39" s="73"/>
      <c r="KH39" s="73"/>
      <c r="KI39" s="73"/>
      <c r="KJ39" s="73"/>
      <c r="KK39" s="73"/>
    </row>
    <row r="40" spans="2:297">
      <c r="B40" s="62"/>
      <c r="C40" s="65"/>
      <c r="D40" s="22"/>
      <c r="E40" s="23"/>
      <c r="F40" s="25"/>
      <c r="G40" s="170"/>
      <c r="H40" s="5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1"/>
      <c r="FI40" s="71"/>
      <c r="FJ40" s="71"/>
      <c r="FK40" s="71"/>
      <c r="FL40" s="71"/>
      <c r="FM40" s="71"/>
      <c r="FN40" s="71"/>
      <c r="FO40" s="71"/>
      <c r="FP40" s="71"/>
      <c r="FQ40" s="71"/>
      <c r="FR40" s="71"/>
      <c r="FS40" s="71"/>
      <c r="FT40" s="71"/>
      <c r="FU40" s="71"/>
      <c r="FV40" s="71"/>
      <c r="FW40" s="71"/>
      <c r="FX40" s="71"/>
      <c r="FY40" s="71"/>
      <c r="FZ40" s="71"/>
      <c r="GA40" s="71"/>
      <c r="GB40" s="71"/>
      <c r="GC40" s="79"/>
    </row>
    <row r="41" spans="2:297">
      <c r="B41" s="64" t="s">
        <v>823</v>
      </c>
      <c r="C41" s="50" t="s">
        <v>824</v>
      </c>
      <c r="D41" s="22"/>
      <c r="E41" s="23"/>
      <c r="F41" s="25"/>
      <c r="G41" s="170"/>
      <c r="H41" s="5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9"/>
    </row>
    <row r="42" spans="2:297">
      <c r="B42" s="58" t="s">
        <v>825</v>
      </c>
      <c r="C42" s="59" t="s">
        <v>826</v>
      </c>
      <c r="D42" s="22"/>
      <c r="E42" s="23"/>
      <c r="F42" s="25"/>
      <c r="G42" s="170"/>
      <c r="H42" s="5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c r="FF42" s="71"/>
      <c r="FG42" s="71"/>
      <c r="FH42" s="71"/>
      <c r="FI42" s="71"/>
      <c r="FJ42" s="71"/>
      <c r="FK42" s="71"/>
      <c r="FL42" s="71"/>
      <c r="FM42" s="71"/>
      <c r="FN42" s="71"/>
      <c r="FO42" s="71"/>
      <c r="FP42" s="71"/>
      <c r="FQ42" s="71"/>
      <c r="FR42" s="71"/>
      <c r="FS42" s="71"/>
      <c r="FT42" s="71"/>
      <c r="FU42" s="71"/>
      <c r="FV42" s="71"/>
      <c r="FW42" s="71"/>
      <c r="FX42" s="71"/>
      <c r="FY42" s="71"/>
      <c r="FZ42" s="71"/>
      <c r="GA42" s="71"/>
      <c r="GB42" s="71"/>
      <c r="GC42" s="79"/>
      <c r="HO42" s="73"/>
    </row>
    <row r="43" spans="2:297">
      <c r="B43" s="58" t="s">
        <v>827</v>
      </c>
      <c r="C43" s="61" t="s">
        <v>828</v>
      </c>
      <c r="D43" s="22"/>
      <c r="E43" s="23"/>
      <c r="F43" s="25"/>
      <c r="G43" s="170"/>
      <c r="H43" s="5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9"/>
    </row>
    <row r="44" spans="2:297">
      <c r="B44" s="54" t="s">
        <v>829</v>
      </c>
      <c r="C44" s="55" t="s">
        <v>830</v>
      </c>
      <c r="D44" s="26" t="s">
        <v>769</v>
      </c>
      <c r="E44" s="23" t="s">
        <v>831</v>
      </c>
      <c r="F44" s="25" t="s">
        <v>781</v>
      </c>
      <c r="G44" s="170">
        <v>33778690.394983597</v>
      </c>
      <c r="H44" s="51">
        <f>SUM(GD44:KK44)</f>
        <v>33778690.394983619</v>
      </c>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c r="FF44" s="71"/>
      <c r="FG44" s="71"/>
      <c r="FH44" s="71"/>
      <c r="FI44" s="71"/>
      <c r="FJ44" s="71"/>
      <c r="FK44" s="71"/>
      <c r="FL44" s="71"/>
      <c r="FM44" s="71"/>
      <c r="FN44" s="71"/>
      <c r="FO44" s="71"/>
      <c r="FP44" s="71"/>
      <c r="FQ44" s="71"/>
      <c r="FR44" s="71"/>
      <c r="FS44" s="71"/>
      <c r="FT44" s="71"/>
      <c r="FU44" s="71"/>
      <c r="FV44" s="71"/>
      <c r="FW44" s="71"/>
      <c r="FX44" s="71"/>
      <c r="FY44" s="71"/>
      <c r="FZ44" s="71"/>
      <c r="GA44" s="71"/>
      <c r="GB44" s="71"/>
      <c r="GC44" s="79"/>
      <c r="HK44" s="73">
        <v>32304323.561699901</v>
      </c>
      <c r="HL44" s="73"/>
      <c r="HM44" s="73"/>
      <c r="HN44" s="73"/>
      <c r="HP44" s="73"/>
      <c r="HQ44" s="73"/>
      <c r="HR44" s="73"/>
      <c r="HS44" s="73"/>
      <c r="HT44" s="73"/>
      <c r="HU44" s="73"/>
      <c r="HV44" s="73"/>
      <c r="HW44" s="73"/>
      <c r="HX44" s="73"/>
      <c r="HY44" s="73"/>
      <c r="HZ44" s="73"/>
      <c r="IA44" s="73"/>
      <c r="IB44" s="73"/>
      <c r="IC44" s="73"/>
      <c r="ID44" s="73"/>
      <c r="IE44" s="73"/>
      <c r="IF44" s="73"/>
      <c r="IG44" s="73"/>
      <c r="IH44" s="73"/>
      <c r="II44" s="73"/>
      <c r="IJ44" s="73"/>
      <c r="IK44" s="73"/>
      <c r="IL44" s="73"/>
      <c r="IM44" s="73"/>
      <c r="IN44" s="73"/>
      <c r="IO44" s="73"/>
      <c r="IP44" s="73"/>
      <c r="IQ44" s="73"/>
      <c r="IR44" s="73"/>
      <c r="IS44" s="73"/>
      <c r="IT44" s="73"/>
      <c r="IU44" s="73"/>
      <c r="IV44" s="73"/>
      <c r="IW44" s="73"/>
      <c r="IX44" s="73"/>
      <c r="IY44" s="73"/>
      <c r="IZ44" s="73"/>
      <c r="JA44" s="73"/>
      <c r="JB44" s="73"/>
      <c r="JC44" s="73"/>
      <c r="JD44" s="73"/>
      <c r="JE44" s="73"/>
      <c r="JF44" s="73"/>
      <c r="JG44" s="73"/>
      <c r="JH44" s="73"/>
      <c r="JI44" s="73"/>
      <c r="JJ44" s="73"/>
      <c r="JK44" s="73"/>
      <c r="JL44" s="73"/>
      <c r="JM44" s="73"/>
      <c r="JN44" s="73"/>
      <c r="JO44" s="73"/>
      <c r="JP44" s="73"/>
      <c r="JQ44" s="73"/>
      <c r="JR44" s="73"/>
      <c r="JS44" s="73"/>
      <c r="JT44" s="73"/>
      <c r="JU44" s="73"/>
      <c r="JV44" s="73"/>
      <c r="JW44" s="73"/>
      <c r="JX44" s="73"/>
      <c r="JY44" s="73">
        <v>1474366.8332837201</v>
      </c>
    </row>
    <row r="45" spans="2:297">
      <c r="B45" s="54" t="s">
        <v>832</v>
      </c>
      <c r="C45" s="55" t="s">
        <v>833</v>
      </c>
      <c r="D45" s="26" t="s">
        <v>775</v>
      </c>
      <c r="E45" s="23"/>
      <c r="F45" s="25"/>
      <c r="G45" s="170"/>
      <c r="H45" s="5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9"/>
    </row>
    <row r="46" spans="2:297">
      <c r="B46" s="54" t="s">
        <v>834</v>
      </c>
      <c r="C46" s="60" t="s">
        <v>835</v>
      </c>
      <c r="D46" s="26" t="s">
        <v>775</v>
      </c>
      <c r="E46" s="23"/>
      <c r="F46" s="25"/>
      <c r="G46" s="171"/>
      <c r="H46" s="5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9"/>
    </row>
    <row r="47" spans="2:297">
      <c r="B47" s="58" t="s">
        <v>836</v>
      </c>
      <c r="C47" s="61" t="s">
        <v>837</v>
      </c>
      <c r="D47" s="24"/>
      <c r="E47" s="23"/>
      <c r="F47" s="25"/>
      <c r="G47" s="171"/>
      <c r="H47" s="5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9"/>
    </row>
    <row r="48" spans="2:297" ht="31.5">
      <c r="B48" s="54" t="s">
        <v>838</v>
      </c>
      <c r="C48" s="55" t="s">
        <v>839</v>
      </c>
      <c r="D48" s="26" t="s">
        <v>769</v>
      </c>
      <c r="E48" s="23" t="s">
        <v>840</v>
      </c>
      <c r="F48" s="25" t="s">
        <v>841</v>
      </c>
      <c r="G48" s="170">
        <v>926712750.80644095</v>
      </c>
      <c r="H48" s="51">
        <f>SUM(GD48:KK48)</f>
        <v>923021844.51586819</v>
      </c>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9"/>
      <c r="GD48" s="179">
        <f>SUM(96524000,(135798000000/13436))</f>
        <v>106631025.90056564</v>
      </c>
      <c r="GE48" s="179">
        <f>SUM(41028000,(209052000000/13436))</f>
        <v>56587094.968740694</v>
      </c>
      <c r="GF48" s="179">
        <f>SUM(35875000,(318371000000/13436))</f>
        <v>59570370.646025598</v>
      </c>
      <c r="GG48" s="179">
        <f>SUM(32615000,(74523000000/13436))</f>
        <v>38161516.820482284</v>
      </c>
      <c r="GH48" s="179">
        <f>SUM(30936000,(51178000000/13436))</f>
        <v>34745020.541827925</v>
      </c>
      <c r="GI48" s="179">
        <f>SUM(7760000,(299912000000/13436))</f>
        <v>30081524.263173565</v>
      </c>
      <c r="GJ48" s="179">
        <f>SUM(14973000,(124757000000/13436))</f>
        <v>24258278.356653765</v>
      </c>
      <c r="GK48" s="179">
        <f>SUM(10125000,(32716000000/13436))</f>
        <v>12559950.878237572</v>
      </c>
      <c r="GL48" s="179">
        <f>SUM(15835000,(801000000/13436))</f>
        <v>15894615.957130099</v>
      </c>
      <c r="GM48" s="73">
        <v>10884405.0504019</v>
      </c>
      <c r="GN48" s="179">
        <f>SUM(4827000,(76123000000/13436))</f>
        <v>10492599.880916938</v>
      </c>
      <c r="GO48" s="73">
        <v>7210353.4699670495</v>
      </c>
      <c r="GP48" s="73">
        <v>7075625.2599999998</v>
      </c>
      <c r="GQ48" s="73">
        <v>4979271.42528133</v>
      </c>
      <c r="GR48" s="73">
        <v>6868366.40849391</v>
      </c>
      <c r="GS48" s="73">
        <v>4814897.8718398297</v>
      </c>
      <c r="GT48" s="73">
        <v>6698611.5700000003</v>
      </c>
      <c r="GU48" s="73">
        <v>4719325.14752605</v>
      </c>
      <c r="GV48" s="73">
        <v>5357000</v>
      </c>
      <c r="GW48" s="73">
        <v>4985104.7096159598</v>
      </c>
      <c r="GX48" s="73">
        <v>0</v>
      </c>
      <c r="GY48" s="73">
        <v>3690494.8</v>
      </c>
      <c r="GZ48" s="73">
        <v>3958946.1290413798</v>
      </c>
      <c r="HA48" s="73">
        <v>4134188.3309526602</v>
      </c>
      <c r="HB48" s="73">
        <v>3546000</v>
      </c>
      <c r="HC48" s="73">
        <v>2634684.3705448098</v>
      </c>
      <c r="HD48" s="73">
        <v>2772162.62</v>
      </c>
      <c r="HE48" s="73">
        <v>920863.99150640098</v>
      </c>
      <c r="HF48" s="73">
        <v>1042533.38</v>
      </c>
      <c r="HG48" s="73">
        <v>885174.04</v>
      </c>
      <c r="HH48" s="179">
        <f>SUM(0,(8076000000/13436))</f>
        <v>601071.74754391192</v>
      </c>
      <c r="HI48" s="73">
        <v>834011.63</v>
      </c>
      <c r="HJ48" s="73">
        <v>608895.13</v>
      </c>
      <c r="HK48" s="73">
        <v>51498627.802155398</v>
      </c>
      <c r="HL48" s="73">
        <v>0</v>
      </c>
      <c r="HM48" s="73">
        <v>0</v>
      </c>
      <c r="HN48" s="73">
        <v>12122797.6266389</v>
      </c>
      <c r="HO48" s="73">
        <v>10270579.373527801</v>
      </c>
      <c r="HP48" s="73">
        <v>9811881.1999999993</v>
      </c>
      <c r="HQ48" s="73">
        <v>9659892.2200000007</v>
      </c>
      <c r="HR48" s="73">
        <v>9087144.8331824895</v>
      </c>
      <c r="HS48" s="73">
        <v>8604470.3053498007</v>
      </c>
      <c r="HT48" s="73">
        <v>7043982.5300000003</v>
      </c>
      <c r="HU48" s="73">
        <v>6612796</v>
      </c>
      <c r="HV48" s="73">
        <v>6089849.7072789501</v>
      </c>
      <c r="HW48" s="73"/>
      <c r="HX48" s="73"/>
      <c r="HY48" s="179">
        <f>SUM(0,(66137000000/13436))</f>
        <v>4922372.7299791602</v>
      </c>
      <c r="HZ48" s="73"/>
      <c r="IA48" s="73"/>
      <c r="IB48" s="73">
        <v>3900006.1843703501</v>
      </c>
      <c r="IC48" s="73"/>
      <c r="ID48" s="179">
        <f>SUM(2824000,(11742000000/13436))</f>
        <v>3697920.8097648108</v>
      </c>
      <c r="IE48" s="73"/>
      <c r="IF48" s="73"/>
      <c r="IG48" s="73">
        <v>3368155.2423429601</v>
      </c>
      <c r="IH48" s="73">
        <v>3208000</v>
      </c>
      <c r="II48" s="73">
        <v>3380312.4752902598</v>
      </c>
      <c r="IJ48" s="73">
        <v>2962355.6706996099</v>
      </c>
      <c r="IK48" s="73">
        <v>2936928.35</v>
      </c>
      <c r="IL48" s="73">
        <v>2957028.96</v>
      </c>
      <c r="IM48" s="73">
        <v>2890000</v>
      </c>
      <c r="IN48" s="73">
        <v>3164726.68688598</v>
      </c>
      <c r="IO48" s="73"/>
      <c r="IP48" s="179">
        <f>SUM(0,(30747000000/13436))</f>
        <v>2288404.2869901755</v>
      </c>
      <c r="IQ48" s="73"/>
      <c r="IR48" s="73"/>
      <c r="IS48" s="73">
        <v>909323.83834474499</v>
      </c>
      <c r="IT48" s="73">
        <v>2103422.1789967301</v>
      </c>
      <c r="IU48" s="73">
        <v>2061389.87338599</v>
      </c>
      <c r="IV48" s="73"/>
      <c r="IW48" s="73"/>
      <c r="IX48" s="73">
        <v>1743097.00379577</v>
      </c>
      <c r="IY48" s="73"/>
      <c r="IZ48" s="73">
        <v>1751148.6873772</v>
      </c>
      <c r="JA48" s="73"/>
      <c r="JB48" s="73"/>
      <c r="JC48" s="73">
        <v>1544683.8405031301</v>
      </c>
      <c r="JD48" s="73"/>
      <c r="JE48" s="73">
        <v>2087773.84</v>
      </c>
      <c r="JF48" s="73">
        <v>1319711.4246799599</v>
      </c>
      <c r="JG48" s="73">
        <v>1306506.3378981799</v>
      </c>
      <c r="JH48" s="73">
        <v>1293407.15577553</v>
      </c>
      <c r="JI48" s="73"/>
      <c r="JJ48" s="73"/>
      <c r="JK48" s="73">
        <v>1265404.5410092301</v>
      </c>
      <c r="JL48" s="73"/>
      <c r="JM48" s="73"/>
      <c r="JN48" s="73"/>
      <c r="JO48" s="73"/>
      <c r="JP48" s="179">
        <f>SUM(301000,(12691000000/13436))</f>
        <v>1245551.9499851146</v>
      </c>
      <c r="JQ48" s="73">
        <v>116265482.38</v>
      </c>
      <c r="JR48" s="73">
        <v>76966503.790000007</v>
      </c>
      <c r="JS48" s="73">
        <v>11682999.640000001</v>
      </c>
      <c r="JT48" s="73">
        <v>8724798.9000000004</v>
      </c>
      <c r="JU48" s="73"/>
      <c r="JV48" s="73">
        <v>2672295.65</v>
      </c>
      <c r="JW48" s="73"/>
      <c r="JX48" s="73">
        <v>1273656.8799999999</v>
      </c>
      <c r="JY48" s="73">
        <v>13130913.449999999</v>
      </c>
      <c r="JZ48" s="73">
        <v>11352269.3613248</v>
      </c>
      <c r="KA48" s="73">
        <v>4500972.6635960098</v>
      </c>
      <c r="KB48" s="73">
        <v>3673188.58</v>
      </c>
      <c r="KC48" s="73"/>
      <c r="KD48" s="73">
        <v>1366757.46010717</v>
      </c>
      <c r="KE48" s="73"/>
      <c r="KF48" s="73"/>
      <c r="KG48" s="73"/>
      <c r="KH48" s="73">
        <v>1382777.1381625901</v>
      </c>
      <c r="KI48" s="73">
        <v>1368947.39</v>
      </c>
      <c r="KJ48" s="73">
        <v>1346642.27</v>
      </c>
    </row>
    <row r="49" spans="2:291">
      <c r="B49" s="54" t="s">
        <v>842</v>
      </c>
      <c r="C49" s="55" t="s">
        <v>843</v>
      </c>
      <c r="D49" s="26" t="s">
        <v>769</v>
      </c>
      <c r="E49" s="23" t="s">
        <v>844</v>
      </c>
      <c r="F49" s="25" t="s">
        <v>845</v>
      </c>
      <c r="G49" s="170">
        <v>6000000</v>
      </c>
      <c r="H49" s="51">
        <f t="shared" ref="H49:H50" si="7">SUM(I49:GC49)</f>
        <v>6000000</v>
      </c>
      <c r="I49" s="71">
        <v>0</v>
      </c>
      <c r="J49" s="71">
        <v>0</v>
      </c>
      <c r="K49" s="71">
        <v>0</v>
      </c>
      <c r="L49" s="71">
        <v>0</v>
      </c>
      <c r="M49" s="71">
        <v>0</v>
      </c>
      <c r="N49" s="71">
        <v>0</v>
      </c>
      <c r="O49" s="71">
        <v>0</v>
      </c>
      <c r="P49" s="71">
        <v>0</v>
      </c>
      <c r="Q49" s="71">
        <v>0</v>
      </c>
      <c r="R49" s="71">
        <v>0</v>
      </c>
      <c r="S49" s="71">
        <v>0</v>
      </c>
      <c r="T49" s="71">
        <v>0</v>
      </c>
      <c r="U49" s="71">
        <v>0</v>
      </c>
      <c r="V49" s="71">
        <v>0</v>
      </c>
      <c r="W49" s="71">
        <v>0</v>
      </c>
      <c r="X49" s="71">
        <v>0</v>
      </c>
      <c r="Y49" s="71">
        <v>0</v>
      </c>
      <c r="Z49" s="71">
        <v>0</v>
      </c>
      <c r="AA49" s="71">
        <v>0</v>
      </c>
      <c r="AB49" s="71">
        <v>0</v>
      </c>
      <c r="AC49" s="71">
        <v>0</v>
      </c>
      <c r="AD49" s="71">
        <v>0</v>
      </c>
      <c r="AE49" s="71">
        <v>0</v>
      </c>
      <c r="AF49" s="71">
        <v>0</v>
      </c>
      <c r="AG49" s="71">
        <v>0</v>
      </c>
      <c r="AH49" s="71">
        <v>0</v>
      </c>
      <c r="AI49" s="71">
        <v>0</v>
      </c>
      <c r="AJ49" s="71">
        <v>0</v>
      </c>
      <c r="AK49" s="71">
        <v>0</v>
      </c>
      <c r="AL49" s="71">
        <v>0</v>
      </c>
      <c r="AM49" s="71">
        <v>0</v>
      </c>
      <c r="AN49" s="71">
        <v>0</v>
      </c>
      <c r="AO49" s="71">
        <v>0</v>
      </c>
      <c r="AP49" s="71">
        <v>0</v>
      </c>
      <c r="AQ49" s="71">
        <v>0</v>
      </c>
      <c r="AR49" s="71">
        <v>0</v>
      </c>
      <c r="AS49" s="71">
        <v>0</v>
      </c>
      <c r="AT49" s="71">
        <v>0</v>
      </c>
      <c r="AU49" s="71">
        <v>0</v>
      </c>
      <c r="AV49" s="71">
        <v>0</v>
      </c>
      <c r="AW49" s="71">
        <v>0</v>
      </c>
      <c r="AX49" s="71">
        <v>0</v>
      </c>
      <c r="AY49" s="71">
        <v>0</v>
      </c>
      <c r="AZ49" s="71">
        <v>0</v>
      </c>
      <c r="BA49" s="71">
        <v>0</v>
      </c>
      <c r="BB49" s="71">
        <v>0</v>
      </c>
      <c r="BC49" s="71">
        <v>0</v>
      </c>
      <c r="BD49" s="71">
        <v>0</v>
      </c>
      <c r="BE49" s="71">
        <v>0</v>
      </c>
      <c r="BF49" s="71">
        <v>0</v>
      </c>
      <c r="BG49" s="71">
        <v>0</v>
      </c>
      <c r="BH49" s="71">
        <v>0</v>
      </c>
      <c r="BI49" s="71">
        <v>0</v>
      </c>
      <c r="BJ49" s="71">
        <v>0</v>
      </c>
      <c r="BK49" s="71">
        <v>0</v>
      </c>
      <c r="BL49" s="71">
        <v>0</v>
      </c>
      <c r="BM49" s="71">
        <v>0</v>
      </c>
      <c r="BN49" s="71">
        <v>0</v>
      </c>
      <c r="BO49" s="71">
        <v>0</v>
      </c>
      <c r="BP49" s="71">
        <v>0</v>
      </c>
      <c r="BQ49" s="71">
        <v>0</v>
      </c>
      <c r="BR49" s="71">
        <v>0</v>
      </c>
      <c r="BS49" s="71">
        <v>0</v>
      </c>
      <c r="BT49" s="71">
        <v>0</v>
      </c>
      <c r="BU49" s="71">
        <v>0</v>
      </c>
      <c r="BV49" s="71">
        <v>0</v>
      </c>
      <c r="BW49" s="71">
        <v>0</v>
      </c>
      <c r="BX49" s="71">
        <v>0</v>
      </c>
      <c r="BY49" s="71">
        <v>0</v>
      </c>
      <c r="BZ49" s="71">
        <v>0</v>
      </c>
      <c r="CA49" s="71">
        <v>0</v>
      </c>
      <c r="CB49" s="71">
        <v>0</v>
      </c>
      <c r="CC49" s="71">
        <v>0</v>
      </c>
      <c r="CD49" s="71">
        <v>0</v>
      </c>
      <c r="CE49" s="71">
        <v>0</v>
      </c>
      <c r="CF49" s="71">
        <v>0</v>
      </c>
      <c r="CG49" s="71">
        <v>0</v>
      </c>
      <c r="CH49" s="71">
        <v>0</v>
      </c>
      <c r="CI49" s="71">
        <v>0</v>
      </c>
      <c r="CJ49" s="71">
        <v>0</v>
      </c>
      <c r="CK49" s="71">
        <v>0</v>
      </c>
      <c r="CL49" s="71">
        <v>0</v>
      </c>
      <c r="CM49" s="71">
        <v>0</v>
      </c>
      <c r="CN49" s="71">
        <v>0</v>
      </c>
      <c r="CO49" s="71">
        <v>0</v>
      </c>
      <c r="CP49" s="71">
        <v>0</v>
      </c>
      <c r="CQ49" s="71">
        <v>0</v>
      </c>
      <c r="CR49" s="71">
        <v>0</v>
      </c>
      <c r="CS49" s="71">
        <v>0</v>
      </c>
      <c r="CT49" s="71">
        <v>5000000</v>
      </c>
      <c r="CU49" s="71">
        <v>1000000</v>
      </c>
      <c r="CV49" s="71">
        <v>0</v>
      </c>
      <c r="CW49" s="71">
        <v>0</v>
      </c>
      <c r="CX49" s="71">
        <v>0</v>
      </c>
      <c r="CY49" s="71">
        <v>0</v>
      </c>
      <c r="CZ49" s="71">
        <v>0</v>
      </c>
      <c r="DA49" s="71">
        <v>0</v>
      </c>
      <c r="DB49" s="71">
        <v>0</v>
      </c>
      <c r="DC49" s="71">
        <v>0</v>
      </c>
      <c r="DD49" s="71">
        <v>0</v>
      </c>
      <c r="DE49" s="71">
        <v>0</v>
      </c>
      <c r="DF49" s="71">
        <v>0</v>
      </c>
      <c r="DG49" s="71">
        <v>0</v>
      </c>
      <c r="DH49" s="71">
        <v>0</v>
      </c>
      <c r="DI49" s="71">
        <v>0</v>
      </c>
      <c r="DJ49" s="71">
        <v>0</v>
      </c>
      <c r="DK49" s="71">
        <v>0</v>
      </c>
      <c r="DL49" s="71">
        <v>0</v>
      </c>
      <c r="DM49" s="71">
        <v>0</v>
      </c>
      <c r="DN49" s="71">
        <v>0</v>
      </c>
      <c r="DO49" s="71">
        <v>0</v>
      </c>
      <c r="DP49" s="71">
        <v>0</v>
      </c>
      <c r="DQ49" s="71">
        <v>0</v>
      </c>
      <c r="DR49" s="71">
        <v>0</v>
      </c>
      <c r="DS49" s="71">
        <v>0</v>
      </c>
      <c r="DT49" s="71">
        <v>0</v>
      </c>
      <c r="DU49" s="71">
        <v>0</v>
      </c>
      <c r="DV49" s="71">
        <v>0</v>
      </c>
      <c r="DW49" s="71">
        <v>0</v>
      </c>
      <c r="DX49" s="71">
        <v>0</v>
      </c>
      <c r="DY49" s="71">
        <v>0</v>
      </c>
      <c r="DZ49" s="71">
        <v>0</v>
      </c>
      <c r="EA49" s="71">
        <v>0</v>
      </c>
      <c r="EB49" s="71">
        <v>0</v>
      </c>
      <c r="EC49" s="71">
        <v>0</v>
      </c>
      <c r="ED49" s="71">
        <v>0</v>
      </c>
      <c r="EE49" s="71">
        <v>0</v>
      </c>
      <c r="EF49" s="71">
        <v>0</v>
      </c>
      <c r="EG49" s="71">
        <v>0</v>
      </c>
      <c r="EH49" s="71">
        <v>0</v>
      </c>
      <c r="EI49" s="71">
        <v>0</v>
      </c>
      <c r="EJ49" s="71">
        <v>0</v>
      </c>
      <c r="EK49" s="71">
        <v>0</v>
      </c>
      <c r="EL49" s="71">
        <v>0</v>
      </c>
      <c r="EM49" s="71">
        <v>0</v>
      </c>
      <c r="EN49" s="71">
        <v>0</v>
      </c>
      <c r="EO49" s="71">
        <v>0</v>
      </c>
      <c r="EP49" s="71">
        <v>0</v>
      </c>
      <c r="EQ49" s="71">
        <v>0</v>
      </c>
      <c r="ER49" s="71">
        <v>0</v>
      </c>
      <c r="ES49" s="71">
        <v>0</v>
      </c>
      <c r="ET49" s="71">
        <v>0</v>
      </c>
      <c r="EU49" s="71">
        <v>0</v>
      </c>
      <c r="EV49" s="71">
        <v>0</v>
      </c>
      <c r="EW49" s="71">
        <v>0</v>
      </c>
      <c r="EX49" s="71">
        <v>0</v>
      </c>
      <c r="EY49" s="71">
        <v>0</v>
      </c>
      <c r="EZ49" s="71">
        <v>0</v>
      </c>
      <c r="FA49" s="71">
        <v>0</v>
      </c>
      <c r="FB49" s="71">
        <v>0</v>
      </c>
      <c r="FC49" s="71">
        <v>0</v>
      </c>
      <c r="FD49" s="71">
        <v>0</v>
      </c>
      <c r="FE49" s="71">
        <v>0</v>
      </c>
      <c r="FF49" s="71">
        <v>0</v>
      </c>
      <c r="FG49" s="71">
        <v>0</v>
      </c>
      <c r="FH49" s="71">
        <v>0</v>
      </c>
      <c r="FI49" s="71">
        <v>0</v>
      </c>
      <c r="FJ49" s="71">
        <v>0</v>
      </c>
      <c r="FK49" s="71">
        <v>0</v>
      </c>
      <c r="FL49" s="71">
        <v>0</v>
      </c>
      <c r="FM49" s="71">
        <v>0</v>
      </c>
      <c r="FN49" s="71">
        <v>0</v>
      </c>
      <c r="FO49" s="71">
        <v>0</v>
      </c>
      <c r="FP49" s="71">
        <v>0</v>
      </c>
      <c r="FQ49" s="71">
        <v>0</v>
      </c>
      <c r="FR49" s="71">
        <v>0</v>
      </c>
      <c r="FS49" s="71">
        <v>0</v>
      </c>
      <c r="FT49" s="71">
        <v>0</v>
      </c>
      <c r="FU49" s="71">
        <v>0</v>
      </c>
      <c r="FV49" s="71">
        <v>0</v>
      </c>
      <c r="FW49" s="71">
        <v>0</v>
      </c>
      <c r="FX49" s="71">
        <v>0</v>
      </c>
      <c r="FY49" s="71">
        <v>0</v>
      </c>
      <c r="FZ49" s="71">
        <v>0</v>
      </c>
      <c r="GA49" s="71">
        <v>0</v>
      </c>
      <c r="GB49" s="71">
        <v>0</v>
      </c>
      <c r="GC49" s="71">
        <v>0</v>
      </c>
    </row>
    <row r="50" spans="2:291">
      <c r="B50" s="54" t="s">
        <v>842</v>
      </c>
      <c r="C50" s="55" t="s">
        <v>843</v>
      </c>
      <c r="D50" s="57" t="s">
        <v>769</v>
      </c>
      <c r="E50" s="23" t="s">
        <v>846</v>
      </c>
      <c r="F50" s="25" t="s">
        <v>845</v>
      </c>
      <c r="G50" s="170">
        <v>0</v>
      </c>
      <c r="H50" s="51">
        <f t="shared" si="7"/>
        <v>0</v>
      </c>
      <c r="I50" s="71">
        <v>0</v>
      </c>
      <c r="J50" s="71">
        <v>0</v>
      </c>
      <c r="K50" s="71">
        <v>0</v>
      </c>
      <c r="L50" s="71">
        <v>0</v>
      </c>
      <c r="M50" s="71">
        <v>0</v>
      </c>
      <c r="N50" s="71">
        <v>0</v>
      </c>
      <c r="O50" s="71">
        <v>0</v>
      </c>
      <c r="P50" s="71">
        <v>0</v>
      </c>
      <c r="Q50" s="71">
        <v>0</v>
      </c>
      <c r="R50" s="71">
        <v>0</v>
      </c>
      <c r="S50" s="71">
        <v>0</v>
      </c>
      <c r="T50" s="71">
        <v>0</v>
      </c>
      <c r="U50" s="71">
        <v>0</v>
      </c>
      <c r="V50" s="71">
        <v>0</v>
      </c>
      <c r="W50" s="71">
        <v>0</v>
      </c>
      <c r="X50" s="71">
        <v>0</v>
      </c>
      <c r="Y50" s="71">
        <v>0</v>
      </c>
      <c r="Z50" s="71">
        <v>0</v>
      </c>
      <c r="AA50" s="71">
        <v>0</v>
      </c>
      <c r="AB50" s="71">
        <v>0</v>
      </c>
      <c r="AC50" s="71">
        <v>0</v>
      </c>
      <c r="AD50" s="71">
        <v>0</v>
      </c>
      <c r="AE50" s="71">
        <v>0</v>
      </c>
      <c r="AF50" s="71">
        <v>0</v>
      </c>
      <c r="AG50" s="71">
        <v>0</v>
      </c>
      <c r="AH50" s="71">
        <v>0</v>
      </c>
      <c r="AI50" s="71">
        <v>0</v>
      </c>
      <c r="AJ50" s="71">
        <v>0</v>
      </c>
      <c r="AK50" s="71">
        <v>0</v>
      </c>
      <c r="AL50" s="71">
        <v>0</v>
      </c>
      <c r="AM50" s="71">
        <v>0</v>
      </c>
      <c r="AN50" s="71">
        <v>0</v>
      </c>
      <c r="AO50" s="71">
        <v>0</v>
      </c>
      <c r="AP50" s="71">
        <v>0</v>
      </c>
      <c r="AQ50" s="71">
        <v>0</v>
      </c>
      <c r="AR50" s="71">
        <v>0</v>
      </c>
      <c r="AS50" s="71">
        <v>0</v>
      </c>
      <c r="AT50" s="71">
        <v>0</v>
      </c>
      <c r="AU50" s="71">
        <v>0</v>
      </c>
      <c r="AV50" s="71">
        <v>0</v>
      </c>
      <c r="AW50" s="71">
        <v>0</v>
      </c>
      <c r="AX50" s="71">
        <v>0</v>
      </c>
      <c r="AY50" s="71">
        <v>0</v>
      </c>
      <c r="AZ50" s="71">
        <v>0</v>
      </c>
      <c r="BA50" s="71">
        <v>0</v>
      </c>
      <c r="BB50" s="71">
        <v>0</v>
      </c>
      <c r="BC50" s="71">
        <v>0</v>
      </c>
      <c r="BD50" s="71">
        <v>0</v>
      </c>
      <c r="BE50" s="71">
        <v>0</v>
      </c>
      <c r="BF50" s="71">
        <v>0</v>
      </c>
      <c r="BG50" s="71">
        <v>0</v>
      </c>
      <c r="BH50" s="71">
        <v>0</v>
      </c>
      <c r="BI50" s="71">
        <v>0</v>
      </c>
      <c r="BJ50" s="71">
        <v>0</v>
      </c>
      <c r="BK50" s="71">
        <v>0</v>
      </c>
      <c r="BL50" s="71">
        <v>0</v>
      </c>
      <c r="BM50" s="71">
        <v>0</v>
      </c>
      <c r="BN50" s="71">
        <v>0</v>
      </c>
      <c r="BO50" s="71">
        <v>0</v>
      </c>
      <c r="BP50" s="71">
        <v>0</v>
      </c>
      <c r="BQ50" s="71">
        <v>0</v>
      </c>
      <c r="BR50" s="71">
        <v>0</v>
      </c>
      <c r="BS50" s="71">
        <v>0</v>
      </c>
      <c r="BT50" s="71">
        <v>0</v>
      </c>
      <c r="BU50" s="71">
        <v>0</v>
      </c>
      <c r="BV50" s="71">
        <v>0</v>
      </c>
      <c r="BW50" s="71">
        <v>0</v>
      </c>
      <c r="BX50" s="71">
        <v>0</v>
      </c>
      <c r="BY50" s="71">
        <v>0</v>
      </c>
      <c r="BZ50" s="71">
        <v>0</v>
      </c>
      <c r="CA50" s="71">
        <v>0</v>
      </c>
      <c r="CB50" s="71">
        <v>0</v>
      </c>
      <c r="CC50" s="71">
        <v>0</v>
      </c>
      <c r="CD50" s="71">
        <v>0</v>
      </c>
      <c r="CE50" s="71">
        <v>0</v>
      </c>
      <c r="CF50" s="71">
        <v>0</v>
      </c>
      <c r="CG50" s="71">
        <v>0</v>
      </c>
      <c r="CH50" s="71">
        <v>0</v>
      </c>
      <c r="CI50" s="71">
        <v>0</v>
      </c>
      <c r="CJ50" s="71">
        <v>0</v>
      </c>
      <c r="CK50" s="71">
        <v>0</v>
      </c>
      <c r="CL50" s="71">
        <v>0</v>
      </c>
      <c r="CM50" s="71">
        <v>0</v>
      </c>
      <c r="CN50" s="71">
        <v>0</v>
      </c>
      <c r="CO50" s="71">
        <v>0</v>
      </c>
      <c r="CP50" s="71">
        <v>0</v>
      </c>
      <c r="CQ50" s="71">
        <v>0</v>
      </c>
      <c r="CR50" s="71">
        <v>0</v>
      </c>
      <c r="CS50" s="71">
        <v>0</v>
      </c>
      <c r="CT50" s="71">
        <v>0</v>
      </c>
      <c r="CU50" s="71">
        <v>0</v>
      </c>
      <c r="CV50" s="71">
        <v>0</v>
      </c>
      <c r="CW50" s="71">
        <v>0</v>
      </c>
      <c r="CX50" s="71">
        <v>0</v>
      </c>
      <c r="CY50" s="71">
        <v>0</v>
      </c>
      <c r="CZ50" s="71">
        <v>0</v>
      </c>
      <c r="DA50" s="71">
        <v>0</v>
      </c>
      <c r="DB50" s="71">
        <v>0</v>
      </c>
      <c r="DC50" s="71">
        <v>0</v>
      </c>
      <c r="DD50" s="71">
        <v>0</v>
      </c>
      <c r="DE50" s="71">
        <v>0</v>
      </c>
      <c r="DF50" s="71">
        <v>0</v>
      </c>
      <c r="DG50" s="71">
        <v>0</v>
      </c>
      <c r="DH50" s="71">
        <v>0</v>
      </c>
      <c r="DI50" s="71">
        <v>0</v>
      </c>
      <c r="DJ50" s="71">
        <v>0</v>
      </c>
      <c r="DK50" s="71">
        <v>0</v>
      </c>
      <c r="DL50" s="71">
        <v>0</v>
      </c>
      <c r="DM50" s="71">
        <v>0</v>
      </c>
      <c r="DN50" s="71">
        <v>0</v>
      </c>
      <c r="DO50" s="71">
        <v>0</v>
      </c>
      <c r="DP50" s="71">
        <v>0</v>
      </c>
      <c r="DQ50" s="71">
        <v>0</v>
      </c>
      <c r="DR50" s="71">
        <v>0</v>
      </c>
      <c r="DS50" s="71">
        <v>0</v>
      </c>
      <c r="DT50" s="71">
        <v>0</v>
      </c>
      <c r="DU50" s="71">
        <v>0</v>
      </c>
      <c r="DV50" s="71">
        <v>0</v>
      </c>
      <c r="DW50" s="71">
        <v>0</v>
      </c>
      <c r="DX50" s="71">
        <v>0</v>
      </c>
      <c r="DY50" s="71">
        <v>0</v>
      </c>
      <c r="DZ50" s="71">
        <v>0</v>
      </c>
      <c r="EA50" s="71">
        <v>0</v>
      </c>
      <c r="EB50" s="71">
        <v>0</v>
      </c>
      <c r="EC50" s="71">
        <v>0</v>
      </c>
      <c r="ED50" s="71">
        <v>0</v>
      </c>
      <c r="EE50" s="71">
        <v>0</v>
      </c>
      <c r="EF50" s="71">
        <v>0</v>
      </c>
      <c r="EG50" s="71">
        <v>0</v>
      </c>
      <c r="EH50" s="71">
        <v>0</v>
      </c>
      <c r="EI50" s="71">
        <v>0</v>
      </c>
      <c r="EJ50" s="71">
        <v>0</v>
      </c>
      <c r="EK50" s="71">
        <v>0</v>
      </c>
      <c r="EL50" s="71">
        <v>0</v>
      </c>
      <c r="EM50" s="71">
        <v>0</v>
      </c>
      <c r="EN50" s="71">
        <v>0</v>
      </c>
      <c r="EO50" s="71">
        <v>0</v>
      </c>
      <c r="EP50" s="71">
        <v>0</v>
      </c>
      <c r="EQ50" s="71">
        <v>0</v>
      </c>
      <c r="ER50" s="71">
        <v>0</v>
      </c>
      <c r="ES50" s="71">
        <v>0</v>
      </c>
      <c r="ET50" s="71">
        <v>0</v>
      </c>
      <c r="EU50" s="71">
        <v>0</v>
      </c>
      <c r="EV50" s="71">
        <v>0</v>
      </c>
      <c r="EW50" s="71">
        <v>0</v>
      </c>
      <c r="EX50" s="71">
        <v>0</v>
      </c>
      <c r="EY50" s="71">
        <v>0</v>
      </c>
      <c r="EZ50" s="71">
        <v>0</v>
      </c>
      <c r="FA50" s="71">
        <v>0</v>
      </c>
      <c r="FB50" s="71">
        <v>0</v>
      </c>
      <c r="FC50" s="71">
        <v>0</v>
      </c>
      <c r="FD50" s="71">
        <v>0</v>
      </c>
      <c r="FE50" s="71">
        <v>0</v>
      </c>
      <c r="FF50" s="71">
        <v>0</v>
      </c>
      <c r="FG50" s="71">
        <v>0</v>
      </c>
      <c r="FH50" s="71">
        <v>0</v>
      </c>
      <c r="FI50" s="71">
        <v>0</v>
      </c>
      <c r="FJ50" s="71">
        <v>0</v>
      </c>
      <c r="FK50" s="71">
        <v>0</v>
      </c>
      <c r="FL50" s="71">
        <v>0</v>
      </c>
      <c r="FM50" s="71">
        <v>0</v>
      </c>
      <c r="FN50" s="71">
        <v>0</v>
      </c>
      <c r="FO50" s="71">
        <v>0</v>
      </c>
      <c r="FP50" s="71">
        <v>0</v>
      </c>
      <c r="FQ50" s="71">
        <v>0</v>
      </c>
      <c r="FR50" s="71">
        <v>0</v>
      </c>
      <c r="FS50" s="71">
        <v>0</v>
      </c>
      <c r="FT50" s="71">
        <v>0</v>
      </c>
      <c r="FU50" s="71">
        <v>0</v>
      </c>
      <c r="FV50" s="71">
        <v>0</v>
      </c>
      <c r="FW50" s="71">
        <v>0</v>
      </c>
      <c r="FX50" s="71">
        <v>0</v>
      </c>
      <c r="FY50" s="71">
        <v>0</v>
      </c>
      <c r="FZ50" s="71">
        <v>0</v>
      </c>
      <c r="GA50" s="71">
        <v>0</v>
      </c>
      <c r="GB50" s="71">
        <v>0</v>
      </c>
      <c r="GC50" s="71">
        <v>0</v>
      </c>
    </row>
    <row r="51" spans="2:291">
      <c r="B51" s="58" t="s">
        <v>847</v>
      </c>
      <c r="C51" s="66" t="s">
        <v>848</v>
      </c>
      <c r="D51" s="24"/>
      <c r="E51" s="23"/>
      <c r="F51" s="25"/>
      <c r="G51" s="170"/>
      <c r="H51" s="5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9"/>
    </row>
    <row r="52" spans="2:291">
      <c r="B52" s="54" t="s">
        <v>849</v>
      </c>
      <c r="C52" s="67" t="s">
        <v>850</v>
      </c>
      <c r="D52" s="26" t="s">
        <v>769</v>
      </c>
      <c r="E52" s="23" t="s">
        <v>851</v>
      </c>
      <c r="F52" s="25" t="s">
        <v>781</v>
      </c>
      <c r="G52" s="170">
        <v>4741973872.2384005</v>
      </c>
      <c r="H52" s="51">
        <f t="shared" ref="H52:H56" si="8">SUM(I52:GC52)</f>
        <v>4741973872.2383986</v>
      </c>
      <c r="I52" s="71">
        <v>83462900.780000001</v>
      </c>
      <c r="J52" s="71"/>
      <c r="K52" s="71">
        <v>13163107.25</v>
      </c>
      <c r="L52" s="71">
        <v>21881012.100000001</v>
      </c>
      <c r="M52" s="71"/>
      <c r="N52" s="71"/>
      <c r="O52" s="71"/>
      <c r="P52" s="71">
        <v>6583592.8300000001</v>
      </c>
      <c r="Q52" s="71"/>
      <c r="R52" s="71"/>
      <c r="S52" s="71">
        <v>2211574.62</v>
      </c>
      <c r="T52" s="71"/>
      <c r="U52" s="71"/>
      <c r="V52" s="71">
        <v>1476459.6</v>
      </c>
      <c r="W52" s="71"/>
      <c r="X52" s="71">
        <v>68646876.480000004</v>
      </c>
      <c r="Y52" s="71"/>
      <c r="Z52" s="71">
        <v>967606</v>
      </c>
      <c r="AA52" s="71"/>
      <c r="AB52" s="71"/>
      <c r="AC52" s="71">
        <v>3429148.65</v>
      </c>
      <c r="AD52" s="71"/>
      <c r="AE52" s="71"/>
      <c r="AF52" s="71">
        <v>1670199672.5899999</v>
      </c>
      <c r="AG52" s="71">
        <v>2357400.08</v>
      </c>
      <c r="AH52" s="71"/>
      <c r="AI52" s="71"/>
      <c r="AJ52" s="71"/>
      <c r="AK52" s="71">
        <v>155293194.75</v>
      </c>
      <c r="AL52" s="71"/>
      <c r="AM52" s="71"/>
      <c r="AN52" s="71"/>
      <c r="AO52" s="71">
        <v>37081089.189999998</v>
      </c>
      <c r="AP52" s="71"/>
      <c r="AQ52" s="71"/>
      <c r="AR52" s="71">
        <v>34122505.25</v>
      </c>
      <c r="AS52" s="71"/>
      <c r="AT52" s="71"/>
      <c r="AU52" s="71"/>
      <c r="AV52" s="71">
        <v>12035878.279999999</v>
      </c>
      <c r="AW52" s="71"/>
      <c r="AX52" s="71"/>
      <c r="AY52" s="71"/>
      <c r="AZ52" s="71"/>
      <c r="BA52" s="71">
        <v>228209262.12</v>
      </c>
      <c r="BB52" s="71"/>
      <c r="BC52" s="71">
        <v>586251.37</v>
      </c>
      <c r="BD52" s="71"/>
      <c r="BE52" s="71"/>
      <c r="BF52" s="71">
        <v>8556.6</v>
      </c>
      <c r="BG52" s="71"/>
      <c r="BH52" s="71"/>
      <c r="BI52" s="71">
        <v>1030876481.74</v>
      </c>
      <c r="BJ52" s="71"/>
      <c r="BK52" s="71"/>
      <c r="BL52" s="71"/>
      <c r="BM52" s="71"/>
      <c r="BN52" s="71"/>
      <c r="BO52" s="71"/>
      <c r="BP52" s="71">
        <v>973830.55</v>
      </c>
      <c r="BQ52" s="71">
        <v>2385582.0800000001</v>
      </c>
      <c r="BR52" s="71"/>
      <c r="BS52" s="71">
        <v>500080</v>
      </c>
      <c r="BT52" s="71"/>
      <c r="BU52" s="71"/>
      <c r="BV52" s="71">
        <v>258598089.68000001</v>
      </c>
      <c r="BW52" s="71"/>
      <c r="BX52" s="71"/>
      <c r="BY52" s="71"/>
      <c r="BZ52" s="71"/>
      <c r="CA52" s="71">
        <v>7935543.6799999997</v>
      </c>
      <c r="CB52" s="71"/>
      <c r="CC52" s="71"/>
      <c r="CD52" s="71"/>
      <c r="CE52" s="71">
        <v>16029.25</v>
      </c>
      <c r="CF52" s="71">
        <v>111812922.73</v>
      </c>
      <c r="CG52" s="71"/>
      <c r="CH52" s="71"/>
      <c r="CI52" s="71"/>
      <c r="CJ52" s="71">
        <v>36194773.659999996</v>
      </c>
      <c r="CK52" s="71"/>
      <c r="CL52" s="71"/>
      <c r="CM52" s="71"/>
      <c r="CN52" s="71"/>
      <c r="CO52" s="71">
        <v>11582241.77</v>
      </c>
      <c r="CP52" s="71">
        <v>4030021.62</v>
      </c>
      <c r="CQ52" s="71"/>
      <c r="CR52" s="71"/>
      <c r="CS52" s="71"/>
      <c r="CT52" s="71">
        <v>4129063.26</v>
      </c>
      <c r="CU52" s="71"/>
      <c r="CV52" s="71"/>
      <c r="CW52" s="71"/>
      <c r="CX52" s="71">
        <v>29505308.890000001</v>
      </c>
      <c r="CY52" s="71"/>
      <c r="CZ52" s="71">
        <v>78530681.260000005</v>
      </c>
      <c r="DA52" s="71">
        <v>17892039.309999999</v>
      </c>
      <c r="DB52" s="71">
        <v>312185447.48879999</v>
      </c>
      <c r="DC52" s="71">
        <v>33095708.510000002</v>
      </c>
      <c r="DD52" s="71"/>
      <c r="DE52" s="71">
        <v>1853794.6</v>
      </c>
      <c r="DF52" s="71"/>
      <c r="DG52" s="71"/>
      <c r="DH52" s="71">
        <v>1095811.6399999999</v>
      </c>
      <c r="DI52" s="71"/>
      <c r="DJ52" s="71">
        <v>317427.68</v>
      </c>
      <c r="DK52" s="71">
        <v>8116103.0300000003</v>
      </c>
      <c r="DL52" s="71"/>
      <c r="DM52" s="71"/>
      <c r="DN52" s="71"/>
      <c r="DO52" s="71"/>
      <c r="DP52" s="71"/>
      <c r="DQ52" s="71"/>
      <c r="DS52" s="71"/>
      <c r="DT52" s="71"/>
      <c r="DU52" s="71">
        <v>2921960.0096</v>
      </c>
      <c r="DV52" s="71"/>
      <c r="DW52" s="71"/>
      <c r="DX52" s="71">
        <v>7100703.1900000004</v>
      </c>
      <c r="DY52" s="71"/>
      <c r="DZ52" s="71"/>
      <c r="EA52" s="71"/>
      <c r="EB52" s="71"/>
      <c r="EC52" s="71"/>
      <c r="ED52" s="71"/>
      <c r="EE52" s="71"/>
      <c r="EF52" s="71">
        <v>741772.5</v>
      </c>
      <c r="EG52" s="71">
        <v>222919405.59999999</v>
      </c>
      <c r="EH52" s="71"/>
      <c r="EJ52" s="71"/>
      <c r="EK52" s="71"/>
      <c r="EL52" s="71"/>
      <c r="EM52" s="71">
        <v>119029660.45999999</v>
      </c>
      <c r="EN52" s="71"/>
      <c r="EO52" s="71"/>
      <c r="EP52" s="71"/>
      <c r="EQ52" s="71"/>
      <c r="ER52" s="71"/>
      <c r="ES52" s="71"/>
      <c r="ET52" s="71"/>
      <c r="EU52" s="71"/>
      <c r="EV52" s="71">
        <v>409210.3</v>
      </c>
      <c r="EX52" s="71"/>
      <c r="EY52" s="71"/>
      <c r="EZ52" s="71">
        <v>14238500</v>
      </c>
      <c r="FA52" s="71"/>
      <c r="FB52" s="71"/>
      <c r="FC52" s="71">
        <v>3281831.93</v>
      </c>
      <c r="FD52" s="71"/>
      <c r="FE52" s="71"/>
      <c r="FF52" s="71"/>
      <c r="FG52" s="71">
        <v>5726021.71</v>
      </c>
      <c r="FH52" s="71"/>
      <c r="FI52" s="71">
        <v>13748398.210000001</v>
      </c>
      <c r="FJ52" s="71"/>
      <c r="FL52" s="71">
        <v>16705892.279999999</v>
      </c>
      <c r="FM52" s="71"/>
      <c r="FN52" s="71"/>
      <c r="FO52" s="71"/>
      <c r="FP52" s="71"/>
      <c r="FQ52" s="71">
        <v>8355695.5800000001</v>
      </c>
      <c r="FR52" s="71">
        <v>77280</v>
      </c>
      <c r="FS52" s="71">
        <v>4087496.7</v>
      </c>
      <c r="FT52" s="71">
        <v>11538294.369999999</v>
      </c>
      <c r="FU52" s="71">
        <v>17727060.23</v>
      </c>
      <c r="FV52" s="71"/>
      <c r="FW52" s="71">
        <v>21618.2</v>
      </c>
      <c r="FX52" s="71"/>
      <c r="FY52" s="71"/>
      <c r="FZ52" s="71"/>
      <c r="GA52" s="71"/>
      <c r="GB52" s="71"/>
      <c r="GC52" s="79"/>
    </row>
    <row r="53" spans="2:291">
      <c r="B53" s="54" t="s">
        <v>849</v>
      </c>
      <c r="C53" s="67" t="s">
        <v>850</v>
      </c>
      <c r="D53" s="26" t="s">
        <v>769</v>
      </c>
      <c r="E53" s="23" t="s">
        <v>852</v>
      </c>
      <c r="F53" s="25" t="s">
        <v>781</v>
      </c>
      <c r="G53" s="170">
        <v>2161849569.7038398</v>
      </c>
      <c r="H53" s="51">
        <f t="shared" si="8"/>
        <v>2161849569.7038426</v>
      </c>
      <c r="I53" s="71"/>
      <c r="J53" s="71"/>
      <c r="K53" s="71">
        <v>16868948.969818</v>
      </c>
      <c r="L53" s="71">
        <v>182935533.56339201</v>
      </c>
      <c r="M53" s="71"/>
      <c r="N53" s="71"/>
      <c r="O53" s="71"/>
      <c r="P53" s="181">
        <v>67417940.797095299</v>
      </c>
      <c r="Q53" s="71"/>
      <c r="R53" s="71"/>
      <c r="S53" s="71">
        <v>24335097.853158198</v>
      </c>
      <c r="T53" s="71"/>
      <c r="U53" s="71"/>
      <c r="V53" s="71"/>
      <c r="W53" s="71"/>
      <c r="X53" s="71">
        <v>18545466.270034201</v>
      </c>
      <c r="Y53" s="71"/>
      <c r="Z53" s="71">
        <v>1755279.88066889</v>
      </c>
      <c r="AA53" s="71"/>
      <c r="AB53" s="71"/>
      <c r="AC53" s="71">
        <v>421015.628983184</v>
      </c>
      <c r="AD53" s="71"/>
      <c r="AE53" s="71"/>
      <c r="AF53" s="71"/>
      <c r="AG53" s="71"/>
      <c r="AH53" s="71"/>
      <c r="AI53" s="71"/>
      <c r="AJ53" s="71"/>
      <c r="AK53" s="71">
        <v>64526363.072168298</v>
      </c>
      <c r="AL53" s="71"/>
      <c r="AM53" s="71"/>
      <c r="AN53" s="71"/>
      <c r="AO53" s="71">
        <v>354031514.30974299</v>
      </c>
      <c r="AP53" s="71"/>
      <c r="AQ53" s="71"/>
      <c r="AR53" s="71">
        <v>35470913.340000004</v>
      </c>
      <c r="AS53" s="71"/>
      <c r="AT53" s="71"/>
      <c r="AU53" s="71">
        <v>34461462.198567502</v>
      </c>
      <c r="AV53" s="71">
        <v>1557032.1386068801</v>
      </c>
      <c r="AW53" s="71"/>
      <c r="AX53" s="71"/>
      <c r="AY53" s="71"/>
      <c r="AZ53" s="71">
        <v>13353932.862521701</v>
      </c>
      <c r="BA53" s="71">
        <v>1939942.7084256499</v>
      </c>
      <c r="BB53" s="71"/>
      <c r="BC53" s="71"/>
      <c r="BD53" s="71">
        <v>51256370.304283999</v>
      </c>
      <c r="BE53" s="71"/>
      <c r="BF53" s="71">
        <v>1337760.1359051501</v>
      </c>
      <c r="BG53" s="71"/>
      <c r="BH53" s="71"/>
      <c r="BI53" s="71"/>
      <c r="BJ53" s="71"/>
      <c r="BK53" s="71"/>
      <c r="BL53" s="71"/>
      <c r="BM53" s="71"/>
      <c r="BN53" s="71"/>
      <c r="BO53" s="71"/>
      <c r="BP53" s="71">
        <v>8654558.4569260199</v>
      </c>
      <c r="BQ53" s="71"/>
      <c r="BR53" s="71"/>
      <c r="BS53" s="71">
        <v>5389482.2946950402</v>
      </c>
      <c r="BT53" s="71"/>
      <c r="BU53" s="71"/>
      <c r="BV53" s="71">
        <v>103591791.880813</v>
      </c>
      <c r="BW53" s="71"/>
      <c r="BX53" s="71"/>
      <c r="BY53" s="71">
        <v>596948.97036170599</v>
      </c>
      <c r="BZ53" s="71"/>
      <c r="CA53" s="71">
        <v>765913.52960000001</v>
      </c>
      <c r="CB53" s="71"/>
      <c r="CC53" s="71"/>
      <c r="CD53" s="71"/>
      <c r="CE53" s="71"/>
      <c r="CF53" s="71">
        <v>88183337.799213007</v>
      </c>
      <c r="CG53" s="71"/>
      <c r="CH53" s="71"/>
      <c r="CI53" s="71"/>
      <c r="CJ53" s="71">
        <v>956868.44975000003</v>
      </c>
      <c r="CK53" s="71"/>
      <c r="CL53" s="71"/>
      <c r="CM53" s="71">
        <v>13441240.9775088</v>
      </c>
      <c r="CN53" s="71"/>
      <c r="CO53" s="71"/>
      <c r="CP53" s="71">
        <v>118253086.94982301</v>
      </c>
      <c r="CQ53" s="71"/>
      <c r="CR53" s="71"/>
      <c r="CS53" s="71"/>
      <c r="CT53" s="71"/>
      <c r="CU53" s="71">
        <v>9368509.6713577006</v>
      </c>
      <c r="CV53" s="71"/>
      <c r="CW53" s="71"/>
      <c r="CX53" s="71"/>
      <c r="CY53" s="71"/>
      <c r="CZ53" s="71">
        <v>58216628.101939902</v>
      </c>
      <c r="DA53" s="71">
        <v>138390.3365</v>
      </c>
      <c r="DB53" s="71">
        <v>321076569.55630898</v>
      </c>
      <c r="DC53" s="71">
        <v>36396053.349495299</v>
      </c>
      <c r="DD53" s="71"/>
      <c r="DE53" s="71"/>
      <c r="DF53" s="71"/>
      <c r="DG53" s="71"/>
      <c r="DH53" s="71"/>
      <c r="DI53" s="71"/>
      <c r="DJ53" s="71"/>
      <c r="DK53" s="71">
        <v>8203951.4089460196</v>
      </c>
      <c r="DL53" s="71"/>
      <c r="DM53" s="71"/>
      <c r="DN53" s="71">
        <v>167679.62925</v>
      </c>
      <c r="DO53" s="71"/>
      <c r="DP53" s="71"/>
      <c r="DQ53" s="71"/>
      <c r="DR53" s="71">
        <v>14779787.5747438</v>
      </c>
      <c r="DS53" s="71"/>
      <c r="DT53" s="71"/>
      <c r="DU53" s="71">
        <v>45198565.465898901</v>
      </c>
      <c r="DV53" s="71"/>
      <c r="DW53" s="71"/>
      <c r="DX53" s="71">
        <v>3021848.1355066798</v>
      </c>
      <c r="DY53" s="71"/>
      <c r="DZ53" s="71"/>
      <c r="EA53" s="71"/>
      <c r="EB53" s="71"/>
      <c r="EC53" s="71"/>
      <c r="ED53" s="71"/>
      <c r="EE53" s="71"/>
      <c r="EF53" s="71"/>
      <c r="EG53" s="71">
        <v>347283645.111305</v>
      </c>
      <c r="EH53" s="71"/>
      <c r="EI53" s="71">
        <v>78709.467141319998</v>
      </c>
      <c r="EJ53" s="71"/>
      <c r="EK53" s="71"/>
      <c r="EL53" s="71"/>
      <c r="EM53" s="71">
        <v>32727154.313546199</v>
      </c>
      <c r="EN53" s="71"/>
      <c r="EO53" s="71"/>
      <c r="EP53" s="71"/>
      <c r="EQ53" s="71"/>
      <c r="ER53" s="71"/>
      <c r="ES53" s="71"/>
      <c r="ET53" s="71"/>
      <c r="EU53" s="71"/>
      <c r="EV53" s="71"/>
      <c r="EW53" s="71"/>
      <c r="EX53" s="71">
        <v>29217.249062499999</v>
      </c>
      <c r="EY53" s="71"/>
      <c r="EZ53" s="71">
        <v>454104.94324521901</v>
      </c>
      <c r="FA53" s="71"/>
      <c r="FB53" s="71"/>
      <c r="FC53" s="71">
        <v>12282.2133159846</v>
      </c>
      <c r="FD53" s="71"/>
      <c r="FE53" s="71"/>
      <c r="FF53" s="71"/>
      <c r="FG53" s="71">
        <v>1202706.0662984401</v>
      </c>
      <c r="FH53" s="71"/>
      <c r="FI53" s="71">
        <v>29149934.9835798</v>
      </c>
      <c r="FJ53" s="71"/>
      <c r="FL53" s="71">
        <v>13185573.540064599</v>
      </c>
      <c r="FM53" s="71"/>
      <c r="FN53" s="71"/>
      <c r="FO53" s="71"/>
      <c r="FP53" s="71"/>
      <c r="FQ53" s="71">
        <v>363037.22264302598</v>
      </c>
      <c r="FR53" s="71"/>
      <c r="FS53" s="71">
        <v>933764.61832928006</v>
      </c>
      <c r="FT53" s="71">
        <v>22074825.3733011</v>
      </c>
      <c r="FU53" s="71">
        <v>7738828.0300000003</v>
      </c>
      <c r="FV53" s="71"/>
      <c r="FW53" s="71"/>
      <c r="FX53" s="71"/>
      <c r="FY53" s="71"/>
      <c r="FZ53" s="71"/>
      <c r="GA53" s="71"/>
      <c r="GB53" s="71"/>
      <c r="GC53" s="79"/>
    </row>
    <row r="54" spans="2:291">
      <c r="B54" s="54" t="s">
        <v>849</v>
      </c>
      <c r="C54" s="67" t="s">
        <v>850</v>
      </c>
      <c r="D54" s="26" t="s">
        <v>769</v>
      </c>
      <c r="E54" s="23" t="s">
        <v>853</v>
      </c>
      <c r="F54" s="25" t="s">
        <v>854</v>
      </c>
      <c r="G54" s="170">
        <v>146538782.34619799</v>
      </c>
      <c r="H54" s="51">
        <f t="shared" si="8"/>
        <v>146539154.64845583</v>
      </c>
      <c r="I54" s="71">
        <v>4580498</v>
      </c>
      <c r="J54" s="71"/>
      <c r="K54" s="71">
        <v>3612405</v>
      </c>
      <c r="L54" s="180">
        <v>-1537712</v>
      </c>
      <c r="M54" s="71"/>
      <c r="N54" s="71"/>
      <c r="O54" s="71"/>
      <c r="P54" s="180">
        <v>-462773</v>
      </c>
      <c r="Q54" s="71"/>
      <c r="R54" s="71"/>
      <c r="S54" s="75">
        <v>309882</v>
      </c>
      <c r="T54" s="71"/>
      <c r="U54" s="71"/>
      <c r="V54" s="71"/>
      <c r="W54" s="71"/>
      <c r="X54" s="71">
        <v>22771608</v>
      </c>
      <c r="Y54" s="71"/>
      <c r="Z54" s="71">
        <v>483150</v>
      </c>
      <c r="AA54" s="71"/>
      <c r="AB54" s="71"/>
      <c r="AC54" s="71">
        <v>7899486</v>
      </c>
      <c r="AD54" s="71"/>
      <c r="AE54" s="71"/>
      <c r="AF54" s="71">
        <v>14609437</v>
      </c>
      <c r="AG54" s="71"/>
      <c r="AH54" s="71"/>
      <c r="AI54" s="71"/>
      <c r="AJ54" s="71"/>
      <c r="AK54" s="71">
        <v>2028000</v>
      </c>
      <c r="AL54" s="71"/>
      <c r="AM54" s="71"/>
      <c r="AN54" s="71"/>
      <c r="AO54" s="71">
        <v>9980946</v>
      </c>
      <c r="AP54" s="71"/>
      <c r="AQ54" s="71"/>
      <c r="AR54" s="71">
        <v>403621</v>
      </c>
      <c r="AS54" s="71"/>
      <c r="AT54" s="71"/>
      <c r="AU54" s="71"/>
      <c r="AV54" s="74">
        <v>-4738550.1144778104</v>
      </c>
      <c r="AW54" s="71"/>
      <c r="AX54" s="71"/>
      <c r="AY54" s="71"/>
      <c r="AZ54" s="71">
        <v>1327</v>
      </c>
      <c r="BA54" s="71">
        <v>17076517</v>
      </c>
      <c r="BB54" s="71"/>
      <c r="BC54" s="71"/>
      <c r="BD54" s="71"/>
      <c r="BE54" s="71"/>
      <c r="BF54" s="71"/>
      <c r="BG54" s="71"/>
      <c r="BH54" s="71"/>
      <c r="BI54" s="71">
        <v>30472516</v>
      </c>
      <c r="BJ54" s="71"/>
      <c r="BK54" s="71"/>
      <c r="BL54" s="71"/>
      <c r="BM54" s="71"/>
      <c r="BN54" s="71"/>
      <c r="BO54" s="71"/>
      <c r="BP54" s="71">
        <v>87798</v>
      </c>
      <c r="BQ54" s="71"/>
      <c r="BR54" s="71"/>
      <c r="BS54" s="74">
        <v>-10622</v>
      </c>
      <c r="BT54" s="71"/>
      <c r="BU54" s="71"/>
      <c r="BV54" s="71">
        <v>4466769</v>
      </c>
      <c r="BW54" s="71"/>
      <c r="BX54" s="71"/>
      <c r="BY54" s="71"/>
      <c r="BZ54" s="71"/>
      <c r="CA54" s="74">
        <v>-987</v>
      </c>
      <c r="CB54" s="71"/>
      <c r="CC54" s="71"/>
      <c r="CD54" s="71"/>
      <c r="CE54" s="71">
        <v>3174</v>
      </c>
      <c r="CF54" s="71">
        <v>6032059</v>
      </c>
      <c r="CG54" s="71"/>
      <c r="CH54" s="71"/>
      <c r="CI54" s="71"/>
      <c r="CJ54" s="71">
        <v>4188</v>
      </c>
      <c r="CK54" s="71"/>
      <c r="CL54" s="71"/>
      <c r="CM54" s="71"/>
      <c r="CN54" s="71"/>
      <c r="CO54" s="71">
        <v>1411205</v>
      </c>
      <c r="CP54" s="74">
        <v>-301616</v>
      </c>
      <c r="CQ54" s="71"/>
      <c r="CR54" s="71"/>
      <c r="CS54" s="71"/>
      <c r="CT54" s="71">
        <v>100799</v>
      </c>
      <c r="CU54" s="71"/>
      <c r="CV54" s="71"/>
      <c r="CW54" s="71"/>
      <c r="CX54" s="71">
        <v>3526636.34619842</v>
      </c>
      <c r="CY54" s="71"/>
      <c r="CZ54" s="71"/>
      <c r="DA54" s="71">
        <v>807776</v>
      </c>
      <c r="DB54" s="71">
        <v>1838913</v>
      </c>
      <c r="DC54" s="74">
        <v>-2901637</v>
      </c>
      <c r="DD54" s="71"/>
      <c r="DE54" s="71"/>
      <c r="DF54" s="71"/>
      <c r="DG54" s="71"/>
      <c r="DH54" s="74">
        <v>-60082</v>
      </c>
      <c r="DI54" s="71"/>
      <c r="DJ54" s="71"/>
      <c r="DK54" s="71">
        <v>65458</v>
      </c>
      <c r="DL54" s="71"/>
      <c r="DM54" s="71"/>
      <c r="DN54" s="71"/>
      <c r="DO54" s="71"/>
      <c r="DP54" s="71"/>
      <c r="DQ54" s="71"/>
      <c r="DR54" s="71"/>
      <c r="DS54" s="71"/>
      <c r="DT54" s="71"/>
      <c r="DU54" s="71">
        <v>1923275</v>
      </c>
      <c r="DV54" s="71"/>
      <c r="DW54" s="71"/>
      <c r="DX54" s="74">
        <v>-480868</v>
      </c>
      <c r="DY54" s="71"/>
      <c r="DZ54" s="71"/>
      <c r="EA54" s="71"/>
      <c r="EB54" s="71"/>
      <c r="EC54" s="71"/>
      <c r="ED54" s="71"/>
      <c r="EE54" s="71"/>
      <c r="EF54" s="71"/>
      <c r="EG54" s="71">
        <v>16381203</v>
      </c>
      <c r="EH54" s="71"/>
      <c r="EI54" s="71"/>
      <c r="EJ54" s="71"/>
      <c r="EK54" s="71"/>
      <c r="EL54" s="71"/>
      <c r="EM54" s="74">
        <v>-360228.18</v>
      </c>
      <c r="EN54" s="71"/>
      <c r="EO54" s="71"/>
      <c r="EP54" s="71"/>
      <c r="EQ54" s="71"/>
      <c r="ER54" s="71"/>
      <c r="ES54" s="71">
        <v>2346705</v>
      </c>
      <c r="ET54" s="71"/>
      <c r="EU54" s="71"/>
      <c r="EV54" s="71"/>
      <c r="EW54" s="71"/>
      <c r="EX54" s="71"/>
      <c r="EY54" s="71"/>
      <c r="EZ54" s="71">
        <v>2217947.5967351999</v>
      </c>
      <c r="FA54" s="71"/>
      <c r="FB54" s="71"/>
      <c r="FC54" s="74">
        <v>-152942</v>
      </c>
      <c r="FD54" s="71"/>
      <c r="FE54" s="71"/>
      <c r="FF54" s="71"/>
      <c r="FG54" s="74">
        <v>-76758</v>
      </c>
      <c r="FH54" s="71"/>
      <c r="FI54" s="74">
        <v>-1640934</v>
      </c>
      <c r="FJ54" s="71"/>
      <c r="FK54" s="71"/>
      <c r="FL54" s="74">
        <v>228304</v>
      </c>
      <c r="FM54" s="71"/>
      <c r="FN54" s="71"/>
      <c r="FO54" s="74">
        <v>1689280</v>
      </c>
      <c r="FP54" s="71"/>
      <c r="FQ54" s="71">
        <v>206616</v>
      </c>
      <c r="FR54" s="71"/>
      <c r="FS54" s="71">
        <v>749924</v>
      </c>
      <c r="FT54" s="74">
        <v>-1619581</v>
      </c>
      <c r="FU54" s="71">
        <v>2567022</v>
      </c>
      <c r="FV54" s="71"/>
      <c r="FW54" s="71"/>
      <c r="FX54" s="71"/>
      <c r="FY54" s="71"/>
      <c r="FZ54" s="71"/>
      <c r="GA54" s="71"/>
      <c r="GB54" s="71"/>
      <c r="GC54" s="79"/>
    </row>
    <row r="55" spans="2:291">
      <c r="B55" s="54" t="s">
        <v>849</v>
      </c>
      <c r="C55" s="67" t="s">
        <v>850</v>
      </c>
      <c r="D55" s="26" t="s">
        <v>769</v>
      </c>
      <c r="E55" s="23" t="s">
        <v>855</v>
      </c>
      <c r="F55" s="25" t="s">
        <v>854</v>
      </c>
      <c r="G55" s="170">
        <v>71417247.920704499</v>
      </c>
      <c r="H55" s="51">
        <f t="shared" si="8"/>
        <v>72277247.920704469</v>
      </c>
      <c r="J55" s="71"/>
      <c r="K55" s="73">
        <v>-205639</v>
      </c>
      <c r="L55" s="179">
        <v>20320825</v>
      </c>
      <c r="M55" s="71"/>
      <c r="N55" s="71"/>
      <c r="O55" s="71"/>
      <c r="P55" s="179">
        <v>6058850</v>
      </c>
      <c r="Q55" s="71"/>
      <c r="R55" s="71"/>
      <c r="S55" s="181">
        <v>2473345</v>
      </c>
      <c r="T55" s="181"/>
      <c r="U55" s="181"/>
      <c r="V55" s="181"/>
      <c r="W55" s="181"/>
      <c r="X55" s="179">
        <v>14434379</v>
      </c>
      <c r="Y55" s="181"/>
      <c r="Z55" s="179">
        <v>-559157</v>
      </c>
      <c r="AA55" s="71"/>
      <c r="AB55" s="71"/>
      <c r="AC55" s="179">
        <v>3162694</v>
      </c>
      <c r="AD55" s="71"/>
      <c r="AE55" s="71"/>
      <c r="AF55" s="71"/>
      <c r="AG55" s="71"/>
      <c r="AH55" s="71"/>
      <c r="AI55" s="71"/>
      <c r="AJ55" s="71"/>
      <c r="AK55" s="73">
        <v>-509380</v>
      </c>
      <c r="AL55" s="71"/>
      <c r="AM55" s="71"/>
      <c r="AN55" s="71"/>
      <c r="AO55" s="73">
        <v>13941127</v>
      </c>
      <c r="AP55" s="71"/>
      <c r="AQ55" s="71"/>
      <c r="AS55" s="71"/>
      <c r="AT55" s="71"/>
      <c r="AU55" s="71">
        <v>860000</v>
      </c>
      <c r="AV55" s="73">
        <v>233072.20316903901</v>
      </c>
      <c r="AW55" s="71"/>
      <c r="AX55" s="71"/>
      <c r="AY55" s="71"/>
      <c r="AZ55" s="73">
        <v>276161</v>
      </c>
      <c r="BA55" s="74">
        <v>-5415485</v>
      </c>
      <c r="BB55" s="71"/>
      <c r="BC55" s="71"/>
      <c r="BD55" s="71"/>
      <c r="BE55" s="71"/>
      <c r="BF55" s="71"/>
      <c r="BG55" s="71"/>
      <c r="BH55" s="71"/>
      <c r="BJ55" s="71"/>
      <c r="BK55" s="71"/>
      <c r="BL55" s="71"/>
      <c r="BM55" s="71"/>
      <c r="BN55" s="71"/>
      <c r="BO55" s="71"/>
      <c r="BP55" s="71">
        <v>516947</v>
      </c>
      <c r="BQ55" s="71"/>
      <c r="BR55" s="71"/>
      <c r="BS55" s="71"/>
      <c r="BT55" s="71"/>
      <c r="BU55" s="71"/>
      <c r="BV55" s="74">
        <v>-4479476</v>
      </c>
      <c r="BW55" s="71"/>
      <c r="BX55" s="71"/>
      <c r="BY55" s="74">
        <v>11687</v>
      </c>
      <c r="BZ55" s="71"/>
      <c r="CA55" s="74">
        <v>2140193</v>
      </c>
      <c r="CB55" s="71"/>
      <c r="CC55" s="71"/>
      <c r="CD55" s="71"/>
      <c r="CF55" s="73">
        <v>-559446</v>
      </c>
      <c r="CG55" s="71"/>
      <c r="CH55" s="71"/>
      <c r="CI55" s="71"/>
      <c r="CJ55" s="71"/>
      <c r="CK55" s="71"/>
      <c r="CL55" s="71"/>
      <c r="CM55" s="71"/>
      <c r="CN55" s="71"/>
      <c r="CP55" s="76">
        <v>2874157</v>
      </c>
      <c r="CQ55" s="71"/>
      <c r="CR55" s="71"/>
      <c r="CS55" s="71"/>
      <c r="CT55" s="71"/>
      <c r="CU55" s="71">
        <v>44</v>
      </c>
      <c r="CV55" s="71"/>
      <c r="CW55" s="71"/>
      <c r="CX55" s="71"/>
      <c r="CY55" s="71"/>
      <c r="CZ55" s="71">
        <v>432846</v>
      </c>
      <c r="DA55" s="74">
        <v>145052</v>
      </c>
      <c r="DB55" s="74">
        <v>-2885848</v>
      </c>
      <c r="DC55" s="74">
        <v>1654348</v>
      </c>
      <c r="DD55" s="71"/>
      <c r="DE55" s="71"/>
      <c r="DF55" s="71"/>
      <c r="DG55" s="71"/>
      <c r="DH55" s="71"/>
      <c r="DI55" s="71"/>
      <c r="DJ55" s="71"/>
      <c r="DK55" s="71"/>
      <c r="DL55" s="71"/>
      <c r="DM55" s="71"/>
      <c r="DN55" s="71"/>
      <c r="DO55" s="71"/>
      <c r="DP55" s="71"/>
      <c r="DQ55" s="71"/>
      <c r="DR55" s="73">
        <v>26429</v>
      </c>
      <c r="DS55" s="71"/>
      <c r="DT55" s="71"/>
      <c r="DV55" s="71"/>
      <c r="DW55" s="71"/>
      <c r="DX55" s="71">
        <v>11019</v>
      </c>
      <c r="DY55" s="71"/>
      <c r="DZ55" s="71"/>
      <c r="EA55" s="71"/>
      <c r="EB55" s="71"/>
      <c r="EC55" s="71"/>
      <c r="ED55" s="71"/>
      <c r="EE55" s="71"/>
      <c r="EF55" s="71"/>
      <c r="EG55" s="74">
        <v>-4162309</v>
      </c>
      <c r="EH55" s="71"/>
      <c r="EI55" s="71"/>
      <c r="EJ55" s="71"/>
      <c r="EK55" s="71"/>
      <c r="EL55" s="71"/>
      <c r="EN55" s="71"/>
      <c r="EO55" s="71"/>
      <c r="EP55" s="71"/>
      <c r="EQ55" s="71"/>
      <c r="ER55" s="71"/>
      <c r="ES55" s="71">
        <v>2782908</v>
      </c>
      <c r="ET55" s="71"/>
      <c r="EU55" s="71"/>
      <c r="EV55" s="71"/>
      <c r="EW55" s="71"/>
      <c r="EX55" s="71"/>
      <c r="EY55" s="71"/>
      <c r="EZ55" s="73">
        <v>122074.71753542899</v>
      </c>
      <c r="FA55" s="71"/>
      <c r="FB55" s="71"/>
      <c r="FD55" s="71"/>
      <c r="FE55" s="71"/>
      <c r="FF55" s="71"/>
      <c r="FG55" s="73">
        <v>47374</v>
      </c>
      <c r="FH55" s="71"/>
      <c r="FI55" s="73">
        <v>-50768</v>
      </c>
      <c r="FJ55" s="71"/>
      <c r="FK55" s="71"/>
      <c r="FL55" s="73">
        <v>138461</v>
      </c>
      <c r="FM55" s="71"/>
      <c r="FN55" s="71"/>
      <c r="FO55" s="74">
        <v>2155743</v>
      </c>
      <c r="FP55" s="71"/>
      <c r="FQ55" s="74">
        <v>-99722</v>
      </c>
      <c r="FR55" s="71"/>
      <c r="FS55" s="73">
        <v>34593</v>
      </c>
      <c r="FT55" s="73">
        <v>1014159</v>
      </c>
      <c r="FU55" s="74">
        <v>15335990</v>
      </c>
      <c r="FV55" s="71"/>
      <c r="FW55" s="71"/>
      <c r="FX55" s="71"/>
      <c r="FY55" s="71"/>
      <c r="FZ55" s="71"/>
      <c r="GA55" s="71"/>
      <c r="GB55" s="71"/>
      <c r="GC55" s="79"/>
    </row>
    <row r="56" spans="2:291">
      <c r="B56" s="54" t="s">
        <v>849</v>
      </c>
      <c r="C56" s="67" t="s">
        <v>850</v>
      </c>
      <c r="D56" s="26" t="s">
        <v>769</v>
      </c>
      <c r="E56" s="23" t="s">
        <v>856</v>
      </c>
      <c r="F56" s="25" t="s">
        <v>854</v>
      </c>
      <c r="G56" s="170">
        <v>578580161</v>
      </c>
      <c r="H56" s="51">
        <f t="shared" si="8"/>
        <v>578579885.1242379</v>
      </c>
      <c r="I56" s="179">
        <v>1710940</v>
      </c>
      <c r="J56" s="71"/>
      <c r="K56" s="73">
        <v>7953.4742640000004</v>
      </c>
      <c r="L56" s="179">
        <v>2076977.5</v>
      </c>
      <c r="M56" s="71"/>
      <c r="N56" s="71"/>
      <c r="O56" s="71"/>
      <c r="P56" s="181">
        <v>624924</v>
      </c>
      <c r="Q56" s="71"/>
      <c r="R56" s="71"/>
      <c r="S56" s="181">
        <v>89968</v>
      </c>
      <c r="T56" s="181"/>
      <c r="U56" s="181"/>
      <c r="V56" s="181"/>
      <c r="W56" s="181"/>
      <c r="X56" s="179">
        <v>698175.09612643102</v>
      </c>
      <c r="Y56" s="181"/>
      <c r="AA56" s="71"/>
      <c r="AB56" s="71"/>
      <c r="AC56" s="181">
        <v>1838573.91901946</v>
      </c>
      <c r="AD56" s="71"/>
      <c r="AE56" s="71"/>
      <c r="AF56" s="74">
        <v>40549298.0354186</v>
      </c>
      <c r="AG56" s="71"/>
      <c r="AH56" s="71"/>
      <c r="AI56" s="71"/>
      <c r="AJ56" s="71"/>
      <c r="AK56" s="14">
        <v>1041000</v>
      </c>
      <c r="AL56" s="71"/>
      <c r="AM56" s="71"/>
      <c r="AN56" s="71"/>
      <c r="AO56" s="73">
        <v>1164425.89304196</v>
      </c>
      <c r="AP56" s="71"/>
      <c r="AQ56" s="71"/>
      <c r="AS56" s="71"/>
      <c r="AT56" s="71"/>
      <c r="AU56" s="71"/>
      <c r="AW56" s="71"/>
      <c r="AX56" s="71"/>
      <c r="AY56" s="71"/>
      <c r="BA56" s="74">
        <v>1588012.56548922</v>
      </c>
      <c r="BB56" s="71"/>
      <c r="BC56" s="71"/>
      <c r="BD56" s="71"/>
      <c r="BE56" s="71"/>
      <c r="BF56" s="71"/>
      <c r="BG56" s="71"/>
      <c r="BH56" s="71"/>
      <c r="BI56" s="74">
        <v>275691691.37333602</v>
      </c>
      <c r="BJ56" s="71"/>
      <c r="BK56" s="71"/>
      <c r="BL56" s="71"/>
      <c r="BM56" s="71"/>
      <c r="BN56" s="71"/>
      <c r="BO56" s="71"/>
      <c r="BP56" s="74">
        <v>17729.792270189999</v>
      </c>
      <c r="BQ56" s="71"/>
      <c r="BR56" s="71"/>
      <c r="BS56" s="71"/>
      <c r="BT56" s="71"/>
      <c r="BU56" s="71"/>
      <c r="BV56" s="76">
        <v>1059301.52</v>
      </c>
      <c r="BW56" s="71"/>
      <c r="BX56" s="71"/>
      <c r="BZ56" s="71"/>
      <c r="CA56" s="71"/>
      <c r="CB56" s="71"/>
      <c r="CC56" s="71"/>
      <c r="CD56" s="71"/>
      <c r="CF56" s="74">
        <v>2231872.65</v>
      </c>
      <c r="CG56" s="71"/>
      <c r="CH56" s="71"/>
      <c r="CI56" s="71"/>
      <c r="CJ56" s="71"/>
      <c r="CK56" s="71"/>
      <c r="CL56" s="71"/>
      <c r="CM56" s="71"/>
      <c r="CN56" s="71"/>
      <c r="CO56" s="76">
        <v>381926.18</v>
      </c>
      <c r="CP56" s="71"/>
      <c r="CQ56" s="71"/>
      <c r="CR56" s="71"/>
      <c r="CS56" s="71"/>
      <c r="CT56" s="71">
        <v>273882</v>
      </c>
      <c r="CU56" s="71"/>
      <c r="CV56" s="71"/>
      <c r="CW56" s="71"/>
      <c r="CX56" s="74">
        <v>1474050.9540271701</v>
      </c>
      <c r="CY56" s="71"/>
      <c r="CZ56" s="74">
        <v>962383.69250317896</v>
      </c>
      <c r="DA56" s="74">
        <v>313582.92300461401</v>
      </c>
      <c r="DB56" s="74">
        <v>203900741</v>
      </c>
      <c r="DC56" s="74">
        <v>15193688</v>
      </c>
      <c r="DD56" s="71"/>
      <c r="DE56" s="71"/>
      <c r="DF56" s="71"/>
      <c r="DG56" s="71"/>
      <c r="DH56" s="71">
        <v>84976</v>
      </c>
      <c r="DI56" s="71"/>
      <c r="DJ56" s="71"/>
      <c r="DK56" s="71"/>
      <c r="DL56" s="71"/>
      <c r="DM56" s="71"/>
      <c r="DN56" s="71"/>
      <c r="DO56" s="71"/>
      <c r="DP56" s="71"/>
      <c r="DQ56" s="71"/>
      <c r="DR56" s="71"/>
      <c r="DS56" s="71"/>
      <c r="DT56" s="71"/>
      <c r="DU56" s="71">
        <v>254789</v>
      </c>
      <c r="DV56" s="71"/>
      <c r="DW56" s="71"/>
      <c r="DX56" s="71"/>
      <c r="DY56" s="71"/>
      <c r="DZ56" s="71"/>
      <c r="EA56" s="71"/>
      <c r="EB56" s="71"/>
      <c r="EC56" s="71"/>
      <c r="ED56" s="71"/>
      <c r="EE56" s="71"/>
      <c r="EF56" s="71"/>
      <c r="EG56" s="74">
        <v>1578045</v>
      </c>
      <c r="EH56" s="71"/>
      <c r="EI56" s="71"/>
      <c r="EJ56" s="71"/>
      <c r="EK56" s="71"/>
      <c r="EL56" s="71"/>
      <c r="EM56" s="71">
        <v>570988.39</v>
      </c>
      <c r="EN56" s="71"/>
      <c r="EO56" s="71"/>
      <c r="EP56" s="71"/>
      <c r="EQ56" s="71"/>
      <c r="ER56" s="71"/>
      <c r="ES56" s="71">
        <v>1539</v>
      </c>
      <c r="ET56" s="71"/>
      <c r="EU56" s="71"/>
      <c r="EV56" s="71"/>
      <c r="EW56" s="71"/>
      <c r="EX56" s="71"/>
      <c r="EY56" s="71"/>
      <c r="EZ56" s="14">
        <v>9000</v>
      </c>
      <c r="FA56" s="71"/>
      <c r="FB56" s="71"/>
      <c r="FD56" s="71"/>
      <c r="FE56" s="71"/>
      <c r="FF56" s="71"/>
      <c r="FG56" s="73">
        <v>126261</v>
      </c>
      <c r="FH56" s="71"/>
      <c r="FI56" s="73">
        <v>259235.16573713999</v>
      </c>
      <c r="FJ56" s="71"/>
      <c r="FK56" s="71"/>
      <c r="FL56" s="73">
        <v>10379553</v>
      </c>
      <c r="FM56" s="71"/>
      <c r="FN56" s="71"/>
      <c r="FO56" s="74">
        <v>758258</v>
      </c>
      <c r="FP56" s="71"/>
      <c r="FQ56" s="74">
        <v>4141628</v>
      </c>
      <c r="FR56" s="71"/>
      <c r="FS56" s="73">
        <v>2450846</v>
      </c>
      <c r="FT56" s="73">
        <v>5073668</v>
      </c>
      <c r="FU56" s="71"/>
      <c r="FV56" s="71"/>
      <c r="FW56" s="71"/>
      <c r="FX56" s="71"/>
      <c r="FY56" s="71"/>
      <c r="FZ56" s="71"/>
      <c r="GA56" s="71"/>
      <c r="GB56" s="71"/>
      <c r="GC56" s="79"/>
    </row>
    <row r="57" spans="2:291" ht="31.5">
      <c r="B57" s="54" t="s">
        <v>849</v>
      </c>
      <c r="C57" s="67" t="s">
        <v>850</v>
      </c>
      <c r="D57" s="26" t="s">
        <v>769</v>
      </c>
      <c r="E57" s="23" t="s">
        <v>857</v>
      </c>
      <c r="F57" s="25" t="s">
        <v>841</v>
      </c>
      <c r="G57" s="170">
        <v>874168829.877437</v>
      </c>
      <c r="H57" s="51">
        <f>SUM(GD57:KK57)</f>
        <v>874179873.98676348</v>
      </c>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9"/>
      <c r="GD57" s="179">
        <f>SUM(199417000,(358399000000/13436))</f>
        <v>226091531.11044955</v>
      </c>
      <c r="GE57" s="179">
        <f>SUM(135260000,(738708000000/13436))</f>
        <v>190239755.87972611</v>
      </c>
      <c r="GF57" s="179">
        <f>SUM(70016000,(244334000000/13436))</f>
        <v>88201025.305150345</v>
      </c>
      <c r="GG57" s="179">
        <f>SUM(55446000,(126688000000/13436))</f>
        <v>64874996.725215837</v>
      </c>
      <c r="GH57" s="179">
        <f>SUM(52238000,(83742000000/13436))</f>
        <v>58470658.529324204</v>
      </c>
      <c r="GI57" s="179">
        <f>SUM(14423000,(555162000000/13436))</f>
        <v>55741993.748139329</v>
      </c>
      <c r="GJ57" s="179">
        <f>SUM(14558000,(116315000000/13436))</f>
        <v>23214966.359035425</v>
      </c>
      <c r="GK57" s="179">
        <f>SUM(17566000,(55617000000/13436))</f>
        <v>21705401.607621316</v>
      </c>
      <c r="GL57" s="179">
        <f>SUM(14631000,(744000000/13436))</f>
        <v>14686373.623102114</v>
      </c>
      <c r="GM57" s="73">
        <v>18939355.6423489</v>
      </c>
      <c r="GN57" s="73">
        <v>10055930.675912499</v>
      </c>
      <c r="GO57" s="73">
        <v>12228423.540015301</v>
      </c>
      <c r="GP57" s="73">
        <v>12007502.539999999</v>
      </c>
      <c r="GQ57" s="73">
        <v>8357040.90697827</v>
      </c>
      <c r="GR57" s="73">
        <v>6377768.8024105597</v>
      </c>
      <c r="GS57" s="73">
        <v>8198125.6750759203</v>
      </c>
      <c r="GT57" s="73">
        <v>6220138.6500000004</v>
      </c>
      <c r="GU57" s="73">
        <v>8022852.7738314997</v>
      </c>
      <c r="GV57" s="73">
        <v>4913147.75</v>
      </c>
      <c r="GW57" s="73">
        <v>4267280.5482732998</v>
      </c>
      <c r="GX57" s="73">
        <v>0</v>
      </c>
      <c r="GY57" s="73">
        <v>4852784.9000000004</v>
      </c>
      <c r="GZ57" s="73">
        <v>4426848.3562101796</v>
      </c>
      <c r="HA57" s="73">
        <v>3855361.6680381098</v>
      </c>
      <c r="HB57" s="73">
        <v>3803000</v>
      </c>
      <c r="HC57" s="73">
        <v>3044543.5726883002</v>
      </c>
      <c r="HD57" s="73">
        <v>2571247.38</v>
      </c>
      <c r="HE57" s="73">
        <v>3295079.6404882399</v>
      </c>
      <c r="HF57" s="73">
        <v>1772306.71</v>
      </c>
      <c r="HG57" s="73">
        <v>1380280.05</v>
      </c>
      <c r="HH57" s="73">
        <v>1023654.60672819</v>
      </c>
      <c r="HI57" s="73">
        <v>750000</v>
      </c>
      <c r="HJ57" s="73">
        <v>590496.71</v>
      </c>
    </row>
    <row r="58" spans="2:291">
      <c r="B58" s="54" t="s">
        <v>858</v>
      </c>
      <c r="C58" s="67" t="s">
        <v>859</v>
      </c>
      <c r="D58" s="26" t="s">
        <v>775</v>
      </c>
      <c r="E58" s="23"/>
      <c r="F58" s="25"/>
      <c r="G58" s="170"/>
      <c r="H58" s="5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9"/>
    </row>
    <row r="59" spans="2:291" ht="31.5">
      <c r="B59" s="54" t="s">
        <v>860</v>
      </c>
      <c r="C59" s="55" t="s">
        <v>861</v>
      </c>
      <c r="D59" s="26" t="s">
        <v>789</v>
      </c>
      <c r="E59" s="23" t="s">
        <v>862</v>
      </c>
      <c r="F59" s="25" t="s">
        <v>798</v>
      </c>
      <c r="G59" s="170">
        <v>11602684.145</v>
      </c>
      <c r="H59" s="51">
        <f>SUM(GD59:KK59)</f>
        <v>0</v>
      </c>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9"/>
      <c r="GD59" s="73"/>
    </row>
    <row r="60" spans="2:291" ht="31.5">
      <c r="B60" s="54" t="s">
        <v>863</v>
      </c>
      <c r="C60" s="55" t="s">
        <v>864</v>
      </c>
      <c r="D60" s="26" t="s">
        <v>789</v>
      </c>
      <c r="E60" s="23" t="s">
        <v>865</v>
      </c>
      <c r="F60" s="25" t="s">
        <v>798</v>
      </c>
      <c r="G60" s="170">
        <v>240924713.294698</v>
      </c>
      <c r="H60" s="51">
        <f>SUM(GD60:KK60)</f>
        <v>0</v>
      </c>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9"/>
      <c r="GD60" s="73"/>
      <c r="GE60" s="73"/>
      <c r="GF60" s="73">
        <v>0</v>
      </c>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c r="HN60" s="73"/>
      <c r="HO60" s="73"/>
      <c r="HP60" s="73"/>
      <c r="HQ60" s="73"/>
      <c r="HR60" s="73"/>
      <c r="HS60" s="73"/>
      <c r="HT60" s="73"/>
      <c r="HU60" s="73"/>
      <c r="HV60" s="73"/>
      <c r="HW60" s="73"/>
      <c r="HX60" s="73"/>
      <c r="HY60" s="73"/>
      <c r="HZ60" s="73"/>
      <c r="IA60" s="73"/>
      <c r="IB60" s="73"/>
      <c r="IC60" s="73"/>
      <c r="ID60" s="73"/>
      <c r="IE60" s="73"/>
      <c r="IF60" s="73"/>
      <c r="IG60" s="73"/>
      <c r="IH60" s="73"/>
      <c r="II60" s="73"/>
      <c r="IJ60" s="73"/>
      <c r="IK60" s="73"/>
      <c r="IL60" s="73"/>
      <c r="IM60" s="73"/>
      <c r="IN60" s="73"/>
      <c r="IO60" s="73"/>
      <c r="IP60" s="73"/>
      <c r="IQ60" s="73"/>
      <c r="IR60" s="73"/>
      <c r="IS60" s="73"/>
      <c r="IT60" s="73"/>
      <c r="IU60" s="73"/>
      <c r="IV60" s="73"/>
      <c r="IW60" s="73"/>
      <c r="IX60" s="73"/>
      <c r="IY60" s="73"/>
      <c r="IZ60" s="73"/>
      <c r="JA60" s="73"/>
      <c r="JB60" s="73"/>
      <c r="JC60" s="73"/>
      <c r="JD60" s="73"/>
      <c r="JE60" s="73"/>
      <c r="JF60" s="73"/>
      <c r="JG60" s="73"/>
      <c r="JH60" s="73"/>
      <c r="JI60" s="73"/>
      <c r="JJ60" s="73"/>
      <c r="JK60" s="73"/>
      <c r="JL60" s="73"/>
      <c r="JM60" s="73"/>
      <c r="JN60" s="73"/>
      <c r="JO60" s="73"/>
      <c r="JP60" s="73"/>
      <c r="JQ60" s="73"/>
      <c r="JR60" s="73"/>
      <c r="JS60" s="73"/>
      <c r="JT60" s="73"/>
      <c r="JU60" s="73"/>
      <c r="JV60" s="73"/>
      <c r="JW60" s="73"/>
      <c r="JX60" s="73"/>
      <c r="JY60" s="73"/>
      <c r="JZ60" s="73"/>
      <c r="KA60" s="73"/>
      <c r="KB60" s="73"/>
      <c r="KC60" s="73"/>
      <c r="KD60" s="73"/>
      <c r="KE60" s="73"/>
    </row>
    <row r="61" spans="2:291">
      <c r="B61" s="58" t="s">
        <v>866</v>
      </c>
      <c r="C61" s="61" t="s">
        <v>867</v>
      </c>
      <c r="D61" s="24"/>
      <c r="E61" s="23"/>
      <c r="F61" s="25"/>
      <c r="G61" s="170"/>
      <c r="H61" s="5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9"/>
    </row>
    <row r="62" spans="2:291" ht="31.5">
      <c r="B62" s="68" t="s">
        <v>868</v>
      </c>
      <c r="C62" s="55" t="s">
        <v>869</v>
      </c>
      <c r="D62" s="26" t="s">
        <v>769</v>
      </c>
      <c r="E62" s="23" t="s">
        <v>870</v>
      </c>
      <c r="F62" s="25" t="s">
        <v>871</v>
      </c>
      <c r="G62" s="170">
        <v>212960048.61872399</v>
      </c>
      <c r="H62" s="51">
        <f>SUM(GD62:KK62)</f>
        <v>212960048.61872399</v>
      </c>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9"/>
      <c r="HK62" s="73">
        <v>212960048.61872399</v>
      </c>
    </row>
    <row r="63" spans="2:291">
      <c r="B63" s="54" t="s">
        <v>872</v>
      </c>
      <c r="C63" s="55" t="s">
        <v>873</v>
      </c>
      <c r="D63" s="26" t="s">
        <v>775</v>
      </c>
      <c r="E63" s="23"/>
      <c r="F63" s="25"/>
      <c r="G63" s="172"/>
      <c r="H63" s="5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9"/>
    </row>
    <row r="64" spans="2:291">
      <c r="B64" s="68" t="s">
        <v>874</v>
      </c>
      <c r="C64" s="60" t="s">
        <v>875</v>
      </c>
      <c r="D64" s="26" t="s">
        <v>775</v>
      </c>
      <c r="E64" s="23"/>
      <c r="F64" s="25"/>
      <c r="G64" s="170"/>
      <c r="H64" s="5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9"/>
    </row>
    <row r="65" spans="2:185">
      <c r="B65" s="54" t="s">
        <v>876</v>
      </c>
      <c r="C65" s="60" t="s">
        <v>877</v>
      </c>
      <c r="D65" s="26" t="s">
        <v>775</v>
      </c>
      <c r="E65" s="23"/>
      <c r="F65" s="25"/>
      <c r="G65" s="170"/>
      <c r="H65" s="5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9"/>
    </row>
    <row r="66" spans="2:185">
      <c r="B66" s="81"/>
      <c r="C66" s="82"/>
      <c r="D66" s="27"/>
      <c r="E66" s="28"/>
      <c r="F66" s="29"/>
      <c r="G66" s="173"/>
      <c r="H66" s="83"/>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7"/>
    </row>
    <row r="67" spans="2:185">
      <c r="G67" s="84"/>
    </row>
    <row r="68" spans="2:185">
      <c r="E68" s="30"/>
      <c r="F68" s="30"/>
      <c r="G68" s="31" t="s">
        <v>878</v>
      </c>
      <c r="H68" s="32" t="s">
        <v>879</v>
      </c>
    </row>
    <row r="69" spans="2:185" ht="21">
      <c r="B69" s="33" t="s">
        <v>880</v>
      </c>
      <c r="G69" s="34">
        <f>SUM(G11:G66)</f>
        <v>17044109591.564156</v>
      </c>
      <c r="H69" s="34">
        <f>SUM(H11:H66)</f>
        <v>14710014101.84267</v>
      </c>
    </row>
    <row r="70" spans="2:185">
      <c r="B70" s="14" t="s">
        <v>881</v>
      </c>
      <c r="G70" s="185"/>
    </row>
    <row r="72" spans="2:185">
      <c r="B72" s="14" t="s">
        <v>882</v>
      </c>
      <c r="C72" s="184" t="s">
        <v>915</v>
      </c>
    </row>
    <row r="73" spans="2:185">
      <c r="B73" s="85"/>
      <c r="C73" s="86"/>
      <c r="D73" s="87" t="s">
        <v>769</v>
      </c>
      <c r="E73" s="88" t="s">
        <v>883</v>
      </c>
      <c r="F73" s="88" t="s">
        <v>854</v>
      </c>
      <c r="G73" s="89">
        <v>303398059</v>
      </c>
      <c r="H73" s="90">
        <f>SUM(I73:GC73)</f>
        <v>303398057.16800004</v>
      </c>
      <c r="I73" s="93">
        <v>4420599</v>
      </c>
      <c r="J73" s="20"/>
      <c r="K73" s="20">
        <v>551440</v>
      </c>
      <c r="L73" s="20">
        <v>1505107</v>
      </c>
      <c r="M73" s="20"/>
      <c r="N73" s="20"/>
      <c r="O73" s="20"/>
      <c r="P73" s="20">
        <v>452859</v>
      </c>
      <c r="Q73" s="20"/>
      <c r="R73" s="20"/>
      <c r="S73" s="20">
        <v>152125</v>
      </c>
      <c r="T73" s="20"/>
      <c r="U73" s="20"/>
      <c r="V73" s="20">
        <v>231275</v>
      </c>
      <c r="W73" s="20"/>
      <c r="X73" s="20">
        <v>6150400</v>
      </c>
      <c r="Y73" s="20"/>
      <c r="Z73" s="20">
        <v>516275</v>
      </c>
      <c r="AA73" s="20"/>
      <c r="AB73" s="20"/>
      <c r="AC73" s="20">
        <v>1446649</v>
      </c>
      <c r="AD73" s="20"/>
      <c r="AE73" s="20"/>
      <c r="AF73" s="20">
        <v>91596290</v>
      </c>
      <c r="AG73" s="20">
        <v>1404572</v>
      </c>
      <c r="AH73" s="20"/>
      <c r="AI73" s="20"/>
      <c r="AJ73" s="20"/>
      <c r="AK73" s="20">
        <v>11758579</v>
      </c>
      <c r="AL73" s="20"/>
      <c r="AM73" s="20"/>
      <c r="AN73" s="20"/>
      <c r="AO73" s="20">
        <v>2597728</v>
      </c>
      <c r="AP73" s="20"/>
      <c r="AQ73" s="20"/>
      <c r="AR73" s="20">
        <v>7319172</v>
      </c>
      <c r="AS73" s="20"/>
      <c r="AT73" s="20"/>
      <c r="AU73" s="20"/>
      <c r="AV73" s="20">
        <v>911925</v>
      </c>
      <c r="AW73" s="20"/>
      <c r="AX73" s="20"/>
      <c r="AY73" s="20"/>
      <c r="AZ73" s="20">
        <v>189</v>
      </c>
      <c r="BA73" s="20">
        <v>12368603</v>
      </c>
      <c r="BB73" s="20"/>
      <c r="BC73" s="20">
        <v>112609</v>
      </c>
      <c r="BD73" s="20"/>
      <c r="BE73" s="20"/>
      <c r="BF73" s="20">
        <v>2222</v>
      </c>
      <c r="BG73" s="20"/>
      <c r="BH73" s="20"/>
      <c r="BI73" s="20">
        <v>62386904</v>
      </c>
      <c r="BJ73" s="20"/>
      <c r="BK73" s="20"/>
      <c r="BL73" s="20"/>
      <c r="BM73" s="20"/>
      <c r="BN73" s="20"/>
      <c r="BO73" s="20"/>
      <c r="BP73" s="20">
        <v>39923</v>
      </c>
      <c r="BQ73" s="20">
        <v>483502</v>
      </c>
      <c r="BR73" s="20"/>
      <c r="BS73" s="20">
        <v>63500</v>
      </c>
      <c r="BT73" s="20"/>
      <c r="BU73" s="20"/>
      <c r="BV73" s="20">
        <v>13140354</v>
      </c>
      <c r="BW73" s="20"/>
      <c r="BX73" s="20"/>
      <c r="BY73" s="20"/>
      <c r="BZ73" s="20"/>
      <c r="CA73" s="20">
        <v>1624285</v>
      </c>
      <c r="CB73" s="20"/>
      <c r="CC73" s="20"/>
      <c r="CD73" s="20"/>
      <c r="CE73" s="20">
        <v>3341</v>
      </c>
      <c r="CF73" s="20">
        <v>4953410</v>
      </c>
      <c r="CG73" s="20"/>
      <c r="CH73" s="20"/>
      <c r="CI73" s="20"/>
      <c r="CJ73" s="20">
        <v>6344225</v>
      </c>
      <c r="CK73" s="20"/>
      <c r="CL73" s="20"/>
      <c r="CM73" s="20"/>
      <c r="CN73" s="20"/>
      <c r="CO73" s="20">
        <v>624411</v>
      </c>
      <c r="CP73" s="20">
        <v>473492</v>
      </c>
      <c r="CQ73" s="20"/>
      <c r="CR73" s="20"/>
      <c r="CS73" s="20"/>
      <c r="CT73" s="20">
        <v>453257</v>
      </c>
      <c r="CU73" s="20"/>
      <c r="CV73" s="20"/>
      <c r="CW73" s="20"/>
      <c r="CX73" s="20">
        <v>3546469</v>
      </c>
      <c r="CY73" s="20"/>
      <c r="CZ73" s="20">
        <v>1910512</v>
      </c>
      <c r="DA73" s="20">
        <v>736389</v>
      </c>
      <c r="DB73" s="20">
        <v>30461722</v>
      </c>
      <c r="DC73" s="20">
        <v>3447200</v>
      </c>
      <c r="DD73" s="20"/>
      <c r="DE73" s="20">
        <v>415476</v>
      </c>
      <c r="DF73" s="20"/>
      <c r="DG73" s="20"/>
      <c r="DH73" s="20">
        <v>116484</v>
      </c>
      <c r="DI73" s="20"/>
      <c r="DJ73" s="20">
        <v>80968</v>
      </c>
      <c r="DK73" s="20">
        <v>1606355</v>
      </c>
      <c r="DL73" s="20"/>
      <c r="DM73" s="20"/>
      <c r="DN73" s="20">
        <v>125</v>
      </c>
      <c r="DO73" s="20"/>
      <c r="DP73" s="20"/>
      <c r="DQ73" s="20"/>
      <c r="DR73" s="20"/>
      <c r="DS73" s="20"/>
      <c r="DT73" s="20"/>
      <c r="DU73" s="20">
        <v>418602</v>
      </c>
      <c r="DV73" s="20"/>
      <c r="DW73" s="20"/>
      <c r="DX73" s="20">
        <v>1019173</v>
      </c>
      <c r="DY73" s="20"/>
      <c r="DZ73" s="20"/>
      <c r="EA73" s="20"/>
      <c r="EB73" s="20"/>
      <c r="EC73" s="20"/>
      <c r="ED73" s="20"/>
      <c r="EE73" s="20"/>
      <c r="EF73" s="20">
        <v>210850</v>
      </c>
      <c r="EG73" s="20">
        <v>11677519</v>
      </c>
      <c r="EH73" s="20"/>
      <c r="EI73" s="20"/>
      <c r="EJ73" s="20"/>
      <c r="EK73" s="20"/>
      <c r="EL73" s="20"/>
      <c r="EM73" s="20">
        <v>5433000</v>
      </c>
      <c r="EN73" s="20"/>
      <c r="EO73" s="20"/>
      <c r="EP73" s="20"/>
      <c r="EQ73" s="20"/>
      <c r="ER73" s="20"/>
      <c r="ES73" s="20">
        <v>106724</v>
      </c>
      <c r="ET73" s="20"/>
      <c r="EU73" s="20"/>
      <c r="EV73" s="20">
        <v>85299</v>
      </c>
      <c r="EW73" s="20"/>
      <c r="EX73" s="20"/>
      <c r="EY73" s="20"/>
      <c r="EZ73" s="20">
        <v>629344.1</v>
      </c>
      <c r="FA73" s="20"/>
      <c r="FB73" s="20"/>
      <c r="FC73" s="20">
        <v>596341</v>
      </c>
      <c r="FD73" s="20"/>
      <c r="FE73" s="20"/>
      <c r="FF73" s="20"/>
      <c r="FG73" s="20">
        <v>389415</v>
      </c>
      <c r="FH73" s="20"/>
      <c r="FI73" s="20">
        <v>742421</v>
      </c>
      <c r="FJ73" s="20"/>
      <c r="FK73" s="20"/>
      <c r="FL73" s="20">
        <v>1562244</v>
      </c>
      <c r="FM73" s="20"/>
      <c r="FN73" s="20"/>
      <c r="FO73" s="20">
        <v>106724</v>
      </c>
      <c r="FP73" s="20">
        <v>85299</v>
      </c>
      <c r="FQ73" s="20">
        <v>629344</v>
      </c>
      <c r="FR73" s="20">
        <v>596341</v>
      </c>
      <c r="FS73" s="20">
        <v>389415</v>
      </c>
      <c r="FT73" s="20">
        <v>742421</v>
      </c>
      <c r="FU73" s="20">
        <v>1562244</v>
      </c>
      <c r="FV73" s="20"/>
      <c r="FW73" s="20">
        <v>4415.0680000000002</v>
      </c>
      <c r="FX73" s="20"/>
      <c r="FY73" s="20"/>
      <c r="FZ73" s="20"/>
      <c r="GA73" s="20"/>
      <c r="GB73" s="20"/>
      <c r="GC73" s="40"/>
    </row>
    <row r="74" spans="2:185">
      <c r="B74" s="85"/>
      <c r="C74" s="86"/>
      <c r="D74" s="87" t="s">
        <v>769</v>
      </c>
      <c r="E74" s="88" t="s">
        <v>884</v>
      </c>
      <c r="F74" s="88" t="s">
        <v>854</v>
      </c>
      <c r="G74" s="89">
        <v>2304992095.8498502</v>
      </c>
      <c r="H74" s="90">
        <f>SUM(I74:GC74)</f>
        <v>2304992095.8498468</v>
      </c>
      <c r="I74" s="94"/>
      <c r="K74" s="14">
        <v>7380612</v>
      </c>
      <c r="L74" s="14">
        <v>268910490</v>
      </c>
      <c r="P74" s="14">
        <v>80910205</v>
      </c>
      <c r="S74" s="14">
        <v>27179530</v>
      </c>
      <c r="X74" s="14">
        <v>32452644.216417801</v>
      </c>
      <c r="Z74" s="14">
        <v>9236124.0043055806</v>
      </c>
      <c r="AC74" s="73">
        <v>-3027441.5953452</v>
      </c>
      <c r="AK74" s="14">
        <v>20894198</v>
      </c>
      <c r="AO74" s="14">
        <v>292069313</v>
      </c>
      <c r="AR74" s="14">
        <v>71941437.977821693</v>
      </c>
      <c r="AV74" s="14">
        <v>674970.00670000003</v>
      </c>
      <c r="AZ74" s="14">
        <v>15871127</v>
      </c>
      <c r="BA74" s="14">
        <v>255206071</v>
      </c>
      <c r="BD74" s="14">
        <v>82274760</v>
      </c>
      <c r="BF74" s="14">
        <v>1825695</v>
      </c>
      <c r="BP74" s="73">
        <v>6925331.4169814</v>
      </c>
      <c r="BS74" s="14">
        <v>23508053</v>
      </c>
      <c r="BV74" s="14">
        <v>48036813</v>
      </c>
      <c r="BY74" s="14">
        <v>355418</v>
      </c>
      <c r="CA74" s="73">
        <v>2443527.1973000001</v>
      </c>
      <c r="CF74" s="73">
        <v>52900113.956416003</v>
      </c>
      <c r="CJ74" s="73">
        <v>1797400</v>
      </c>
      <c r="CM74" s="73">
        <v>33396247</v>
      </c>
      <c r="CP74" s="14">
        <v>83401667</v>
      </c>
      <c r="CU74" s="14">
        <v>12643835</v>
      </c>
      <c r="CZ74" s="14">
        <v>23086458</v>
      </c>
      <c r="DA74" s="14">
        <v>308295</v>
      </c>
      <c r="DB74" s="14">
        <v>277428421</v>
      </c>
      <c r="DC74" s="14">
        <v>35747675</v>
      </c>
      <c r="DK74" s="14">
        <v>19100992.998720001</v>
      </c>
      <c r="DN74" s="14">
        <v>442138</v>
      </c>
      <c r="DR74" s="14">
        <v>19912288</v>
      </c>
      <c r="DU74" s="14">
        <v>24108901</v>
      </c>
      <c r="DX74" s="14">
        <v>5404728</v>
      </c>
      <c r="EG74" s="14">
        <v>258330356</v>
      </c>
      <c r="EI74" s="14">
        <v>37480</v>
      </c>
      <c r="EM74" s="73">
        <v>63340034.451743603</v>
      </c>
      <c r="ES74" s="14">
        <v>3071625</v>
      </c>
      <c r="EX74" s="73">
        <v>68612</v>
      </c>
      <c r="EZ74" s="73">
        <v>435568.80450000003</v>
      </c>
      <c r="FC74" s="73">
        <v>77577</v>
      </c>
      <c r="FG74" s="73">
        <v>1062964.2930999999</v>
      </c>
      <c r="FI74" s="73">
        <v>13372390</v>
      </c>
      <c r="FL74" s="73">
        <v>55566450</v>
      </c>
      <c r="FO74" s="73">
        <v>3071625</v>
      </c>
      <c r="FQ74" s="73">
        <v>435568.80450000003</v>
      </c>
      <c r="FR74" s="73">
        <v>77577</v>
      </c>
      <c r="FS74" s="73">
        <v>1062956</v>
      </c>
      <c r="FT74" s="73">
        <v>13372390</v>
      </c>
      <c r="FU74" s="73">
        <v>56819709</v>
      </c>
      <c r="FV74" s="73">
        <v>41174.316686141203</v>
      </c>
      <c r="GC74" s="41"/>
    </row>
    <row r="75" spans="2:185">
      <c r="B75" s="85"/>
      <c r="C75" s="86"/>
      <c r="D75" s="87" t="s">
        <v>769</v>
      </c>
      <c r="E75" s="88" t="s">
        <v>885</v>
      </c>
      <c r="F75" s="88" t="s">
        <v>854</v>
      </c>
      <c r="G75" s="91">
        <v>11522.351958400001</v>
      </c>
      <c r="H75" s="90">
        <f>SUM(I75:GC75)</f>
        <v>11522.351958400002</v>
      </c>
      <c r="I75" s="94"/>
      <c r="V75" s="73">
        <v>1476.4595999999999</v>
      </c>
      <c r="X75" s="73">
        <v>-10588.736709999999</v>
      </c>
      <c r="AG75" s="73">
        <v>2357.4000799999999</v>
      </c>
      <c r="BA75" s="73">
        <v>7593.0857100000003</v>
      </c>
      <c r="BI75" s="73">
        <v>4444.3341300000002</v>
      </c>
      <c r="DB75" s="73">
        <v>3141.9108288000002</v>
      </c>
      <c r="DN75" s="76">
        <v>0.47341</v>
      </c>
      <c r="DU75" s="73">
        <v>101.7739096</v>
      </c>
      <c r="EG75" s="73">
        <v>2995.6509999999998</v>
      </c>
      <c r="GC75" s="41"/>
    </row>
    <row r="76" spans="2:185">
      <c r="B76" s="85"/>
      <c r="C76" s="86"/>
      <c r="D76" s="87" t="s">
        <v>769</v>
      </c>
      <c r="E76" s="88" t="s">
        <v>886</v>
      </c>
      <c r="F76" s="88" t="s">
        <v>854</v>
      </c>
      <c r="G76" s="91">
        <v>627342.04941225296</v>
      </c>
      <c r="H76" s="90">
        <f>SUM(I76:GC76)</f>
        <v>627342.04941225273</v>
      </c>
      <c r="I76" s="95"/>
      <c r="J76" s="21"/>
      <c r="K76" s="21"/>
      <c r="L76" s="96">
        <v>149319.80929999999</v>
      </c>
      <c r="M76" s="21"/>
      <c r="N76" s="21"/>
      <c r="O76" s="21"/>
      <c r="P76" s="96">
        <v>57303.589599999999</v>
      </c>
      <c r="Q76" s="21"/>
      <c r="R76" s="21"/>
      <c r="S76" s="96">
        <v>20937.463299999999</v>
      </c>
      <c r="T76" s="21"/>
      <c r="U76" s="21"/>
      <c r="V76" s="21"/>
      <c r="W76" s="21"/>
      <c r="X76" s="96">
        <v>4516.30257242685</v>
      </c>
      <c r="Y76" s="21"/>
      <c r="Z76" s="96">
        <v>787.34929836419997</v>
      </c>
      <c r="AA76" s="21"/>
      <c r="AB76" s="21"/>
      <c r="AC76" s="21"/>
      <c r="AD76" s="21"/>
      <c r="AE76" s="21"/>
      <c r="AF76" s="21"/>
      <c r="AG76" s="21"/>
      <c r="AH76" s="21"/>
      <c r="AI76" s="21"/>
      <c r="AJ76" s="21"/>
      <c r="AK76" s="21"/>
      <c r="AL76" s="21"/>
      <c r="AM76" s="21"/>
      <c r="AN76" s="21"/>
      <c r="AO76" s="96">
        <v>4684.5643300000002</v>
      </c>
      <c r="AP76" s="21"/>
      <c r="AQ76" s="21"/>
      <c r="AR76" s="96">
        <v>31462.932560000001</v>
      </c>
      <c r="AS76" s="21"/>
      <c r="AT76" s="21"/>
      <c r="AU76" s="21"/>
      <c r="AV76" s="21"/>
      <c r="AW76" s="21"/>
      <c r="AX76" s="21"/>
      <c r="AY76" s="21"/>
      <c r="AZ76" s="21"/>
      <c r="BA76" s="96">
        <v>0.56591069914259995</v>
      </c>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96">
        <v>53154.958229999997</v>
      </c>
      <c r="CG76" s="21"/>
      <c r="CH76" s="21"/>
      <c r="CI76" s="21"/>
      <c r="CJ76" s="21"/>
      <c r="CK76" s="21"/>
      <c r="CL76" s="21"/>
      <c r="CM76" s="21"/>
      <c r="CN76" s="21"/>
      <c r="CO76" s="21"/>
      <c r="CP76" s="96">
        <v>115877.03062000001</v>
      </c>
      <c r="CQ76" s="21"/>
      <c r="CR76" s="21"/>
      <c r="CS76" s="21"/>
      <c r="CT76" s="21"/>
      <c r="CU76" s="21"/>
      <c r="CV76" s="21"/>
      <c r="CW76" s="21"/>
      <c r="CX76" s="21"/>
      <c r="CY76" s="21"/>
      <c r="CZ76" s="21"/>
      <c r="DA76" s="21"/>
      <c r="DB76" s="96">
        <v>3618.10504733164</v>
      </c>
      <c r="DC76" s="21"/>
      <c r="DD76" s="21"/>
      <c r="DE76" s="21"/>
      <c r="DF76" s="21"/>
      <c r="DG76" s="21"/>
      <c r="DH76" s="21"/>
      <c r="DI76" s="21"/>
      <c r="DJ76" s="21"/>
      <c r="DK76" s="21"/>
      <c r="DL76" s="21"/>
      <c r="DM76" s="21"/>
      <c r="DN76" s="21"/>
      <c r="DO76" s="21"/>
      <c r="DP76" s="21"/>
      <c r="DQ76" s="21"/>
      <c r="DR76" s="21"/>
      <c r="DS76" s="21"/>
      <c r="DT76" s="21"/>
      <c r="DU76" s="21"/>
      <c r="DV76" s="21"/>
      <c r="DW76" s="21"/>
      <c r="DX76" s="96">
        <v>3021.8481355066801</v>
      </c>
      <c r="DY76" s="21"/>
      <c r="DZ76" s="21"/>
      <c r="EA76" s="21"/>
      <c r="EB76" s="21"/>
      <c r="EC76" s="21"/>
      <c r="ED76" s="21"/>
      <c r="EE76" s="21"/>
      <c r="EF76" s="21"/>
      <c r="EG76" s="96">
        <v>172118.73945643799</v>
      </c>
      <c r="EH76" s="21"/>
      <c r="EI76" s="21"/>
      <c r="EJ76" s="21"/>
      <c r="EK76" s="21"/>
      <c r="EL76" s="21"/>
      <c r="EM76" s="96">
        <v>10538.7910514862</v>
      </c>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98"/>
    </row>
    <row r="79" spans="2:185">
      <c r="G79" s="186">
        <f>SUM(G62,G60,G59,G57,G48,G44,G39,G35,G27,G26,G20,G14)</f>
        <v>3408012696.0669208</v>
      </c>
    </row>
    <row r="89" spans="7:8">
      <c r="G89" s="185"/>
      <c r="H89" s="185"/>
    </row>
    <row r="91" spans="7:8">
      <c r="G91" s="187"/>
      <c r="H91" s="187"/>
    </row>
    <row r="115" spans="3:3">
      <c r="C115" s="14" t="str">
        <f>TRIM(C68)</f>
        <v/>
      </c>
    </row>
    <row r="116" spans="3:3">
      <c r="C116" s="14" t="str">
        <f>TRIM(C69)</f>
        <v/>
      </c>
    </row>
  </sheetData>
  <mergeCells count="9">
    <mergeCell ref="H8:GC8"/>
    <mergeCell ref="B9:D9"/>
    <mergeCell ref="E9:G9"/>
    <mergeCell ref="H9:GC9"/>
    <mergeCell ref="B2:D2"/>
    <mergeCell ref="B3:D3"/>
    <mergeCell ref="B4:D4"/>
    <mergeCell ref="B8:D8"/>
    <mergeCell ref="E8:G8"/>
  </mergeCells>
  <conditionalFormatting sqref="D13">
    <cfRule type="containsText" dxfId="10" priority="5" operator="containsText" text="Including;Not Applicable;Not included">
      <formula>NOT(ISERROR(SEARCH("Including;Not Applicable;Not included",D13)))</formula>
    </cfRule>
  </conditionalFormatting>
  <conditionalFormatting sqref="D14">
    <cfRule type="containsText" dxfId="9" priority="7" operator="containsText" text="Including;Not Applicable;Not included">
      <formula>NOT(ISERROR(SEARCH("Including;Not Applicable;Not included",D14)))</formula>
    </cfRule>
  </conditionalFormatting>
  <conditionalFormatting sqref="D35">
    <cfRule type="containsText" dxfId="8" priority="12" operator="containsText" text="Including;Not Applicable;Not included">
      <formula>NOT(ISERROR(SEARCH("Including;Not Applicable;Not included",D35)))</formula>
    </cfRule>
  </conditionalFormatting>
  <conditionalFormatting sqref="D19">
    <cfRule type="containsText" dxfId="7" priority="2" operator="containsText" text="Including;Not Applicable;Not included">
      <formula>NOT(ISERROR(SEARCH("Including;Not Applicable;Not included",D19)))</formula>
    </cfRule>
  </conditionalFormatting>
  <conditionalFormatting sqref="D22:D23">
    <cfRule type="containsText" dxfId="6" priority="4" operator="containsText" text="Including;Not Applicable;Not included">
      <formula>NOT(ISERROR(SEARCH("Including;Not Applicable;Not included",D22)))</formula>
    </cfRule>
  </conditionalFormatting>
  <conditionalFormatting sqref="D54:D56">
    <cfRule type="containsText" dxfId="5" priority="6" operator="containsText" text="Including;Not Applicable;Not included">
      <formula>NOT(ISERROR(SEARCH("Including;Not Applicable;Not included",D54)))</formula>
    </cfRule>
  </conditionalFormatting>
  <conditionalFormatting sqref="D59:D60">
    <cfRule type="containsText" dxfId="4" priority="9" operator="containsText" text="Including;Not Applicable;Not included">
      <formula>NOT(ISERROR(SEARCH("Including;Not Applicable;Not included",D59)))</formula>
    </cfRule>
  </conditionalFormatting>
  <conditionalFormatting sqref="D73:D74">
    <cfRule type="containsText" dxfId="3" priority="3" operator="containsText" text="Including;Not Applicable;Not included">
      <formula>NOT(ISERROR(SEARCH("Including;Not Applicable;Not included",D73)))</formula>
    </cfRule>
  </conditionalFormatting>
  <conditionalFormatting sqref="D75:D76">
    <cfRule type="containsText" dxfId="2" priority="8" operator="containsText" text="Including;Not Applicable;Not included">
      <formula>NOT(ISERROR(SEARCH("Including;Not Applicable;Not included",D75)))</formula>
    </cfRule>
  </conditionalFormatting>
  <conditionalFormatting sqref="D15:D17 D20:D21 D24:D34 D36:D53 D57:D58 D61:D65">
    <cfRule type="containsText" dxfId="1" priority="15" operator="containsText" text="Including;Not Applicable;Not included">
      <formula>NOT(ISERROR(SEARCH("Including;Not Applicable;Not included",D15)))</formula>
    </cfRule>
  </conditionalFormatting>
  <conditionalFormatting sqref="D18">
    <cfRule type="containsText" dxfId="0" priority="1" operator="containsText" text="Including;Not Applicable;Not included">
      <formula>NOT(ISERROR(SEARCH("Including;Not Applicable;Not included",D18)))</formula>
    </cfRule>
  </conditionalFormatting>
  <dataValidations count="19">
    <dataValidation type="list" showDropDown="1" showInputMessage="1" showErrorMessage="1" errorTitle="Please do not edit these cells" error="Please do not edit these cells" sqref="E2:G2 E10:H10 D21 D25 D30 D47 D51 D61 D66 D11:D12 D36:D37 D40:D43 H2:H7 B2:D10 E8:GC9" xr:uid="{00000000-0002-0000-0300-000000000000}">
      <formula1>"#ERROR!"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1000000}">
      <formula1>3</formula1>
      <formula2>3</formula2>
    </dataValidation>
    <dataValidation type="list" showDropDown="1" showErrorMessage="1" errorTitle="Please do not edit these cells" error="Please do not edit these cells" sqref="G4 E6:F7" xr:uid="{00000000-0002-0000-0300-000002000000}">
      <formula1>"#ERROR!"</formula1>
    </dataValidation>
    <dataValidation allowBlank="1" showInputMessage="1" promptTitle="Company name" prompt="Input company name here_x000a__x000a_Please refrain from using acronyms, and input complete name" sqref="I4:IL4" xr:uid="{00000000-0002-0000-0300-000003000000}"/>
    <dataValidation type="custom" allowBlank="1" showInputMessage="1" promptTitle="Name of identifier" prompt="Please input name of identifier, such as &quot;Taxpayer Identification Number&quot; or similar." sqref="G5" xr:uid="{00000000-0002-0000-0300-000004000000}">
      <formula1>IFERROR(OR(ISNUMBER(SEARCH("Example:",G5)),ISNUMBER(SEARCH("Example:",G5))),TRUE)</formula1>
    </dataValidation>
    <dataValidation allowBlank="1" showInputMessage="1" promptTitle="Identification #" prompt="Please input unique identification number, such as TIN, organisational number or similar" sqref="I5:IL5" xr:uid="{00000000-0002-0000-0300-000005000000}"/>
    <dataValidation allowBlank="1" showInputMessage="1" promptTitle="Name of register" prompt="Please input name of register or agency" sqref="G6" xr:uid="{00000000-0002-0000-0300-000006000000}"/>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J6 L6:AQ6 AU6:DM6 DR6:EW6 EZ6:FN6 FP6:FU6" xr:uid="{00000000-0002-0000-0300-000007000000}">
      <formula1>"&lt;Choose sector&gt;,Oil,Gas,Mining,NA,Oil &amp; Gas,Oil, Gas &amp; Mining,Other"</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K6 AR6:AT6 DN6:DQ6 EX6:EY6 FO6 FV6:KK6" xr:uid="{00000000-0002-0000-0300-000008000000}">
      <formula1>"&lt;Choose sector&gt;,Oil,Gas,Mining,NA,Oil and Gas,Other"</formula1>
    </dataValidation>
    <dataValidation allowBlank="1" showInputMessage="1" showErrorMessage="1" promptTitle="Registry URL" prompt="Please insert direct URL to the registry or agency" sqref="G7" xr:uid="{00000000-0002-0000-0300-000009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KK7" xr:uid="{00000000-0002-0000-0300-00000A000000}">
      <formula1>1</formula1>
      <formula2>30</formula2>
    </dataValidation>
    <dataValidation type="decimal" operator="greaterThan" allowBlank="1" showErrorMessage="1" errorTitle="Non-numeric value detected" error="Only include numbers in this section._x000a__x000a_Other information or comments, please include under E. Notes" sqref="J12 CU18 CX18 CZ18:DA18 EM18 ES18:FB18 FD18:GC18 ES19:GC19 CT22 CV22 CT23:CU23 I38:AB38 AD38:GC38 I39:GC51 I52:DQ52 DS52:EH52 EJ52:EV52 EX52:FJ52 I53:FJ53 I54 K54:L54 P54 X54 Z54 AC54 AK54 AO54 AR54 AV54 AZ54 BI54 CE54:CF54 CO54:CP54 DR54 DU54 EM54 EZ54 FC54 FG54 FI54 FL54 FS54:FT54 P56 AC56 BI56 CF56 CP56 DR56 DU56 EM56 I11:I15 J54:J56 Y54:Y56 BV54:BV55 BY54:BY55 CY18:CY19 FH54:FH56 I23 AA22:AD22 AM22:AO23 AQ22:BI23 CW22:CX23 DD22:DR22 DT22:FG23 AE22:AK23 BK22:CS23 CQ54:DQ56 Q54:W56 AD54:AJ56 BA54:BH56 CG54:CN56 BJ54:BU56 BZ54:CD56 EN54:EY56 FM54:FR56 FU54:GC56 AP54:AQ56 FJ54:FK56 CV18:CW19 AA54:AB56 BW54:BX56 DS54:DT56 FA54:FB56 DV54:EL56 I18:CT19 FL52:GC53 I57:GC66 AL54:AN56 M54:O56 AW54:AY56 FD54:FF56 AS54:AU56 I16:GC17 I20:GC21 EN18:ER19 K23:AC23 I22:Y22 DB18:EL19 CZ23:DR23 CZ22:DB22 DO15:GC15 I24:GC37 K11:GC14 K15:DM15 FI22:GC23 GG14 GH20 GD48:GL48 GD57:GL57 GK14 GJ20:GK20 GN20:GQ20 GN48 GO14 GQ14:GS14 GT20 GW20 GY20 HA20 HB14 HC20 HD14 HE20:HF20 HH48 HI20 HK20 HT20 HY48 IB20 ID48 IH26 IH20 IJ20 IP14 IP48 IT20 JE20 JH14 JP48 JQ20 JX20" xr:uid="{00000000-0002-0000-0300-00000B000000}">
      <formula1>-1000000000000000000</formula1>
    </dataValidation>
    <dataValidation type="list" showDropDown="1" showErrorMessage="1" errorTitle="Editing attempt detected" error="Please do not edit these descriptions" sqref="G68:H68" xr:uid="{00000000-0002-0000-0300-00000C000000}">
      <formula1>"#ERROR!"</formula1>
    </dataValidation>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73:D76 D22:D24 D26:D29 D31:D35 D38:D39 D44:D46 D48:D50 D52:D60 D62:D65 D13:D20" xr:uid="{00000000-0002-0000-0300-00000D000000}">
      <formula1>"Included and reconciled,Included not reconciled,Included partially reconciled,Not included,Not applicable,&lt;Choose option&gt;"</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66" xr:uid="{00000000-0002-0000-0300-00000E000000}"/>
    <dataValidation allowBlank="1" showInputMessage="1" promptTitle="Receiving government agency" prompt="Input the name of the government recipient here._x000a__x000a_Please refrain from using acronyms, and input complete name" sqref="F11:F66" xr:uid="{00000000-0002-0000-0300-00000F000000}"/>
    <dataValidation type="decimal" operator="greaterThan" allowBlank="1" showErrorMessage="1" errorTitle="Non-numeric value detected" error="Please only input numeric values" sqref="G11:G33 G35:G37 G39:G66" xr:uid="{00000000-0002-0000-0300-000010000000}">
      <formula1>0</formula1>
    </dataValidation>
    <dataValidation type="decimal" operator="greaterThanOrEqual" allowBlank="1" showErrorMessage="1" errorTitle="Non-numeric value detected" error="Only include numbers in this section._x000a__x000a_Other information or comments, please include under E. Notes" sqref="J13:J15" xr:uid="{00000000-0002-0000-0300-000011000000}">
      <formula1>-1000000000000000000</formula1>
    </dataValidation>
    <dataValidation type="list" showDropDown="1" showErrorMessage="1" errorTitle="Editing attempt detected" error="Please do not edit GFS Codes or Descriptions." sqref="B11:C66" xr:uid="{00000000-0002-0000-0300-000012000000}">
      <formula1>"#ERROR!"</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42"/>
  <sheetViews>
    <sheetView showGridLines="0" workbookViewId="0"/>
  </sheetViews>
  <sheetFormatPr defaultColWidth="3.5" defaultRowHeight="24" customHeight="1"/>
  <cols>
    <col min="1" max="1" width="3.5" style="1"/>
    <col min="2" max="2" width="10.375" style="1" customWidth="1"/>
    <col min="3" max="3" width="8" style="1" customWidth="1"/>
    <col min="4" max="4" width="60.375" style="1" customWidth="1"/>
    <col min="5" max="5" width="2" style="2" customWidth="1"/>
    <col min="6" max="16384" width="3.5" style="1"/>
  </cols>
  <sheetData>
    <row r="1" spans="2:5" ht="15.95" customHeight="1">
      <c r="E1" s="1"/>
    </row>
    <row r="2" spans="2:5" ht="24.95" customHeight="1">
      <c r="B2" s="3" t="s">
        <v>887</v>
      </c>
      <c r="E2" s="1"/>
    </row>
    <row r="3" spans="2:5" ht="15.95" customHeight="1">
      <c r="B3" s="4" t="s">
        <v>15</v>
      </c>
      <c r="E3" s="1"/>
    </row>
    <row r="4" spans="2:5" ht="15.95" customHeight="1">
      <c r="B4" s="5" t="s">
        <v>888</v>
      </c>
      <c r="C4" s="5" t="s">
        <v>889</v>
      </c>
      <c r="D4" s="6" t="s">
        <v>890</v>
      </c>
      <c r="E4" s="1"/>
    </row>
    <row r="5" spans="2:5" ht="15.95" customHeight="1">
      <c r="B5" s="7">
        <v>42023</v>
      </c>
      <c r="C5" s="8" t="s">
        <v>891</v>
      </c>
      <c r="D5" s="9" t="s">
        <v>892</v>
      </c>
      <c r="E5" s="1"/>
    </row>
    <row r="6" spans="2:5" ht="15.95" customHeight="1">
      <c r="B6" s="10">
        <v>41991</v>
      </c>
      <c r="C6" s="164" t="s">
        <v>893</v>
      </c>
      <c r="D6" s="11" t="s">
        <v>894</v>
      </c>
      <c r="E6" s="1"/>
    </row>
    <row r="7" spans="2:5" ht="15.95" customHeight="1">
      <c r="B7" s="10">
        <v>42061</v>
      </c>
      <c r="C7" s="165" t="s">
        <v>895</v>
      </c>
      <c r="D7" s="12" t="s">
        <v>896</v>
      </c>
      <c r="E7" s="1"/>
    </row>
    <row r="8" spans="2:5" ht="15.95" customHeight="1">
      <c r="D8" s="13" t="s">
        <v>897</v>
      </c>
      <c r="E8" s="1"/>
    </row>
    <row r="9" spans="2:5" ht="15.95" customHeight="1">
      <c r="D9" s="1" t="s">
        <v>898</v>
      </c>
      <c r="E9" s="1"/>
    </row>
    <row r="10" spans="2:5" ht="15.95" customHeight="1">
      <c r="B10" s="10">
        <v>42068</v>
      </c>
      <c r="C10" s="165" t="s">
        <v>899</v>
      </c>
      <c r="D10" s="1" t="s">
        <v>900</v>
      </c>
      <c r="E10" s="1"/>
    </row>
    <row r="11" spans="2:5" ht="15.95" customHeight="1">
      <c r="E11" s="1"/>
    </row>
    <row r="12" spans="2:5" ht="15.95" customHeight="1">
      <c r="E12" s="1"/>
    </row>
    <row r="13" spans="2:5" ht="15.95" customHeight="1">
      <c r="E13" s="1"/>
    </row>
    <row r="14" spans="2:5" ht="15.95" customHeight="1">
      <c r="E14" s="1"/>
    </row>
    <row r="15" spans="2:5" ht="15.95" customHeight="1">
      <c r="E15" s="1"/>
    </row>
    <row r="16" spans="2:5" ht="15.95" customHeight="1">
      <c r="E16" s="1"/>
    </row>
    <row r="17" spans="5:5" ht="15.95" customHeight="1">
      <c r="E17" s="1"/>
    </row>
    <row r="18" spans="5:5" ht="15.95" customHeight="1">
      <c r="E18" s="1"/>
    </row>
    <row r="19" spans="5:5" ht="15.95" customHeight="1">
      <c r="E19" s="1"/>
    </row>
    <row r="20" spans="5:5" ht="15.95" customHeight="1">
      <c r="E20" s="1"/>
    </row>
    <row r="21" spans="5:5" ht="15.95" customHeight="1">
      <c r="E21" s="1"/>
    </row>
    <row r="22" spans="5:5" ht="15.95" customHeight="1">
      <c r="E22" s="1"/>
    </row>
    <row r="23" spans="5:5" ht="15.95" customHeight="1">
      <c r="E23" s="1"/>
    </row>
    <row r="24" spans="5:5" ht="15.95" customHeight="1">
      <c r="E24" s="1"/>
    </row>
    <row r="25" spans="5:5" ht="15.95" customHeight="1">
      <c r="E25" s="1"/>
    </row>
    <row r="26" spans="5:5" ht="15.95" customHeight="1">
      <c r="E26" s="1"/>
    </row>
    <row r="27" spans="5:5" ht="15.95" customHeight="1">
      <c r="E27" s="1"/>
    </row>
    <row r="28" spans="5:5" ht="15.95" customHeight="1">
      <c r="E28" s="1"/>
    </row>
    <row r="29" spans="5:5" ht="15.95" customHeight="1">
      <c r="E29" s="1"/>
    </row>
    <row r="30" spans="5:5" ht="15.95" customHeight="1">
      <c r="E30" s="1"/>
    </row>
    <row r="31" spans="5:5" ht="15.95" customHeight="1">
      <c r="E31" s="1"/>
    </row>
    <row r="32" spans="5:5" ht="15.95" customHeight="1">
      <c r="E32" s="1"/>
    </row>
    <row r="33" spans="5:5" ht="15.95" customHeight="1">
      <c r="E33" s="1"/>
    </row>
    <row r="34" spans="5:5" ht="15.95" customHeight="1"/>
    <row r="35" spans="5:5" ht="15.95" customHeight="1"/>
    <row r="36" spans="5:5" ht="15.95" customHeight="1">
      <c r="E36" s="1"/>
    </row>
    <row r="37" spans="5:5" ht="15.95" customHeight="1">
      <c r="E37" s="1"/>
    </row>
    <row r="38" spans="5:5" ht="15.95" customHeight="1">
      <c r="E38" s="1"/>
    </row>
    <row r="39" spans="5:5" ht="15.95" customHeight="1">
      <c r="E39" s="1"/>
    </row>
    <row r="40" spans="5:5" ht="15.95" customHeight="1">
      <c r="E40" s="1"/>
    </row>
    <row r="41" spans="5:5" ht="15.95" customHeight="1">
      <c r="E41" s="1"/>
    </row>
    <row r="42" spans="5:5" ht="15.95" customHeight="1"/>
  </sheetData>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4863608-051A-41F4-9FB0-D055EF529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D97B9-0E5D-4B8E-9C43-4F3313333A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2015-03-05T09:58:00Z</cp:lastPrinted>
  <dcterms:created xsi:type="dcterms:W3CDTF">2014-08-29T11:25:00Z</dcterms:created>
  <dcterms:modified xsi:type="dcterms:W3CDTF">2021-09-20T09:15:27Z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KSOProductBuildVer">
    <vt:lpwstr>1033-10.2.0.7587</vt:lpwstr>
  </property>
</Properties>
</file>