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10"/>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nzania/2018-2019/"/>
    </mc:Choice>
  </mc:AlternateContent>
  <xr:revisionPtr revIDLastSave="678" documentId="8_{E49E720B-C4FB-4014-8440-1EB8A9262566}" xr6:coauthVersionLast="47" xr6:coauthVersionMax="47" xr10:uidLastSave="{48F9297D-4313-4BFA-A692-2B31DC6AA68E}"/>
  <bookViews>
    <workbookView xWindow="-108" yWindow="-108" windowWidth="23256" windowHeight="13896" firstSheet="3" activeTab="3"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8" i="11" l="1"/>
  <c r="B196" i="11"/>
  <c r="B188" i="11"/>
  <c r="B187" i="11"/>
  <c r="B186" i="11"/>
  <c r="B182" i="11"/>
  <c r="B178" i="11"/>
  <c r="B177" i="11"/>
  <c r="B176" i="11"/>
  <c r="B169" i="11"/>
  <c r="B168" i="11"/>
  <c r="B156" i="11"/>
  <c r="B154" i="11"/>
  <c r="B147" i="11"/>
  <c r="B145" i="11"/>
  <c r="B128" i="11"/>
  <c r="B127" i="11"/>
  <c r="B126" i="11"/>
  <c r="B125" i="11"/>
  <c r="B124" i="11"/>
  <c r="B123" i="11"/>
  <c r="B95" i="11"/>
  <c r="H209" i="8"/>
  <c r="H188" i="8" l="1"/>
  <c r="H151" i="8"/>
  <c r="H73" i="8"/>
  <c r="H72" i="8"/>
  <c r="K70" i="8"/>
  <c r="J59" i="4" l="1"/>
  <c r="J61" i="4"/>
  <c r="D158" i="8"/>
  <c r="J222" i="11" l="1"/>
  <c r="J220" i="11" s="1"/>
  <c r="B101" i="8" l="1"/>
  <c r="B99" i="8"/>
  <c r="B97" i="8"/>
  <c r="B95" i="8"/>
  <c r="B93" i="8"/>
  <c r="B91" i="8"/>
  <c r="B89" i="8"/>
  <c r="B87" i="8"/>
  <c r="B83" i="8"/>
  <c r="B85" i="8"/>
  <c r="E15" i="12"/>
  <c r="E16" i="12"/>
  <c r="E17" i="12"/>
  <c r="E18" i="12"/>
  <c r="E19" i="12"/>
  <c r="E20" i="12"/>
  <c r="E21" i="12"/>
  <c r="E22" i="12"/>
  <c r="E23" i="12"/>
  <c r="E24" i="12"/>
  <c r="E25" i="12"/>
  <c r="E26" i="12"/>
  <c r="E27" i="12"/>
  <c r="E28" i="12"/>
  <c r="E29" i="12"/>
  <c r="E30" i="12"/>
  <c r="E31" i="12"/>
  <c r="E32" i="12"/>
  <c r="E33" i="12"/>
  <c r="E34" i="12"/>
  <c r="B191" i="11"/>
  <c r="B150" i="11"/>
  <c r="B151" i="11"/>
  <c r="B152" i="11"/>
  <c r="B206" i="11"/>
  <c r="B207" i="11"/>
  <c r="B208" i="11"/>
  <c r="B209" i="11"/>
  <c r="B201" i="11"/>
  <c r="B197" i="11"/>
  <c r="B198" i="11"/>
  <c r="B199" i="11"/>
  <c r="B200" i="11"/>
  <c r="B184" i="11"/>
  <c r="B185" i="11"/>
  <c r="B189" i="11"/>
  <c r="B190" i="11"/>
  <c r="B192" i="11"/>
  <c r="B174" i="11"/>
  <c r="B175" i="11"/>
  <c r="B179" i="11"/>
  <c r="B180" i="11"/>
  <c r="B181" i="11"/>
  <c r="B183" i="11"/>
  <c r="B165" i="11"/>
  <c r="B166" i="11"/>
  <c r="B167" i="11"/>
  <c r="B170" i="11"/>
  <c r="B171" i="11"/>
  <c r="B172" i="11"/>
  <c r="B173" i="11"/>
  <c r="B159" i="11"/>
  <c r="B160" i="11"/>
  <c r="B161" i="11"/>
  <c r="B162" i="11"/>
  <c r="B163" i="11"/>
  <c r="B164" i="11"/>
  <c r="B157" i="11" l="1"/>
  <c r="B158" i="11"/>
  <c r="B155" i="11"/>
  <c r="B144" i="11"/>
  <c r="B146" i="11"/>
  <c r="B136" i="11"/>
  <c r="B137" i="11"/>
  <c r="B138" i="11"/>
  <c r="B139" i="11"/>
  <c r="B140" i="11"/>
  <c r="B141" i="11"/>
  <c r="B142" i="11"/>
  <c r="B143" i="11"/>
  <c r="B122" i="11"/>
  <c r="B129" i="11"/>
  <c r="B130" i="11"/>
  <c r="B131" i="11"/>
  <c r="B132" i="11"/>
  <c r="B133" i="11"/>
  <c r="B134" i="11"/>
  <c r="B135" i="11"/>
  <c r="B118" i="11"/>
  <c r="B119" i="11"/>
  <c r="B120" i="11"/>
  <c r="B121" i="11"/>
  <c r="B99" i="11"/>
  <c r="B82" i="11"/>
  <c r="B83" i="11"/>
  <c r="B84" i="11"/>
  <c r="B85" i="11"/>
  <c r="B86" i="11"/>
  <c r="B87" i="11"/>
  <c r="B88" i="11"/>
  <c r="B89" i="11"/>
  <c r="B90" i="11"/>
  <c r="B69" i="11"/>
  <c r="B70" i="11"/>
  <c r="B71" i="11"/>
  <c r="B72" i="11"/>
  <c r="B73" i="11"/>
  <c r="B74" i="11"/>
  <c r="B75" i="11"/>
  <c r="B76" i="11"/>
  <c r="B77" i="11"/>
  <c r="B78" i="11"/>
  <c r="B80" i="11"/>
  <c r="B79" i="11"/>
  <c r="B81" i="11"/>
  <c r="B65" i="11"/>
  <c r="B66" i="11"/>
  <c r="B67" i="11"/>
  <c r="B68" i="11"/>
  <c r="B55" i="11"/>
  <c r="B56" i="11"/>
  <c r="B57" i="11"/>
  <c r="B58" i="11"/>
  <c r="B59" i="11"/>
  <c r="B60" i="11"/>
  <c r="B44" i="11"/>
  <c r="B45" i="11"/>
  <c r="B46" i="11"/>
  <c r="B47" i="11"/>
  <c r="B48" i="11"/>
  <c r="B49" i="11"/>
  <c r="B50" i="11"/>
  <c r="B51" i="11"/>
  <c r="B52" i="11"/>
  <c r="B53" i="11"/>
  <c r="B54" i="11"/>
  <c r="B42" i="11"/>
  <c r="B43" i="11"/>
  <c r="B33" i="11"/>
  <c r="B34" i="11"/>
  <c r="B35" i="11"/>
  <c r="B28" i="11"/>
  <c r="B26" i="11"/>
  <c r="B24" i="11"/>
  <c r="B16" i="11"/>
  <c r="B17" i="11"/>
  <c r="B18" i="11"/>
  <c r="B53" i="4"/>
  <c r="C53" i="4"/>
  <c r="D53" i="4"/>
  <c r="E53" i="4"/>
  <c r="B54" i="4"/>
  <c r="C54" i="4"/>
  <c r="D54" i="4"/>
  <c r="E54" i="4"/>
  <c r="B55" i="4"/>
  <c r="C55" i="4"/>
  <c r="D55" i="4"/>
  <c r="E55" i="4"/>
  <c r="B41" i="4"/>
  <c r="B42" i="4"/>
  <c r="B43" i="4"/>
  <c r="B44" i="4"/>
  <c r="C41" i="4"/>
  <c r="C42" i="4"/>
  <c r="C43" i="4"/>
  <c r="C44" i="4"/>
  <c r="D41" i="4"/>
  <c r="D42" i="4"/>
  <c r="D43" i="4"/>
  <c r="D44" i="4"/>
  <c r="E41" i="4"/>
  <c r="E42" i="4"/>
  <c r="E43" i="4"/>
  <c r="E44" i="4"/>
  <c r="B45" i="4"/>
  <c r="B46" i="4"/>
  <c r="B47" i="4"/>
  <c r="B48" i="4"/>
  <c r="C45" i="4"/>
  <c r="C46" i="4"/>
  <c r="C47" i="4"/>
  <c r="C48" i="4"/>
  <c r="D45" i="4"/>
  <c r="D46" i="4"/>
  <c r="D47" i="4"/>
  <c r="D48" i="4"/>
  <c r="E45" i="4"/>
  <c r="E46" i="4"/>
  <c r="E47" i="4"/>
  <c r="E48" i="4"/>
  <c r="B49" i="4"/>
  <c r="B50" i="4"/>
  <c r="C49" i="4"/>
  <c r="C50" i="4"/>
  <c r="D49" i="4"/>
  <c r="D50" i="4"/>
  <c r="E49" i="4"/>
  <c r="E50" i="4"/>
  <c r="B51" i="4"/>
  <c r="C51" i="4"/>
  <c r="D51" i="4"/>
  <c r="E51" i="4"/>
  <c r="B52" i="4"/>
  <c r="C52" i="4"/>
  <c r="D52" i="4"/>
  <c r="E52" i="4"/>
  <c r="B33" i="4"/>
  <c r="C33" i="4"/>
  <c r="D33" i="4"/>
  <c r="E33" i="4"/>
  <c r="B34" i="4"/>
  <c r="C34" i="4"/>
  <c r="D34" i="4"/>
  <c r="E34" i="4"/>
  <c r="B35" i="4"/>
  <c r="C35" i="4"/>
  <c r="D35" i="4"/>
  <c r="E35" i="4"/>
  <c r="D124" i="8" l="1"/>
  <c r="E53" i="9" s="1"/>
  <c r="B116" i="11" l="1"/>
  <c r="B202" i="11" l="1"/>
  <c r="B203" i="11"/>
  <c r="B204" i="11"/>
  <c r="B205" i="11"/>
  <c r="B210" i="11"/>
  <c r="B211" i="11"/>
  <c r="B212" i="11"/>
  <c r="B213" i="11"/>
  <c r="B214" i="11"/>
  <c r="B215" i="11"/>
  <c r="B216" i="11"/>
  <c r="B217" i="11"/>
  <c r="B219" i="11"/>
  <c r="B193" i="11"/>
  <c r="B194" i="11"/>
  <c r="B195" i="11"/>
  <c r="B61" i="11"/>
  <c r="B62" i="11"/>
  <c r="B63" i="11"/>
  <c r="B64" i="11"/>
  <c r="B36" i="11"/>
  <c r="B37" i="11"/>
  <c r="B38" i="11"/>
  <c r="B39" i="11"/>
  <c r="B40" i="11"/>
  <c r="B41" i="11"/>
  <c r="B38" i="4"/>
  <c r="C38" i="4"/>
  <c r="D38" i="4"/>
  <c r="E38" i="4"/>
  <c r="B22" i="11" l="1"/>
  <c r="B23" i="11"/>
  <c r="B25" i="11"/>
  <c r="B27" i="11"/>
  <c r="B29" i="11"/>
  <c r="B30" i="11"/>
  <c r="B31" i="11"/>
  <c r="B32" i="11"/>
  <c r="B91" i="11"/>
  <c r="B92" i="11"/>
  <c r="B93" i="11"/>
  <c r="B94" i="11"/>
  <c r="B96" i="11"/>
  <c r="B110" i="11"/>
  <c r="B111" i="11"/>
  <c r="B112" i="11"/>
  <c r="B113" i="11"/>
  <c r="B114" i="11"/>
  <c r="B115" i="11"/>
  <c r="B117" i="11"/>
  <c r="B148" i="11"/>
  <c r="B149" i="11"/>
  <c r="B153" i="11"/>
  <c r="B138" i="8" l="1"/>
  <c r="B69" i="8" l="1"/>
  <c r="B117" i="8" l="1"/>
  <c r="B115" i="8"/>
  <c r="B113" i="8"/>
  <c r="B111" i="8"/>
  <c r="B109" i="8"/>
  <c r="B107" i="8"/>
  <c r="E31" i="9" l="1"/>
  <c r="F173" i="8" l="1"/>
  <c r="F142" i="8"/>
  <c r="F46" i="8"/>
  <c r="F45" i="8"/>
  <c r="F44" i="8"/>
  <c r="F30" i="8"/>
  <c r="B21" i="11"/>
  <c r="G33" i="9"/>
  <c r="B15" i="11"/>
  <c r="B19" i="11"/>
  <c r="B20" i="11"/>
  <c r="E30" i="9"/>
  <c r="N4" i="4"/>
  <c r="B81" i="8"/>
  <c r="B79" i="8"/>
  <c r="B77" i="8"/>
  <c r="B75" i="8"/>
  <c r="B73" i="8"/>
  <c r="B71" i="8"/>
  <c r="E16" i="9"/>
  <c r="E15" i="9"/>
  <c r="E17" i="9"/>
  <c r="B154" i="8"/>
  <c r="J73" i="4"/>
  <c r="B32" i="4"/>
  <c r="C32" i="4"/>
  <c r="D32" i="4"/>
  <c r="E32" i="4"/>
  <c r="B57" i="4"/>
  <c r="C57" i="4"/>
  <c r="D57" i="4"/>
  <c r="E57" i="4"/>
  <c r="E56" i="4"/>
  <c r="D56" i="4"/>
  <c r="C56" i="4"/>
  <c r="B56" i="4"/>
  <c r="E30" i="4"/>
  <c r="F170" i="8"/>
  <c r="D23" i="4"/>
  <c r="E24" i="4"/>
  <c r="D24" i="4"/>
  <c r="C24" i="4"/>
  <c r="B24" i="4"/>
  <c r="E23" i="4"/>
  <c r="C23" i="4"/>
  <c r="B23" i="4"/>
  <c r="E22" i="4"/>
  <c r="D22" i="4"/>
  <c r="C22" i="4"/>
  <c r="B22" i="4"/>
  <c r="C25" i="4"/>
  <c r="C26" i="4"/>
  <c r="C27" i="4"/>
  <c r="C28" i="4"/>
  <c r="C29" i="4"/>
  <c r="C30" i="4"/>
  <c r="C31" i="4"/>
  <c r="C36" i="4"/>
  <c r="C37" i="4"/>
  <c r="C39" i="4"/>
  <c r="C40" i="4"/>
  <c r="D25" i="4"/>
  <c r="D26" i="4"/>
  <c r="D27" i="4"/>
  <c r="D28" i="4"/>
  <c r="D29" i="4"/>
  <c r="D30" i="4"/>
  <c r="D31" i="4"/>
  <c r="D36" i="4"/>
  <c r="D37" i="4"/>
  <c r="D39" i="4"/>
  <c r="D40" i="4"/>
  <c r="E25" i="4"/>
  <c r="E26" i="4"/>
  <c r="E27" i="4"/>
  <c r="E28" i="4"/>
  <c r="E29" i="4"/>
  <c r="E31" i="4"/>
  <c r="E36" i="4"/>
  <c r="E37" i="4"/>
  <c r="E39" i="4"/>
  <c r="E40" i="4"/>
  <c r="B25" i="4"/>
  <c r="B26" i="4"/>
  <c r="B27" i="4"/>
  <c r="B28" i="4"/>
  <c r="B29" i="4"/>
  <c r="B30" i="4"/>
  <c r="B31" i="4"/>
  <c r="B36" i="4"/>
  <c r="B37" i="4"/>
  <c r="B39" i="4"/>
  <c r="B40" i="4"/>
  <c r="B119" i="8"/>
  <c r="E55" i="9" l="1"/>
  <c r="E56" i="9"/>
  <c r="E54" i="9"/>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<sst xmlns="http://schemas.openxmlformats.org/spreadsheetml/2006/main" count="4719" uniqueCount="2123">
  <si>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</si>
  <si>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</si>
  <si>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</si>
  <si>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</si>
  <si>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</si>
  <si>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</si>
  <si>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</si>
  <si>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</si>
  <si>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</si>
  <si>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</si>
  <si>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</si>
  <si>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</si>
  <si>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</si>
  <si>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</si>
  <si>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</si>
  <si>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</si>
  <si>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</si>
  <si>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</si>
  <si>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</si>
  <si>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</si>
  <si>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</si>
  <si>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</si>
  <si>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</si>
  <si>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</si>
  <si>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</si>
  <si>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</si>
  <si>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</si>
  <si>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</si>
  <si>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</si>
  <si>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</si>
  <si>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</si>
  <si>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</si>
  <si>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</si>
  <si>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</si>
  <si>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</si>
  <si>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</si>
  <si>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</si>
  <si>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</si>
  <si>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</si>
  <si>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</si>
  <si>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</si>
  <si>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</si>
  <si>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</si>
  <si>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</si>
  <si>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</si>
  <si>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</si>
  <si>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</si>
  <si>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</si>
  <si>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</si>
  <si>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</si>
  <si>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</si>
  <si>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Tanzania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</si>
  <si>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</si>
  <si>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</si>
  <si>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</si>
  <si>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</si>
  <si>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</si>
  <si>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</si>
  <si>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</si>
  <si>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</si>
  <si>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</si>
  <si>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</si>
  <si>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Mzumbe University</t>
  </si>
  <si>
    <t>Date that the EITI Report was made public</t>
  </si>
  <si>
    <t>URL, EITI Report</t>
  </si>
  <si>
    <t>https://www.teiti.go.tz/publications/report?page=1</t>
  </si>
  <si>
    <t>Does the government systematically disclose EITI data at a single location?</t>
  </si>
  <si>
    <t>Publication date of the EITI data</t>
  </si>
  <si>
    <t>Website link (URL) to EITI data</t>
  </si>
  <si>
    <t>https://www.teiti.go.tz/dashboard/</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</si>
  <si>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</si>
  <si>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</si>
  <si>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</si>
  <si>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</si>
  <si>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</si>
  <si>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</si>
  <si>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</si>
  <si>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</si>
  <si>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</si>
  <si>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https://www.teiti.go.tz/</t>
  </si>
  <si>
    <t>Sector coverage</t>
  </si>
  <si>
    <t>Oil</t>
  </si>
  <si>
    <t>Gas</t>
  </si>
  <si>
    <t>Mining (incl. Quarrying)</t>
  </si>
  <si>
    <t>Other, non-upstream sectors</t>
  </si>
  <si>
    <t>If yes, please specify name (insert new rows if multiple)</t>
  </si>
  <si>
    <t>Number of reporting government entities (incl SOEs if recipient)</t>
  </si>
  <si>
    <t>36? Not sure who wrote this, also I make it 15 according to part 3</t>
  </si>
  <si>
    <t>Number of reporting companies (incl SOEs if payer)</t>
  </si>
  <si>
    <t>41- Yes this is what it says in part 3</t>
  </si>
  <si>
    <r>
      <rPr>
        <i/>
        <sz val="11"/>
        <rFont val="Franklin Gothic Book"/>
        <family val="2"/>
      </rPr>
      <t>Reporting currency (</t>
    </r>
    <r>
      <rPr>
        <i/>
        <sz val="11"/>
        <color theme="10"/>
        <rFont val="Franklin Gothic Book"/>
        <family val="2"/>
      </rPr>
      <t>ISO-4217 currency codes</t>
    </r>
    <r>
      <rPr>
        <i/>
        <sz val="11"/>
        <rFont val="Franklin Gothic Book"/>
        <family val="2"/>
      </rPr>
      <t>)</t>
    </r>
  </si>
  <si>
    <t>TZS</t>
  </si>
  <si>
    <t xml:space="preserve">Exchange rate used: 1 USD = </t>
  </si>
  <si>
    <t>Exchange rate source (URL,…)</t>
  </si>
  <si>
    <t>https://www.bot.go.tz/ExchangeRate/excRates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</si>
  <si>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</si>
  <si>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</si>
  <si>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</si>
  <si>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</si>
  <si>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</si>
  <si>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</si>
  <si>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</si>
  <si>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</si>
  <si>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</si>
  <si>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</si>
  <si>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</si>
  <si>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</si>
  <si>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</si>
  <si>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</si>
  <si>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CPA Dr. Gabriel Komba</t>
  </si>
  <si>
    <t>Organisation</t>
  </si>
  <si>
    <t>Email address</t>
  </si>
  <si>
    <t>gkomba@mzumbe.ac.tz</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</si>
  <si>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</si>
  <si>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</si>
  <si>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</si>
  <si>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</si>
  <si>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</si>
  <si>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</si>
  <si>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</si>
  <si>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</si>
  <si>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</si>
  <si>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</si>
  <si>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</si>
  <si>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</si>
  <si>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</si>
  <si>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</si>
  <si>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</si>
  <si>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</si>
  <si>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</si>
  <si>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Section 3.1.1 and 3.1.4 of the 11th TEITI report</t>
  </si>
  <si>
    <t>https://www.madini.go.tz/
https://www.nishati.go.tz/documents/acts-and-regulations</t>
  </si>
  <si>
    <t>Overview of government agencies' roles?</t>
  </si>
  <si>
    <t>Section 3.1.2. of the 11th TEITI report</t>
  </si>
  <si>
    <t>Mineral and petroleum rights' regime?</t>
  </si>
  <si>
    <t xml:space="preserve">Section 3.2.1 and 3.2.2 of the 11th TEITI report </t>
  </si>
  <si>
    <t>Fiscal regime?</t>
  </si>
  <si>
    <t xml:space="preserve">Section 3.2 of the 11th TEITI report </t>
  </si>
  <si>
    <r>
      <t>EITI Requirement 2.2</t>
    </r>
    <r>
      <rPr>
        <b/>
        <sz val="11"/>
        <rFont val="Franklin Gothic Book"/>
        <family val="2"/>
      </rPr>
      <t>: Contract and license allocations</t>
    </r>
  </si>
  <si>
    <t>the award process(es)?</t>
  </si>
  <si>
    <t>https://www.tumemadini.go.tz/uploads/publications/en-1570453495-Procedures%20for%20Applying%20for%20Mineral%20Rights%20in%20Tanzania.pdf</t>
  </si>
  <si>
    <t>https://www.tumemadini.go.tz/services/mining-licences-information/</t>
  </si>
  <si>
    <t>and the technical and financial criteria used?</t>
  </si>
  <si>
    <t>https://www.tumemadini.go.tz/uploads/publications/en-1595155135-484%20MINING.pdf</t>
  </si>
  <si>
    <t>Link not found</t>
  </si>
  <si>
    <t>the transfer process(es)?</t>
  </si>
  <si>
    <t>3.7.1.1 (ii) of 11th TEITI report</t>
  </si>
  <si>
    <t>bidding rounds/process(es)?</t>
  </si>
  <si>
    <t>No. of license awards and transfers for the covered year</t>
  </si>
  <si>
    <t>https://www.teiti.go.tz/storage/app/uploads/public/60d/385/93e/60d38593e2d84606940705.pdf</t>
  </si>
  <si>
    <t>https://www.teiti.go.tz/storage/app/uploads/public/60d/382/d7b/60d382d7b72c6059234979.pdf</t>
  </si>
  <si>
    <t>https://www.teiti.go.tz/storage/app/uploads/public/60d/37e/c49/60d37ec49862a851626679.pdf</t>
  </si>
  <si>
    <t>https://www.teiti.go.tz/storage/app/uploads/public/60d/37d/cc8/60d37dcc8f9fd840772606.pdf</t>
  </si>
  <si>
    <t>https://www.teiti.go.tz/storage/app/uploads/public/60d/37c/63b/60d37c63bee6e727022430.pdf</t>
  </si>
  <si>
    <r>
      <t xml:space="preserve">EITI Requirement 2.3: </t>
    </r>
    <r>
      <rPr>
        <b/>
        <sz val="11"/>
        <rFont val="Franklin Gothic Book"/>
        <family val="2"/>
      </rPr>
      <t>Register of licenses</t>
    </r>
  </si>
  <si>
    <t>License register for mining sector</t>
  </si>
  <si>
    <t>https://portal.madini.go.tz/map/
https://portal.madini.go.tz/site/CustomHtml.aspx?PageID=d7f3f61d-4689-4280-a59a-b865f002dd60</t>
  </si>
  <si>
    <t>Section  3.7.1.2 of 11th TEITI Report</t>
  </si>
  <si>
    <t>License register for petroleum sector</t>
  </si>
  <si>
    <t>https://www.pura.go.tz/pages/block-1</t>
  </si>
  <si>
    <t>Section  3.7.2.2 of 11th TEITI Report</t>
  </si>
  <si>
    <t>License register for other sector(s) - add rows if several</t>
  </si>
  <si>
    <r>
      <t>EITI Requirement 2.4</t>
    </r>
    <r>
      <rPr>
        <b/>
        <sz val="11"/>
        <rFont val="Franklin Gothic Book"/>
        <family val="2"/>
      </rPr>
      <t>: Contract disclosure</t>
    </r>
  </si>
  <si>
    <t>Government policy on contract disclosure</t>
  </si>
  <si>
    <t>Section 3.7 of 11 Teiti Report ;Section 16 of TEITA Act, 2015;</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</si>
  <si>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</si>
  <si>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</si>
  <si>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</si>
  <si>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</si>
  <si>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</si>
  <si>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</si>
  <si>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https://www.madini.go.tz/wp-content/uploads/2019/02/TEITA-REGULATIONS-GN-NO.141-OF-2019.pdf</t>
  </si>
  <si>
    <t>Section 4.4 of the 11th TEITI report, URL not found</t>
  </si>
  <si>
    <t>Is beneficial ownership data disclosed?</t>
  </si>
  <si>
    <t>Section 4.4 of the 11th TEITI report</t>
  </si>
  <si>
    <t>Beneficial ownership registry</t>
  </si>
  <si>
    <t>https://bo.brela.go.tz/</t>
  </si>
  <si>
    <r>
      <t>EITI Requirement 2.6</t>
    </r>
    <r>
      <rPr>
        <b/>
        <sz val="11"/>
        <rFont val="Franklin Gothic Book"/>
        <family val="2"/>
      </rPr>
      <t>: State participation</t>
    </r>
  </si>
  <si>
    <t>Does the government report how it participates in the extractive sector?</t>
  </si>
  <si>
    <t xml:space="preserve">Section 3.6 of the 11th TEITI report  </t>
  </si>
  <si>
    <t>References to state-owned enterprises portals or company website(s), for example as stated in the Report (Add rows if several SOEs)</t>
  </si>
  <si>
    <t>http://www.stamico.co.tz/</t>
  </si>
  <si>
    <t>State Mining Corporation (STAMICO)</t>
  </si>
  <si>
    <t>https://tpdc.co.tz/</t>
  </si>
  <si>
    <t>Tanzania Petroleum Development Corporation (TPDC)</t>
  </si>
  <si>
    <t>https://ndc.go.tz/</t>
  </si>
  <si>
    <t>National Development Corporation (NDC)</t>
  </si>
  <si>
    <t>References to state-owned enterprises or company Audited Financial Statement (Add rows if several SOEs)</t>
  </si>
  <si>
    <t>https://www.nao.go.tz/index.php/reports/category/general-audit-reports</t>
  </si>
  <si>
    <r>
      <t>EITI Requirement 3.1</t>
    </r>
    <r>
      <rPr>
        <b/>
        <sz val="11"/>
        <rFont val="Franklin Gothic Book"/>
        <family val="2"/>
      </rPr>
      <t>: Exploration</t>
    </r>
  </si>
  <si>
    <t>Overview of the extractive industries, including any significant exploration activities</t>
  </si>
  <si>
    <t>Sections 3.3.2.2,  3.3.3, 3.3.3.2 of the 11th TEITI report</t>
  </si>
  <si>
    <r>
      <t>EITI Requirement 3.2</t>
    </r>
    <r>
      <rPr>
        <b/>
        <sz val="11"/>
        <rFont val="Franklin Gothic Book"/>
        <family val="2"/>
      </rPr>
      <t>: Production by commodity</t>
    </r>
  </si>
  <si>
    <t>(Harmonised System Codes)</t>
  </si>
  <si>
    <t>Disclosure of production volumes</t>
  </si>
  <si>
    <t>Section 3.5.1 and 3.5.2 of 11th TEITI Report</t>
  </si>
  <si>
    <t>Table 10: Production of Minerals in the Financial Year 2018/19</t>
  </si>
  <si>
    <t>Disclosure of production values</t>
  </si>
  <si>
    <t>Crude oil (2709), volume</t>
  </si>
  <si>
    <t>&lt; number &gt;</t>
  </si>
  <si>
    <t>&lt;Select unit&gt;</t>
  </si>
  <si>
    <t>USD</t>
  </si>
  <si>
    <t>Natural gas (2711), volume</t>
  </si>
  <si>
    <t>Sm3 o.e.</t>
  </si>
  <si>
    <t>361908000000 Scf = 10247996602 Sm3 o.e, but no idea where this comes from- table 12 says  61,419.49Mmscf so 1739206276?</t>
  </si>
  <si>
    <t>Value is not given in table 12</t>
  </si>
  <si>
    <t>Gold (7108), volume</t>
  </si>
  <si>
    <t>Tonnes</t>
  </si>
  <si>
    <t>Silver (7106), volume</t>
  </si>
  <si>
    <t>Coal (2701), volume</t>
  </si>
  <si>
    <t>Tin (2609), volume</t>
  </si>
  <si>
    <t>Gypsum (2520), volume</t>
  </si>
  <si>
    <t>Diamonds (7102), volume</t>
  </si>
  <si>
    <t>carats</t>
  </si>
  <si>
    <t>Limestone (2521), volume</t>
  </si>
  <si>
    <t>Marble (2515), volume</t>
  </si>
  <si>
    <t>Dolomite (2518), volume</t>
  </si>
  <si>
    <t>Copper (2603), volume</t>
  </si>
  <si>
    <t>Granite (2516), volume</t>
  </si>
  <si>
    <t>Natural graphite (2504), volume</t>
  </si>
  <si>
    <t>Natural sands (2505), volume</t>
  </si>
  <si>
    <t>Other clays (2508), volume</t>
  </si>
  <si>
    <t>Salt and pure sodium chloride (2501), volume</t>
  </si>
  <si>
    <r>
      <t>EITI Requirement 3.3</t>
    </r>
    <r>
      <rPr>
        <b/>
        <sz val="11"/>
        <rFont val="Franklin Gothic Book"/>
        <family val="2"/>
      </rPr>
      <t>: Exports</t>
    </r>
  </si>
  <si>
    <t>Disclosure of export volumes</t>
  </si>
  <si>
    <t>Section 3.5.1 of 11th TEITI report</t>
  </si>
  <si>
    <t>Table 11: Major Mineral Exports in the Financial Year 2018/19</t>
  </si>
  <si>
    <t>Disclosure of export values</t>
  </si>
  <si>
    <t>Sm3</t>
  </si>
  <si>
    <t>&lt;method of value calculation, if available&gt;</t>
  </si>
  <si>
    <t>table 11 has this as 416,750 carats?</t>
  </si>
  <si>
    <r>
      <t>EITI Requirement 4.1</t>
    </r>
    <r>
      <rPr>
        <b/>
        <sz val="11"/>
        <rFont val="Franklin Gothic Book"/>
        <family val="2"/>
      </rPr>
      <t>: Comprehensiveness</t>
    </r>
  </si>
  <si>
    <t>Does the government fully disclose extractive sector revenues by revenue stream?</t>
  </si>
  <si>
    <t>Section 4.1 in the 11th TEITI report</t>
  </si>
  <si>
    <t>Are MSG decisions on materiality thresholds publicly available?</t>
  </si>
  <si>
    <t xml:space="preserve">Section 4.1 in the 11th TEITI report </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</si>
  <si>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</si>
  <si>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</si>
  <si>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</si>
  <si>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</si>
  <si>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</si>
  <si>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sold?</t>
  </si>
  <si>
    <t>Crude oil (2709), value</t>
  </si>
  <si>
    <t>Natural gas (2711), value</t>
  </si>
  <si>
    <t>Add commodities here, volume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</si>
  <si>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</si>
  <si>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</si>
  <si>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</si>
  <si>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</si>
  <si>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</si>
  <si>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</si>
  <si>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 xml:space="preserve">Section 5.1.2 in the 11th TEITI report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</si>
  <si>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</si>
  <si>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</si>
  <si>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</si>
  <si>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 xml:space="preserve">Section 3.6 in the 11th TEITI report </t>
  </si>
  <si>
    <t>If yes, what was the total revenues received by SOEs?</t>
  </si>
  <si>
    <r>
      <t>EITI Requirement 4.6</t>
    </r>
    <r>
      <rPr>
        <b/>
        <sz val="11"/>
        <rFont val="Franklin Gothic Book"/>
        <family val="2"/>
      </rPr>
      <t>: Direct subnational payments</t>
    </r>
  </si>
  <si>
    <t>Section 5.1.2. and 6.1.2 in the 11th TEITI report</t>
  </si>
  <si>
    <t>Table 44</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</si>
  <si>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</si>
  <si>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</si>
  <si>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</si>
  <si>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</si>
  <si>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</si>
  <si>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</si>
  <si>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2.4 in the 11th TEITI report</t>
  </si>
  <si>
    <t>Are government agencies subject to credible, independent audits?</t>
  </si>
  <si>
    <t>Government audits database</t>
  </si>
  <si>
    <t>https://www.nao.go.tz/reports</t>
  </si>
  <si>
    <t>Are companies subject to credible, independent audits?</t>
  </si>
  <si>
    <t>Company audits database</t>
  </si>
  <si>
    <t>https://www.brela.go.tz/</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</si>
  <si>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</si>
  <si>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</si>
  <si>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https://www.parliament.go.tz/budget-list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</si>
  <si>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</si>
  <si>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</si>
  <si>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</si>
  <si>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</si>
  <si>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</si>
  <si>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</si>
  <si>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</si>
  <si>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 xml:space="preserve">Section 3.8.3 in the 11th TEITI report </t>
  </si>
  <si>
    <t>Does the government disclose a description of the country’s budget and audit processes?</t>
  </si>
  <si>
    <t xml:space="preserve">Section 3.8.1 in the 11th TEITI report </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</si>
  <si>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</si>
  <si>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</si>
  <si>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</si>
  <si>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</si>
  <si>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</si>
  <si>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</si>
  <si>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 xml:space="preserve">Section 6.2, Table 62 in the 11th TEITI report </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</si>
  <si>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</si>
  <si>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</si>
  <si>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</si>
  <si>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</si>
  <si>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discrepancy with above- one is mandatory the other voluntary?</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</si>
  <si>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</si>
  <si>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</si>
  <si>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</si>
  <si>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3.6 (Table 13, 15 and 17) in the 11th TEITI report</t>
  </si>
  <si>
    <t>I think this should be not applicable?</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</si>
  <si>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</si>
  <si>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</si>
  <si>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</si>
  <si>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https://www.nbs.go.tz/nbs/takwimu/na/Muhtasari_wa_Pato_la_Taifa_Robo_ya_Kwanza_2020.pdf</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</si>
  <si>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</si>
  <si>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Table 8 in the 11th TEITI report</t>
  </si>
  <si>
    <t>Gross Domestic Product ASM and informal sector</t>
  </si>
  <si>
    <t>Gross Domestic Product - all sectors</t>
  </si>
  <si>
    <t>not sure where this is?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</si>
  <si>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</si>
  <si>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</si>
  <si>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</si>
  <si>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</si>
  <si>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</si>
  <si>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</si>
  <si>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</si>
  <si>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</si>
  <si>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</si>
  <si>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</si>
  <si>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</si>
  <si>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</si>
  <si>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</si>
  <si>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https://www.nemc.or.tz/publications/1</t>
  </si>
  <si>
    <t>databases containing environmental impact assessments, certification schemes or similar documentation of environmental management?</t>
  </si>
  <si>
    <t>https://www.nemc.or.tz/publications/18</t>
  </si>
  <si>
    <t>other relevant information on environmental monitoring procedures and administration?</t>
  </si>
  <si>
    <t>https://www.nemc.or.tz/pages/enforcement-sanctions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</si>
  <si>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</si>
  <si>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</si>
  <si>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</si>
  <si>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</si>
  <si>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</si>
  <si>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</si>
  <si>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</si>
  <si>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</si>
  <si>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</si>
  <si>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</si>
  <si>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</si>
  <si>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</si>
  <si>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</si>
  <si>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Tanzania Revenue Authority</t>
  </si>
  <si>
    <t>Central goverment</t>
  </si>
  <si>
    <t>Mining Commission</t>
  </si>
  <si>
    <t>Tanzania Petrolium Development Corporation</t>
  </si>
  <si>
    <t xml:space="preserve">State-owned enterprises &amp; public corporations </t>
  </si>
  <si>
    <t>Geita Town Council</t>
  </si>
  <si>
    <t>Local government</t>
  </si>
  <si>
    <t>Tarime District Council</t>
  </si>
  <si>
    <t>Kishapu District Council</t>
  </si>
  <si>
    <t>Kinondoni Municipal Council</t>
  </si>
  <si>
    <t>Msalala District Council</t>
  </si>
  <si>
    <t>Mtwara District Council</t>
  </si>
  <si>
    <t>Kilwa District Council</t>
  </si>
  <si>
    <t>Songwe District Council</t>
  </si>
  <si>
    <t>Mbinga District Council</t>
  </si>
  <si>
    <t>Biharamulo District Council</t>
  </si>
  <si>
    <t>Geita District Council</t>
  </si>
  <si>
    <t>Mtwara Rural District Council</t>
  </si>
  <si>
    <t>Mwanza City Council</t>
  </si>
  <si>
    <t>Chalinze District Council</t>
  </si>
  <si>
    <t>Chunya District Council</t>
  </si>
  <si>
    <t>Ministry of Finance and Planning</t>
  </si>
  <si>
    <t>Tanzania Forestry Service Agency</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</si>
  <si>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</si>
  <si>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</si>
  <si>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</si>
  <si>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</si>
  <si>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</si>
  <si>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</si>
  <si>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</si>
  <si>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</si>
  <si>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</si>
  <si>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GEITA GOLD MINING LIMITED</t>
  </si>
  <si>
    <t>Mining</t>
  </si>
  <si>
    <t>Gold, Silver</t>
  </si>
  <si>
    <t>&lt;URL&gt;</t>
  </si>
  <si>
    <t>NORTH MARA GOLD MINE LIMITED</t>
  </si>
  <si>
    <t>M&amp;P EXPLORATION PRODUCTION TANZANIA LIMITED</t>
  </si>
  <si>
    <t>Oil &amp; Gas</t>
  </si>
  <si>
    <t>PAN AFRICAN ENERGY TANZANIA LIMITED</t>
  </si>
  <si>
    <t>AUMS (T) LIMITED</t>
  </si>
  <si>
    <t>Other</t>
  </si>
  <si>
    <t>PANGEA MINERALS LIMITED</t>
  </si>
  <si>
    <t>SHANTA MINING COMPANY LIMITED</t>
  </si>
  <si>
    <t>WILLIAMSON DIAMOND (T) LTD</t>
  </si>
  <si>
    <t>Diamond</t>
  </si>
  <si>
    <t>BULYANHULU GOLD MINE LIMITED</t>
  </si>
  <si>
    <t>CAPITAL DRILLING (T) LTD</t>
  </si>
  <si>
    <t>EQUINOR TANZANIA AS</t>
  </si>
  <si>
    <t>SHELL EXPLORATION AND PRODUCTION TANZANIA LIMITED</t>
  </si>
  <si>
    <t>SAMAX RESOURCES LTD</t>
  </si>
  <si>
    <t>Gold</t>
  </si>
  <si>
    <t>TANCOAL ENERGY (T) LIMITED</t>
  </si>
  <si>
    <t>SANDVIK MINING AND CONSTRUCTION TANZANIA LIMITED</t>
  </si>
  <si>
    <t>TOTAL TANZANIA LIMITED</t>
  </si>
  <si>
    <t>AFRICAN EXPLOSIVE (T) LIMITED</t>
  </si>
  <si>
    <t>EXXONMOBIL EXPLORATION AND PRODUCTION TANZANIA LIMITED</t>
  </si>
  <si>
    <t>ORICA TANZANIA LIMITED</t>
  </si>
  <si>
    <t>GLOBELEQ TANZANIA SERVICES LIMITED</t>
  </si>
  <si>
    <t>JAC RIJK AFRICA LIMITED</t>
  </si>
  <si>
    <t>Sandstone</t>
  </si>
  <si>
    <t>NEELKANTH SALT LIMITED.</t>
  </si>
  <si>
    <t>Limeston</t>
  </si>
  <si>
    <t>PANAFRICAN MINING SERVICES (TANZANIA) LIMITED.</t>
  </si>
  <si>
    <t>BUSOLWA MINING CO. LTD</t>
  </si>
  <si>
    <t>SEA SALT LIMITED</t>
  </si>
  <si>
    <t>Salt</t>
  </si>
  <si>
    <t>OXLEY LIMITED</t>
  </si>
  <si>
    <t>CHINA PETROLEUM TECHNOLOGY AND DEVELOPMENT CORPORATION</t>
  </si>
  <si>
    <t>MANTRA TANZANIA LIMITED</t>
  </si>
  <si>
    <t>MBOGO MINING AND GENERAL SUPPLY LIMITED</t>
  </si>
  <si>
    <t>NITRO EXPLOSIVES (T) LTD.</t>
  </si>
  <si>
    <t>TNR LIMITED</t>
  </si>
  <si>
    <t>ZEM (T) COMPANY LIMITED</t>
  </si>
  <si>
    <t>MURRAY &amp; ROBERTS CEMENTATION (TANZANIA) LTD.</t>
  </si>
  <si>
    <t xml:space="preserve">TANZANIA PORTLAND CEMENT PUBLIC LIMITED COMPANY </t>
  </si>
  <si>
    <t>cement</t>
  </si>
  <si>
    <t>TANSINO QUARRIES LTD.</t>
  </si>
  <si>
    <t>SUNSHINE MINING LIMITED</t>
  </si>
  <si>
    <t>NDOVU RESOURCES LIMITED.</t>
  </si>
  <si>
    <t>TANZANIA PETROLEUM DEVELOPMENT CORPORATION</t>
  </si>
  <si>
    <t>0il and Gas</t>
  </si>
  <si>
    <t>STAMIGOLD COMPANY LIMITED</t>
  </si>
  <si>
    <t>STATE MINING CORPORATION</t>
  </si>
  <si>
    <t>NATIONAL DEVELOPMENT CORPORATION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</si>
  <si>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</si>
  <si>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</si>
  <si>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</si>
  <si>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</si>
  <si>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</si>
  <si>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</si>
  <si>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</si>
  <si>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</si>
  <si>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</si>
  <si>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</si>
  <si>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</si>
  <si>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</si>
  <si>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</si>
  <si>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</si>
  <si>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</si>
  <si>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</si>
  <si>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</si>
  <si>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</si>
  <si>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</si>
  <si>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</si>
  <si>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</si>
  <si>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</si>
  <si>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</si>
  <si>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</si>
  <si>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</si>
  <si>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</si>
  <si>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</si>
  <si>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</si>
  <si>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</si>
  <si>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</si>
  <si>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</si>
  <si>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</si>
  <si>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Corporation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</si>
  <si>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</si>
  <si>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payroll and workforce (112E)</t>
  </si>
  <si>
    <t>Skill Development Levy</t>
  </si>
  <si>
    <t>Excise taxes (1142E)</t>
  </si>
  <si>
    <t>Excise duty</t>
  </si>
  <si>
    <t>Customs and other import duties (1151E)</t>
  </si>
  <si>
    <t>Import duty</t>
  </si>
  <si>
    <t>Petroleum levy</t>
  </si>
  <si>
    <r>
      <rPr>
        <i/>
        <u/>
        <sz val="11"/>
        <rFont val="Franklin Gothic Book"/>
        <family val="2"/>
      </rPr>
      <t xml:space="preserve">or, </t>
    </r>
    <r>
      <rPr>
        <b/>
        <u/>
        <sz val="11"/>
        <color theme="10"/>
        <rFont val="Franklin Gothic Book"/>
        <family val="2"/>
      </rPr>
      <t>https://www.imf.org/external/np/sta/gfsm/</t>
    </r>
  </si>
  <si>
    <t>Railway development levy</t>
  </si>
  <si>
    <t>Custom Processing Fees</t>
  </si>
  <si>
    <t>Royalties (1415E1)</t>
  </si>
  <si>
    <t>Royalties for Minerals</t>
  </si>
  <si>
    <t>Administrative fees for government services (1422E)</t>
  </si>
  <si>
    <t>Inspection and Clearing Fee</t>
  </si>
  <si>
    <t>Other rent payments (1415E5)</t>
  </si>
  <si>
    <t>Annual rent fees</t>
  </si>
  <si>
    <t>Application Fee</t>
  </si>
  <si>
    <t>Fines, penalties, and forfeits (143E)</t>
  </si>
  <si>
    <t>Fines, Penalties and Forfeture</t>
  </si>
  <si>
    <t>Licence fees (114521E)</t>
  </si>
  <si>
    <t>Licence fee to Purchase or Store Explosive</t>
  </si>
  <si>
    <t>Preparaton fee</t>
  </si>
  <si>
    <t>Profit per Production Sharing Agreement</t>
  </si>
  <si>
    <t>Licence fee</t>
  </si>
  <si>
    <t>Royalties for oil and gas</t>
  </si>
  <si>
    <t>Delivered/paid to state-owned enterprise(s) (1415E32)</t>
  </si>
  <si>
    <t>Tariff on gas transport through SONGAS pipeline</t>
  </si>
  <si>
    <t>Training fees</t>
  </si>
  <si>
    <t>Service Levy</t>
  </si>
  <si>
    <t>Emission and pollution taxes (114522E)</t>
  </si>
  <si>
    <t>Explorationa and Management Fees</t>
  </si>
  <si>
    <t>From government participation (equity) (1412E2)</t>
  </si>
  <si>
    <t>Dividends for Government Share held in the Company</t>
  </si>
  <si>
    <t xml:space="preserve">   </t>
  </si>
  <si>
    <t>Total in USD</t>
  </si>
  <si>
    <t>Total in TZS</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</si>
  <si>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</si>
  <si>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</si>
  <si>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</si>
  <si>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</si>
  <si>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</si>
  <si>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</si>
  <si>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</si>
  <si>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</si>
  <si>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</si>
  <si>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</si>
  <si>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</si>
  <si>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</si>
  <si>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</si>
  <si>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</si>
  <si>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</si>
  <si>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</si>
  <si>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</si>
  <si>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</si>
  <si>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</si>
  <si>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</si>
  <si>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</si>
  <si>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</si>
  <si>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</si>
  <si>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</si>
  <si>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</si>
  <si>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</si>
  <si>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</si>
  <si>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</si>
  <si>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</si>
  <si>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</si>
  <si>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</si>
  <si>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</si>
  <si>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</si>
  <si>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</si>
  <si>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</si>
  <si>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</si>
  <si>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</si>
  <si>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</si>
  <si>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</si>
  <si>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</si>
  <si>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</si>
  <si>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</si>
  <si>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</si>
  <si>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</si>
  <si>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</si>
  <si>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</si>
  <si>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</si>
  <si>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</si>
  <si>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</si>
  <si>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</si>
  <si>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</si>
  <si>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</si>
  <si>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</si>
  <si>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</si>
  <si>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</si>
  <si>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</si>
  <si>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</si>
  <si>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</si>
  <si>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</si>
  <si>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</si>
  <si>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</si>
  <si>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</si>
  <si>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</si>
  <si>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</si>
  <si>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</si>
  <si>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</si>
  <si>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</si>
  <si>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</si>
  <si>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</si>
  <si>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</si>
  <si>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</si>
  <si>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</si>
  <si>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</si>
  <si>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</si>
  <si>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</si>
  <si>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</si>
  <si>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</si>
  <si>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</si>
  <si>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</si>
  <si>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</si>
  <si>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</si>
  <si>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</si>
  <si>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</si>
  <si>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</si>
  <si>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</si>
  <si>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</si>
  <si>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</si>
  <si>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</si>
  <si>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</si>
  <si>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</si>
  <si>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</si>
  <si>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</si>
  <si>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</si>
  <si>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</si>
  <si>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</si>
  <si>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</si>
  <si>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</si>
  <si>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Production</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</si>
  <si>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</si>
  <si>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</si>
  <si>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</si>
  <si>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</si>
  <si>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</si>
  <si>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</si>
  <si>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</si>
  <si>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</si>
  <si>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</si>
  <si>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</si>
  <si>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</si>
  <si>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</si>
  <si>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</si>
  <si>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</si>
  <si>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</si>
  <si>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</si>
  <si>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</si>
  <si>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</si>
  <si>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</si>
  <si>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</si>
  <si>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</si>
  <si>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</si>
  <si>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</si>
  <si>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</si>
  <si>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</si>
  <si>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</si>
  <si>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</si>
  <si>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</si>
  <si>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</si>
  <si>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</si>
  <si>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2509</t>
  </si>
  <si>
    <t>Chalk (2509)</t>
  </si>
  <si>
    <t>Chalk (2509), volume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</si>
  <si>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</si>
  <si>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</si>
  <si>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</si>
  <si>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</si>
  <si>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</si>
  <si>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</si>
  <si>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</si>
  <si>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</si>
  <si>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</si>
  <si>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</si>
  <si>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</si>
  <si>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</si>
  <si>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</si>
  <si>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</si>
  <si>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</si>
  <si>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</si>
  <si>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</si>
  <si>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</si>
  <si>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</si>
  <si>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</si>
  <si>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</si>
  <si>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</si>
  <si>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</si>
  <si>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</si>
  <si>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</si>
  <si>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</si>
  <si>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</si>
  <si>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</si>
  <si>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</si>
  <si>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</si>
  <si>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</si>
  <si>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</si>
  <si>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</si>
  <si>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</si>
  <si>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</si>
  <si>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</si>
  <si>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</si>
  <si>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</si>
  <si>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</si>
  <si>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</si>
  <si>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</si>
  <si>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</si>
  <si>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</si>
  <si>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</si>
  <si>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</si>
  <si>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</si>
  <si>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</si>
  <si>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</si>
  <si>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</si>
  <si>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</si>
  <si>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</si>
  <si>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</si>
  <si>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</si>
  <si>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</si>
  <si>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</si>
  <si>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</si>
  <si>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</si>
  <si>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</si>
  <si>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</si>
  <si>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</si>
  <si>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</si>
  <si>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</si>
  <si>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</si>
  <si>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</si>
  <si>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</si>
  <si>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</si>
  <si>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</si>
  <si>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</si>
  <si>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</si>
  <si>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</si>
  <si>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</si>
  <si>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</si>
  <si>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</si>
  <si>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</si>
  <si>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</si>
  <si>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</si>
  <si>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</si>
  <si>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</si>
  <si>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</si>
  <si>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</si>
  <si>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 (116E)</t>
  </si>
  <si>
    <t>Other taxes payable by natural resource companies</t>
  </si>
  <si>
    <t>116E</t>
  </si>
  <si>
    <t>Australia</t>
  </si>
  <si>
    <t>AU</t>
  </si>
  <si>
    <t>AUS</t>
  </si>
  <si>
    <t>36</t>
  </si>
  <si>
    <t>AUD</t>
  </si>
  <si>
    <t>Australian dollar</t>
  </si>
  <si>
    <t>7102</t>
  </si>
  <si>
    <t>Diamonds (7102)</t>
  </si>
  <si>
    <t>Social security employer contributions (1212E)</t>
  </si>
  <si>
    <t>Social security employer contributions</t>
  </si>
  <si>
    <t>1212E</t>
  </si>
  <si>
    <t>Social contributions (12E)</t>
  </si>
  <si>
    <t>Austria</t>
  </si>
  <si>
    <t>AT</t>
  </si>
  <si>
    <t>AUT</t>
  </si>
  <si>
    <t>40</t>
  </si>
  <si>
    <t>2518</t>
  </si>
  <si>
    <t>Dolomite (2518)</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</si>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</sst>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_-* #,##0.00_-;\-* #,##0.00_-;_-* &quot;-&quot;??_-;_-@_-"/>
    <numFmt numFmtId="165" formatCode="_-&quot;kr&quot;\ * #,##0.00_-;\-&quot;kr&quot;\ * #,##0.00_-;_-&quot;kr&quot;\ * &quot;-&quot;??_-;_-@_-"/>
    <numFmt numFmtId="166" formatCode="_ * #,##0.00_ ;_ * \-#,##0.00_ ;_ * &quot;-&quot;??_ ;_ @_ "/>
    <numFmt numFmtId="167" formatCode="_ * #,##0.0000_ ;_ * \-#,##0.0000_ ;_ * &quot;-&quot;??_ ;_ @_ "/>
    <numFmt numFmtId="168" formatCode="yyyy\-mm\-dd"/>
    <numFmt numFmtId="169" formatCode="0.0\ %"/>
    <numFmt numFmtId="170" formatCode="_ * #,##0_ ;_ * \-#,##0_ ;_ * &quot;-&quot;??_ ;_ @_ "/>
  </numFmts>
  <fonts count="73">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theme="1"/>
      <name val="Calibri"/>
      <family val="2"/>
      <scheme val="minor"/>
    </font>
    <font>
      <sz val="10"/>
      <color theme="1"/>
      <name val="Arial"/>
      <family val="2"/>
    </font>
    <font>
      <sz val="8"/>
      <name val="Calibri"/>
      <family val="2"/>
    </font>
  </fonts>
  <fills count="13">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
      <patternFill patternType="solid">
        <fgColor rgb="FFD9E1F2"/>
        <bgColor rgb="FF000000"/>
      </patternFill>
    </fill>
    <fill>
      <patternFill patternType="solid">
        <fgColor rgb="FFF6A70A"/>
        <bgColor rgb="FF000000"/>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8">
    <xf numFmtId="0" fontId="0" fillId="0" borderId="0"/>
    <xf numFmtId="166"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43" fontId="70" fillId="0" borderId="0" applyFont="0" applyFill="0" applyBorder="0" applyAlignment="0" applyProtection="0"/>
  </cellStyleXfs>
  <cellXfs count="321">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3" xfId="3" applyFont="1" applyFill="1" applyBorder="1" applyAlignment="1">
      <alignment horizontal="left" vertical="center"/>
    </xf>
    <xf numFmtId="0" fontId="29" fillId="0" borderId="33"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8" xfId="3" applyFont="1" applyBorder="1" applyAlignment="1">
      <alignment horizontal="left" vertical="center"/>
    </xf>
    <xf numFmtId="0" fontId="42" fillId="0" borderId="38" xfId="3" applyFont="1" applyBorder="1" applyAlignment="1">
      <alignment horizontal="left" vertical="center"/>
    </xf>
    <xf numFmtId="0" fontId="33" fillId="0" borderId="38"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3"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4"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7"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8" fontId="33" fillId="7" borderId="5" xfId="3" applyNumberFormat="1" applyFont="1" applyFill="1" applyBorder="1" applyAlignment="1">
      <alignment vertical="center"/>
    </xf>
    <xf numFmtId="0" fontId="33" fillId="7" borderId="0" xfId="3" applyFont="1" applyFill="1" applyAlignment="1">
      <alignment vertical="center"/>
    </xf>
    <xf numFmtId="168" fontId="33" fillId="7" borderId="0" xfId="3" applyNumberFormat="1" applyFont="1" applyFill="1" applyAlignment="1">
      <alignment vertical="center"/>
    </xf>
    <xf numFmtId="0" fontId="38" fillId="7" borderId="2" xfId="4" applyFont="1" applyFill="1" applyBorder="1" applyAlignment="1">
      <alignment vertical="center"/>
    </xf>
    <xf numFmtId="0" fontId="33" fillId="7" borderId="34" xfId="3" applyFont="1" applyFill="1" applyBorder="1" applyAlignment="1">
      <alignment vertical="center" wrapText="1"/>
    </xf>
    <xf numFmtId="0" fontId="33" fillId="7" borderId="1" xfId="3" applyFont="1" applyFill="1" applyBorder="1" applyAlignment="1">
      <alignment vertical="center"/>
    </xf>
    <xf numFmtId="167"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36"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9"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165" fontId="33" fillId="0" borderId="26" xfId="3" applyNumberFormat="1" applyFont="1" applyBorder="1" applyAlignment="1">
      <alignment vertical="center"/>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6" fontId="42" fillId="0" borderId="0" xfId="1" applyFont="1" applyFill="1" applyAlignment="1">
      <alignment horizontal="left" vertical="center"/>
    </xf>
    <xf numFmtId="170"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6"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6"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6"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6" fontId="42" fillId="6" borderId="2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5"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6" fillId="0" borderId="0" xfId="2"/>
    <xf numFmtId="0" fontId="1" fillId="0" borderId="0" xfId="0" applyFont="1"/>
    <xf numFmtId="166" fontId="1" fillId="0" borderId="0" xfId="1" applyFont="1"/>
    <xf numFmtId="166" fontId="36" fillId="0" borderId="0" xfId="1" applyFont="1" applyAlignment="1">
      <alignment horizontal="right"/>
    </xf>
    <xf numFmtId="166" fontId="33" fillId="7" borderId="25" xfId="1" applyFont="1" applyFill="1" applyBorder="1" applyAlignment="1">
      <alignment vertical="center" wrapText="1"/>
    </xf>
    <xf numFmtId="166" fontId="33" fillId="7" borderId="26" xfId="1" applyFont="1" applyFill="1" applyBorder="1" applyAlignment="1">
      <alignment vertical="center" wrapText="1"/>
    </xf>
    <xf numFmtId="4" fontId="33" fillId="7" borderId="26" xfId="3" applyNumberFormat="1" applyFont="1" applyFill="1" applyBorder="1" applyAlignment="1">
      <alignment vertical="center" wrapText="1"/>
    </xf>
    <xf numFmtId="0" fontId="6" fillId="7" borderId="5" xfId="2" applyFill="1" applyBorder="1" applyAlignment="1">
      <alignment vertical="center"/>
    </xf>
    <xf numFmtId="0" fontId="33" fillId="7" borderId="25" xfId="3" applyFont="1" applyFill="1" applyBorder="1" applyAlignment="1">
      <alignment vertical="center"/>
    </xf>
    <xf numFmtId="3" fontId="33" fillId="7" borderId="25" xfId="3" applyNumberFormat="1" applyFont="1" applyFill="1" applyBorder="1" applyAlignment="1">
      <alignment vertical="center" wrapText="1"/>
    </xf>
    <xf numFmtId="0" fontId="33" fillId="0" borderId="12" xfId="3" applyFont="1" applyBorder="1" applyAlignment="1" applyProtection="1">
      <alignment horizontal="left" vertical="center" wrapText="1" indent="2"/>
      <protection locked="0"/>
    </xf>
    <xf numFmtId="43" fontId="71" fillId="0" borderId="0" xfId="7" applyFont="1" applyBorder="1"/>
    <xf numFmtId="0" fontId="6" fillId="7" borderId="25" xfId="2" applyFill="1" applyBorder="1" applyAlignment="1">
      <alignment vertical="center" wrapText="1"/>
    </xf>
    <xf numFmtId="0" fontId="33" fillId="7" borderId="0" xfId="3" applyFont="1" applyFill="1" applyAlignment="1">
      <alignment vertical="center" wrapText="1"/>
    </xf>
    <xf numFmtId="0" fontId="6" fillId="7" borderId="0" xfId="2" applyFill="1" applyBorder="1" applyAlignment="1">
      <alignment vertical="center" wrapText="1"/>
    </xf>
    <xf numFmtId="166" fontId="33" fillId="7" borderId="0" xfId="1" applyFont="1" applyFill="1" applyBorder="1" applyAlignment="1">
      <alignment vertical="center" wrapText="1"/>
    </xf>
    <xf numFmtId="4" fontId="33" fillId="7" borderId="25" xfId="3" applyNumberFormat="1" applyFont="1" applyFill="1" applyBorder="1" applyAlignment="1">
      <alignment vertical="center" wrapText="1"/>
    </xf>
    <xf numFmtId="0" fontId="33" fillId="0" borderId="25" xfId="3" applyFont="1" applyBorder="1" applyAlignment="1">
      <alignment horizontal="left" vertical="center" indent="5"/>
    </xf>
    <xf numFmtId="0" fontId="58" fillId="0" borderId="0" xfId="0" applyFont="1"/>
    <xf numFmtId="166" fontId="54" fillId="0" borderId="0" xfId="0" applyNumberFormat="1" applyFont="1"/>
    <xf numFmtId="0" fontId="6" fillId="7" borderId="21" xfId="2" applyFill="1" applyBorder="1" applyAlignment="1">
      <alignment vertical="center"/>
    </xf>
    <xf numFmtId="0" fontId="6" fillId="7" borderId="21" xfId="2" applyFill="1" applyBorder="1" applyAlignment="1">
      <alignment vertical="center" wrapText="1"/>
    </xf>
    <xf numFmtId="0" fontId="33" fillId="10" borderId="0" xfId="3" applyFont="1" applyFill="1" applyAlignment="1">
      <alignment vertical="center"/>
    </xf>
    <xf numFmtId="0" fontId="1" fillId="4" borderId="25" xfId="3" applyFont="1" applyFill="1" applyBorder="1" applyAlignment="1">
      <alignment horizontal="left" vertical="center"/>
    </xf>
    <xf numFmtId="0" fontId="6" fillId="4" borderId="25" xfId="2" applyFill="1" applyBorder="1" applyAlignment="1">
      <alignment horizontal="left" vertical="center" wrapText="1"/>
    </xf>
    <xf numFmtId="0" fontId="23" fillId="11" borderId="26" xfId="0" applyFont="1" applyFill="1" applyBorder="1" applyAlignment="1">
      <alignment horizontal="left" vertical="center"/>
    </xf>
    <xf numFmtId="0" fontId="33" fillId="12" borderId="25" xfId="0" applyFont="1" applyFill="1" applyBorder="1" applyAlignment="1">
      <alignment vertical="center" wrapText="1"/>
    </xf>
    <xf numFmtId="0" fontId="6" fillId="7" borderId="26" xfId="2" applyFill="1" applyBorder="1" applyAlignment="1">
      <alignment vertical="center" wrapText="1"/>
    </xf>
    <xf numFmtId="0" fontId="23" fillId="11" borderId="25" xfId="0" applyFont="1" applyFill="1" applyBorder="1" applyAlignment="1">
      <alignment horizontal="left" vertical="center"/>
    </xf>
    <xf numFmtId="0" fontId="16" fillId="0" borderId="33" xfId="0" applyFont="1" applyBorder="1"/>
    <xf numFmtId="166" fontId="54" fillId="6" borderId="44" xfId="1" applyFont="1" applyFill="1" applyBorder="1" applyAlignment="1">
      <alignment horizontal="right"/>
    </xf>
    <xf numFmtId="170" fontId="54" fillId="0" borderId="44" xfId="1" applyNumberFormat="1" applyFont="1" applyBorder="1"/>
    <xf numFmtId="0" fontId="6" fillId="4" borderId="25" xfId="2" applyFill="1" applyBorder="1" applyAlignment="1">
      <alignment horizontal="left" vertical="center"/>
    </xf>
    <xf numFmtId="0" fontId="1" fillId="4" borderId="25" xfId="3" applyFont="1" applyFill="1" applyBorder="1" applyAlignment="1">
      <alignment horizontal="left" vertical="center" wrapText="1"/>
    </xf>
    <xf numFmtId="4" fontId="0" fillId="0" borderId="0" xfId="0" applyNumberFormat="1" applyAlignment="1">
      <alignment vertical="center"/>
    </xf>
    <xf numFmtId="166" fontId="33" fillId="10" borderId="25" xfId="1" applyFont="1" applyFill="1" applyBorder="1" applyAlignment="1">
      <alignment vertical="center" wrapText="1"/>
    </xf>
    <xf numFmtId="4" fontId="33" fillId="10" borderId="25" xfId="3" applyNumberFormat="1" applyFont="1" applyFill="1" applyBorder="1" applyAlignment="1">
      <alignment vertical="center" wrapText="1"/>
    </xf>
    <xf numFmtId="0" fontId="33" fillId="10" borderId="25" xfId="3" applyFont="1" applyFill="1" applyBorder="1" applyAlignment="1">
      <alignment vertical="center" wrapText="1"/>
    </xf>
    <xf numFmtId="2" fontId="1" fillId="4" borderId="25" xfId="3" applyNumberFormat="1" applyFont="1" applyFill="1" applyBorder="1" applyAlignment="1">
      <alignment horizontal="left" vertical="center"/>
    </xf>
    <xf numFmtId="0" fontId="58" fillId="10" borderId="0" xfId="5" applyFont="1" applyFill="1"/>
    <xf numFmtId="0" fontId="32" fillId="10" borderId="0" xfId="0" applyFont="1" applyFill="1"/>
    <xf numFmtId="0" fontId="1" fillId="10" borderId="0" xfId="0" applyFont="1" applyFill="1"/>
    <xf numFmtId="166" fontId="36" fillId="10" borderId="0" xfId="1" applyFont="1" applyFill="1" applyAlignment="1">
      <alignment horizontal="right"/>
    </xf>
    <xf numFmtId="4" fontId="0" fillId="0" borderId="0" xfId="0" applyNumberFormat="1"/>
    <xf numFmtId="0" fontId="1" fillId="0" borderId="0" xfId="3" applyFont="1" applyAlignment="1">
      <alignment horizontal="right" vertical="center"/>
    </xf>
    <xf numFmtId="14" fontId="1" fillId="7" borderId="0" xfId="3" applyNumberFormat="1"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4"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6"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4" borderId="0" xfId="3" applyFont="1" applyFill="1" applyAlignment="1">
      <alignment horizontal="lef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2" fontId="1" fillId="4" borderId="26" xfId="3" applyNumberFormat="1" applyFont="1" applyFill="1" applyBorder="1" applyAlignment="1">
      <alignment horizontal="left" vertical="center"/>
    </xf>
    <xf numFmtId="166" fontId="1" fillId="0" borderId="0" xfId="1" applyFont="1" applyFill="1" applyAlignment="1">
      <alignment horizontal="left" vertical="center"/>
    </xf>
    <xf numFmtId="43" fontId="1" fillId="0" borderId="0" xfId="1" applyNumberFormat="1" applyFont="1"/>
    <xf numFmtId="0" fontId="1" fillId="0" borderId="0" xfId="3" applyFont="1" applyAlignment="1">
      <alignment vertical="center"/>
    </xf>
    <xf numFmtId="166" fontId="1" fillId="0" borderId="0" xfId="1" applyFont="1" applyAlignment="1">
      <alignment horizontal="right"/>
    </xf>
    <xf numFmtId="166" fontId="1" fillId="0" borderId="33" xfId="0" applyNumberFormat="1" applyFont="1" applyBorder="1"/>
    <xf numFmtId="170" fontId="1" fillId="0" borderId="0" xfId="1" applyNumberFormat="1" applyFont="1"/>
    <xf numFmtId="164" fontId="1" fillId="0" borderId="0" xfId="0" applyNumberFormat="1" applyFont="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2" xfId="3" applyFont="1" applyBorder="1" applyAlignment="1">
      <alignment vertical="center"/>
    </xf>
    <xf numFmtId="0" fontId="23" fillId="0" borderId="43" xfId="3" applyFont="1" applyBorder="1" applyAlignment="1">
      <alignment vertical="center"/>
    </xf>
    <xf numFmtId="0" fontId="34" fillId="0" borderId="38"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1"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39"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0" xfId="3" applyFont="1" applyBorder="1" applyAlignment="1">
      <alignment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7"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8" xfId="3" applyFont="1" applyFill="1" applyBorder="1" applyAlignment="1">
      <alignment horizontal="lef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22" fillId="6" borderId="0" xfId="0" applyFont="1" applyFill="1" applyAlignment="1">
      <alignment vertical="center" wrapText="1"/>
    </xf>
    <xf numFmtId="0" fontId="23" fillId="0" borderId="2" xfId="3" applyFont="1" applyBorder="1" applyAlignment="1">
      <alignment vertical="center"/>
    </xf>
    <xf numFmtId="0" fontId="21" fillId="0" borderId="0" xfId="0" applyFont="1" applyAlignment="1"/>
  </cellXfs>
  <cellStyles count="8">
    <cellStyle name="Comma" xfId="1" builtinId="3"/>
    <cellStyle name="Comma 2 2" xfId="7" xr:uid="{00000000-0005-0000-0000-000001000000}"/>
    <cellStyle name="Explanatory Text" xfId="5" builtinId="53"/>
    <cellStyle name="Hyperlink" xfId="2" builtinId="8"/>
    <cellStyle name="Hyperlink 2" xfId="4" xr:uid="{00000000-0005-0000-0000-000004000000}"/>
    <cellStyle name="Normal" xfId="0" builtinId="0"/>
    <cellStyle name="Normal 2" xfId="3" xr:uid="{00000000-0005-0000-0000-000006000000}"/>
    <cellStyle name="Percent" xfId="6" builtinId="5"/>
  </cellStyles>
  <dxfs count="11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70"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b/>
        <i val="0"/>
        <strike val="0"/>
        <condense val="0"/>
        <extend val="0"/>
        <outline val="0"/>
        <shadow val="0"/>
        <u val="none"/>
        <vertAlign val="baseline"/>
        <sz val="11"/>
        <color theme="1"/>
        <name val="Franklin Gothic Book"/>
        <family val="2"/>
        <scheme val="none"/>
      </font>
      <numFmt numFmtId="166" formatCode="_ * #,##0.00_ ;_ * \-#,##0.00_ ;_ * &quot;-&quot;??_ ;_ @_ "/>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2"/>
      <tableStyleElement type="firstRowStripe" dxfId="111"/>
      <tableStyleElement type="secondRowStripe" dxfId="110"/>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5634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208311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8965</xdr:colOff>
      <xdr:row>27</xdr:row>
      <xdr:rowOff>32287</xdr:rowOff>
    </xdr:from>
    <xdr:to>
      <xdr:col>13</xdr:col>
      <xdr:colOff>3778577</xdr:colOff>
      <xdr:row>69</xdr:row>
      <xdr:rowOff>85232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3409" y="4688954"/>
          <a:ext cx="7074813" cy="7988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0:H81" totalsRowShown="0" headerRowDxfId="109" dataDxfId="108" tableBorderDxfId="107" headerRowCellStyle="Normal 2">
  <autoFilter ref="B40:H81" xr:uid="{00000000-0009-0000-0100-000009000000}"/>
  <tableColumns count="7">
    <tableColumn id="1" xr3:uid="{00000000-0010-0000-0000-000001000000}" name="Full company name" dataDxfId="106"/>
    <tableColumn id="2" xr3:uid="{00000000-0010-0000-0000-000002000000}" name="Company ID number" dataDxfId="105"/>
    <tableColumn id="5" xr3:uid="{00000000-0010-0000-0000-000005000000}" name="Sector" dataDxfId="104" dataCellStyle="Normal 2"/>
    <tableColumn id="3" xr3:uid="{00000000-0010-0000-0000-000003000000}" name="Commodities (comma-seperated)" dataDxfId="103" dataCellStyle="Normal 2"/>
    <tableColumn id="4" xr3:uid="{00000000-0010-0000-0000-000004000000}" name="Stock exchange listing or company website " dataDxfId="102" dataCellStyle="Comma"/>
    <tableColumn id="8" xr3:uid="{00000000-0010-0000-0000-000008000000}" name="Audited financial statement (or balance sheet, cash flows, profit/loss statement if unavailable)" dataDxfId="101" dataCellStyle="Comma"/>
    <tableColumn id="6" xr3:uid="{00000000-0010-0000-0000-000006000000}" name="Payments to Governments Report" dataDxfId="10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34" totalsRowShown="0" headerRowDxfId="99" dataDxfId="98" tableBorderDxfId="97" headerRowCellStyle="Normal 2">
  <autoFilter ref="B14:E34" xr:uid="{00000000-0009-0000-0100-00000B000000}"/>
  <tableColumns count="4">
    <tableColumn id="1" xr3:uid="{00000000-0010-0000-0100-000001000000}" name="Full name of agency" dataDxfId="96"/>
    <tableColumn id="4" xr3:uid="{00000000-0010-0000-0100-000004000000}" name="Agency type" dataDxfId="95" dataCellStyle="Normal 2"/>
    <tableColumn id="2" xr3:uid="{00000000-0010-0000-0100-000002000000}" name="ID number (if applicable)" dataDxfId="94"/>
    <tableColumn id="3" xr3:uid="{00000000-0010-0000-0100-000003000000}" name="Total reported" dataDxfId="9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84:J101" totalsRowShown="0" headerRowDxfId="92" dataDxfId="91" tableBorderDxfId="90" headerRowCellStyle="Normal 2">
  <autoFilter ref="B84:J101" xr:uid="{00000000-0009-0000-0100-00000E000000}"/>
  <tableColumns count="9">
    <tableColumn id="1" xr3:uid="{00000000-0010-0000-0200-000001000000}" name="Full project name" dataDxfId="89"/>
    <tableColumn id="2" xr3:uid="{00000000-0010-0000-0200-000002000000}" name="Legal agreement reference number(s): contract, licence, lease, concession, …" dataDxfId="88"/>
    <tableColumn id="3" xr3:uid="{00000000-0010-0000-0200-000003000000}" name="Affiliated companies, start with Operator" dataDxfId="87"/>
    <tableColumn id="5" xr3:uid="{00000000-0010-0000-0200-000005000000}" name="Commodities (one commodity/row)" dataDxfId="86" dataCellStyle="Normal 2"/>
    <tableColumn id="6" xr3:uid="{00000000-0010-0000-0200-000006000000}" name="Status" dataDxfId="85"/>
    <tableColumn id="7" xr3:uid="{00000000-0010-0000-0200-000007000000}" name="Production (volume)" dataDxfId="84"/>
    <tableColumn id="8" xr3:uid="{00000000-0010-0000-0200-000008000000}" name="Unit" dataDxfId="83"/>
    <tableColumn id="9" xr3:uid="{00000000-0010-0000-0200-000009000000}" name="Production (value)" dataDxfId="82" dataCellStyle="Normal 2"/>
    <tableColumn id="10" xr3:uid="{00000000-0010-0000-0200-00000A000000}" name="Currency" dataDxfId="8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8" totalsRowCount="1" headerRowDxfId="80" dataDxfId="79">
  <autoFilter ref="B21:K57" xr:uid="{00000000-0009-0000-0100-000006000000}"/>
  <tableColumns count="10">
    <tableColumn id="8" xr3:uid="{00000000-0010-0000-0300-000008000000}" name="GFS Level 1" dataDxfId="77" totalsRowDxfId="7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75" totalsRowDxfId="76"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73" totalsRowDxfId="74"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71" totalsRowDxfId="72"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9" totalsRowDxfId="70"/>
    <tableColumn id="11" xr3:uid="{00000000-0010-0000-0300-00000B000000}" name="Sector" dataDxfId="67" totalsRowDxfId="68"/>
    <tableColumn id="3" xr3:uid="{00000000-0010-0000-0300-000003000000}" name="Revenue stream name" dataDxfId="65" totalsRowDxfId="66"/>
    <tableColumn id="4" xr3:uid="{00000000-0010-0000-0300-000004000000}" name="Government entity" dataDxfId="63" totalsRowDxfId="64"/>
    <tableColumn id="5" xr3:uid="{00000000-0010-0000-0300-000005000000}" name="Revenue value" totalsRowLabel="   " dataDxfId="61" totalsRowDxfId="62" dataCellStyle="Comma"/>
    <tableColumn id="2" xr3:uid="{00000000-0010-0000-0300-000002000000}" name="Currency" dataDxfId="59" totalsRowDxfId="60"/>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19" totalsRowShown="0" headerRowDxfId="58" dataDxfId="57">
  <autoFilter ref="B14:N219"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teiti.go.tz/" TargetMode="External"/><Relationship Id="rId3" Type="http://schemas.openxmlformats.org/officeDocument/2006/relationships/hyperlink" Target="mailto:data@eiti.org" TargetMode="External"/><Relationship Id="rId7" Type="http://schemas.openxmlformats.org/officeDocument/2006/relationships/hyperlink" Target="https://www.teiti.go.tz/dashboard/"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teiti.go.tz/publications/report?page=1" TargetMode="External"/><Relationship Id="rId5" Type="http://schemas.openxmlformats.org/officeDocument/2006/relationships/hyperlink" Target="mailto:gkomba@mzumbe.ac.tz"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bot.go.tz/ExchangeRate/excRat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brela.go.tz/" TargetMode="External"/><Relationship Id="rId21" Type="http://schemas.openxmlformats.org/officeDocument/2006/relationships/hyperlink" Target="https://eiti.org/document/standard" TargetMode="External"/><Relationship Id="rId34" Type="http://schemas.openxmlformats.org/officeDocument/2006/relationships/hyperlink" Target="https://www.pura.go.tz/pages/block-1" TargetMode="External"/><Relationship Id="rId42"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tumemadini.go.tz/uploads/publications/en-1570453495-Procedures%20for%20Applying%20for%20Mineral%20Rights%20in%20Tanzania.pdf" TargetMode="External"/><Relationship Id="rId41" Type="http://schemas.openxmlformats.org/officeDocument/2006/relationships/hyperlink" Target="https://www.tumemadini.go.tz/services/mining-licences-informatio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madini.go.tz/" TargetMode="External"/><Relationship Id="rId37" Type="http://schemas.openxmlformats.org/officeDocument/2006/relationships/hyperlink" Target="https://www.nao.go.tz/index.php/reports/category/general-audit-reports" TargetMode="External"/><Relationship Id="rId40" Type="http://schemas.openxmlformats.org/officeDocument/2006/relationships/hyperlink" Target="https://www.parliament.go.tz/budget-list"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madini.go.tz/wp-content/uploads/2019/02/TEITA-REGULATIONS-GN-NO.141-OF-2019.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teiti.go.tz/storage/app/uploads/public/60d/385/93e/60d38593e2d84606940705.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tumemadini.go.tz/uploads/publications/en-1595155135-484%20MINING.pdf" TargetMode="External"/><Relationship Id="rId35" Type="http://schemas.openxmlformats.org/officeDocument/2006/relationships/hyperlink" Target="https://bo.brela.go.tz/"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teiti.go.tz/storage/app/uploads/public/60d/37c/63b/60d37c63bee6e727022430.pdf" TargetMode="External"/><Relationship Id="rId38" Type="http://schemas.openxmlformats.org/officeDocument/2006/relationships/hyperlink" Target="https://www.nao.go.tz/repor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19" zoomScale="90" zoomScaleNormal="90" workbookViewId="0">
      <selection activeCell="C45" sqref="C45"/>
    </sheetView>
  </sheetViews>
  <sheetFormatPr defaultColWidth="4" defaultRowHeight="24" customHeight="1"/>
  <cols>
    <col min="1" max="1" width="4" style="17"/>
    <col min="2" max="2" width="4" style="17" hidden="1" customWidth="1"/>
    <col min="3" max="3" width="76.42578125" style="17" customWidth="1"/>
    <col min="4" max="4" width="2.7109375" style="17" customWidth="1"/>
    <col min="5" max="5" width="56.140625" style="17" customWidth="1"/>
    <col min="6" max="6" width="2.7109375" style="17" customWidth="1"/>
    <col min="7" max="7" width="50.42578125" style="17" customWidth="1"/>
    <col min="8" max="16384" width="4" style="17"/>
  </cols>
  <sheetData>
    <row r="1" spans="2:7" ht="15.75" customHeight="1">
      <c r="B1" s="194"/>
      <c r="C1" s="18"/>
      <c r="D1" s="194"/>
      <c r="E1" s="194"/>
      <c r="F1" s="194"/>
      <c r="G1" s="194"/>
    </row>
    <row r="2" spans="2:7" ht="15">
      <c r="B2" s="194"/>
      <c r="C2" s="194"/>
      <c r="D2" s="194"/>
      <c r="E2" s="194"/>
      <c r="F2" s="194"/>
      <c r="G2" s="194"/>
    </row>
    <row r="3" spans="2:7" ht="15">
      <c r="B3" s="194"/>
      <c r="C3" s="194"/>
      <c r="D3" s="194"/>
      <c r="E3" s="240"/>
      <c r="F3" s="194"/>
      <c r="G3" s="240"/>
    </row>
    <row r="4" spans="2:7" ht="15">
      <c r="B4" s="194"/>
      <c r="C4" s="194"/>
      <c r="D4" s="194"/>
      <c r="E4" s="240" t="s">
        <v>0</v>
      </c>
      <c r="F4" s="194"/>
      <c r="G4" s="241">
        <v>44377</v>
      </c>
    </row>
    <row r="5" spans="2:7" ht="15">
      <c r="B5" s="194"/>
      <c r="C5" s="194"/>
      <c r="D5" s="194"/>
      <c r="E5" s="194"/>
      <c r="F5" s="194"/>
      <c r="G5" s="194"/>
    </row>
    <row r="6" spans="2:7" ht="3.75" customHeight="1">
      <c r="B6" s="194"/>
      <c r="C6" s="194"/>
      <c r="D6" s="194"/>
      <c r="E6" s="194"/>
      <c r="F6" s="194"/>
      <c r="G6" s="194"/>
    </row>
    <row r="7" spans="2:7" ht="3.75" customHeight="1">
      <c r="B7" s="194"/>
      <c r="C7" s="194"/>
      <c r="D7" s="194"/>
      <c r="E7" s="194"/>
      <c r="F7" s="194"/>
      <c r="G7" s="194"/>
    </row>
    <row r="8" spans="2:7" ht="15">
      <c r="B8" s="194"/>
      <c r="C8" s="194"/>
      <c r="D8" s="194"/>
      <c r="E8" s="194"/>
      <c r="F8" s="194"/>
      <c r="G8" s="194"/>
    </row>
    <row r="9" spans="2:7" ht="15">
      <c r="B9" s="194"/>
      <c r="C9" s="38"/>
      <c r="D9" s="39"/>
      <c r="E9" s="39"/>
      <c r="F9" s="242"/>
      <c r="G9" s="242"/>
    </row>
    <row r="10" spans="2:7">
      <c r="B10" s="194"/>
      <c r="C10" s="109" t="s">
        <v>1</v>
      </c>
      <c r="D10" s="243"/>
      <c r="E10" s="243"/>
      <c r="F10" s="242"/>
      <c r="G10" s="242"/>
    </row>
    <row r="11" spans="2:7" ht="15">
      <c r="B11" s="194"/>
      <c r="C11" s="40" t="s">
        <v>2</v>
      </c>
      <c r="D11" s="41"/>
      <c r="E11" s="41"/>
      <c r="F11" s="242"/>
      <c r="G11" s="242"/>
    </row>
    <row r="12" spans="2:7" ht="15">
      <c r="B12" s="194"/>
      <c r="C12" s="38"/>
      <c r="D12" s="39"/>
      <c r="E12" s="39"/>
      <c r="F12" s="242"/>
      <c r="G12" s="242"/>
    </row>
    <row r="13" spans="2:7" ht="15">
      <c r="B13" s="194"/>
      <c r="C13" s="42" t="s">
        <v>3</v>
      </c>
      <c r="D13" s="39"/>
      <c r="E13" s="39"/>
      <c r="F13" s="242"/>
      <c r="G13" s="242"/>
    </row>
    <row r="14" spans="2:7" ht="15">
      <c r="B14" s="194"/>
      <c r="C14" s="271" t="s">
        <v>4</v>
      </c>
      <c r="D14" s="271"/>
      <c r="E14" s="271"/>
      <c r="F14" s="242"/>
      <c r="G14" s="242"/>
    </row>
    <row r="15" spans="2:7" ht="15">
      <c r="B15" s="194"/>
      <c r="C15" s="43"/>
      <c r="D15" s="43"/>
      <c r="E15" s="43"/>
      <c r="F15" s="242"/>
      <c r="G15" s="242"/>
    </row>
    <row r="16" spans="2:7" ht="15">
      <c r="B16" s="194"/>
      <c r="C16" s="44" t="s">
        <v>5</v>
      </c>
      <c r="D16" s="45"/>
      <c r="E16" s="45"/>
      <c r="F16" s="242"/>
      <c r="G16" s="242"/>
    </row>
    <row r="17" spans="2:7" ht="15">
      <c r="B17" s="194"/>
      <c r="C17" s="46" t="s">
        <v>6</v>
      </c>
      <c r="D17" s="45"/>
      <c r="E17" s="45"/>
      <c r="F17" s="242"/>
      <c r="G17" s="242"/>
    </row>
    <row r="18" spans="2:7" ht="15">
      <c r="B18" s="194"/>
      <c r="C18" s="46" t="s">
        <v>7</v>
      </c>
      <c r="D18" s="45"/>
      <c r="E18" s="45"/>
      <c r="F18" s="242"/>
      <c r="G18" s="242"/>
    </row>
    <row r="19" spans="2:7" ht="15">
      <c r="B19" s="194"/>
      <c r="C19" s="275" t="s">
        <v>8</v>
      </c>
      <c r="D19" s="275"/>
      <c r="E19" s="275"/>
      <c r="F19" s="242"/>
      <c r="G19" s="242"/>
    </row>
    <row r="20" spans="2:7" ht="31.9" customHeight="1">
      <c r="B20" s="194"/>
      <c r="C20" s="270" t="s">
        <v>9</v>
      </c>
      <c r="D20" s="270"/>
      <c r="E20" s="270"/>
      <c r="F20" s="242"/>
      <c r="G20" s="242"/>
    </row>
    <row r="21" spans="2:7" ht="15">
      <c r="B21" s="194"/>
      <c r="C21" s="45"/>
      <c r="D21" s="45"/>
      <c r="E21" s="45"/>
      <c r="F21" s="242"/>
      <c r="G21" s="242"/>
    </row>
    <row r="22" spans="2:7" ht="15">
      <c r="B22" s="194"/>
      <c r="C22" s="44" t="s">
        <v>10</v>
      </c>
      <c r="D22" s="46"/>
      <c r="E22" s="46"/>
      <c r="F22" s="242"/>
      <c r="G22" s="242"/>
    </row>
    <row r="23" spans="2:7" ht="15">
      <c r="B23" s="194"/>
      <c r="C23" s="46"/>
      <c r="D23" s="46"/>
      <c r="E23" s="46"/>
      <c r="F23" s="242"/>
      <c r="G23" s="242"/>
    </row>
    <row r="24" spans="2:7" ht="15">
      <c r="B24" s="194"/>
      <c r="C24" s="47"/>
      <c r="D24" s="243"/>
      <c r="E24" s="243"/>
      <c r="F24" s="242"/>
      <c r="G24" s="242"/>
    </row>
    <row r="25" spans="2:7" ht="15">
      <c r="B25" s="194"/>
      <c r="C25" s="48" t="s">
        <v>11</v>
      </c>
      <c r="D25" s="243"/>
      <c r="E25" s="243"/>
      <c r="F25" s="242"/>
      <c r="G25" s="242"/>
    </row>
    <row r="26" spans="2:7" ht="15">
      <c r="B26" s="194"/>
      <c r="C26" s="49"/>
      <c r="D26" s="243"/>
      <c r="E26" s="243"/>
      <c r="F26" s="242"/>
      <c r="G26" s="242"/>
    </row>
    <row r="27" spans="2:7" ht="15">
      <c r="B27" s="194"/>
      <c r="C27" s="50" t="s">
        <v>12</v>
      </c>
      <c r="D27" s="243"/>
      <c r="E27" s="243"/>
      <c r="F27" s="242"/>
      <c r="G27" s="242"/>
    </row>
    <row r="28" spans="2:7" ht="15">
      <c r="B28" s="194"/>
      <c r="C28" s="50" t="s">
        <v>13</v>
      </c>
      <c r="D28" s="243"/>
      <c r="E28" s="243"/>
      <c r="F28" s="242"/>
      <c r="G28" s="242"/>
    </row>
    <row r="29" spans="2:7" ht="15">
      <c r="B29" s="194"/>
      <c r="C29" s="50" t="s">
        <v>14</v>
      </c>
      <c r="D29" s="243"/>
      <c r="E29" s="243"/>
      <c r="F29" s="242"/>
      <c r="G29" s="242"/>
    </row>
    <row r="30" spans="2:7" ht="15">
      <c r="B30" s="194"/>
      <c r="C30" s="50" t="s">
        <v>15</v>
      </c>
      <c r="D30" s="243"/>
      <c r="E30" s="243"/>
      <c r="F30" s="242"/>
      <c r="G30" s="242"/>
    </row>
    <row r="31" spans="2:7" ht="15">
      <c r="B31" s="194"/>
      <c r="C31" s="50" t="s">
        <v>16</v>
      </c>
      <c r="D31" s="243"/>
      <c r="E31" s="243"/>
      <c r="F31" s="242"/>
      <c r="G31" s="242"/>
    </row>
    <row r="32" spans="2:7" ht="15">
      <c r="B32" s="194"/>
      <c r="C32" s="47"/>
      <c r="D32" s="47"/>
      <c r="E32" s="47"/>
      <c r="F32" s="242"/>
      <c r="G32" s="242"/>
    </row>
    <row r="33" spans="2:7" ht="15">
      <c r="B33" s="194"/>
      <c r="C33" s="268" t="s">
        <v>17</v>
      </c>
      <c r="D33" s="268"/>
      <c r="E33" s="268"/>
      <c r="F33" s="268"/>
      <c r="G33" s="268"/>
    </row>
    <row r="34" spans="2:7" s="19" customFormat="1" ht="15">
      <c r="B34" s="244"/>
      <c r="C34" s="20"/>
      <c r="D34" s="20"/>
      <c r="E34" s="21"/>
      <c r="F34" s="244"/>
      <c r="G34" s="244"/>
    </row>
    <row r="35" spans="2:7" ht="15">
      <c r="B35" s="194"/>
      <c r="C35" s="51" t="s">
        <v>18</v>
      </c>
      <c r="D35" s="194"/>
      <c r="E35" s="22" t="s">
        <v>19</v>
      </c>
      <c r="F35" s="194"/>
      <c r="G35" s="23" t="s">
        <v>20</v>
      </c>
    </row>
    <row r="36" spans="2:7" s="19" customFormat="1" ht="15">
      <c r="B36" s="244"/>
      <c r="C36" s="24"/>
      <c r="D36" s="244"/>
      <c r="E36" s="24"/>
      <c r="F36" s="244"/>
      <c r="G36" s="24"/>
    </row>
    <row r="37" spans="2:7" ht="15">
      <c r="B37" s="194"/>
      <c r="C37" s="44" t="s">
        <v>21</v>
      </c>
      <c r="D37" s="47"/>
      <c r="E37" s="52"/>
      <c r="F37" s="242"/>
      <c r="G37" s="242"/>
    </row>
    <row r="38" spans="2:7" ht="15">
      <c r="B38" s="194"/>
      <c r="C38" s="25"/>
      <c r="D38" s="25"/>
      <c r="E38" s="26"/>
      <c r="F38" s="194"/>
      <c r="G38" s="194"/>
    </row>
    <row r="40" spans="2:7" ht="15.4" customHeight="1">
      <c r="B40" s="194"/>
      <c r="C40" s="53" t="s">
        <v>22</v>
      </c>
      <c r="D40" s="27"/>
      <c r="E40" s="56" t="s">
        <v>23</v>
      </c>
      <c r="F40" s="57"/>
      <c r="G40" s="58"/>
    </row>
    <row r="41" spans="2:7" ht="43.5" customHeight="1">
      <c r="B41" s="194"/>
      <c r="C41" s="54" t="s">
        <v>24</v>
      </c>
      <c r="D41" s="27"/>
      <c r="E41" s="59" t="s">
        <v>25</v>
      </c>
      <c r="F41" s="60"/>
      <c r="G41" s="61"/>
    </row>
    <row r="42" spans="2:7" ht="31.5" customHeight="1">
      <c r="B42" s="194"/>
      <c r="C42" s="54" t="s">
        <v>26</v>
      </c>
      <c r="D42" s="27"/>
      <c r="E42" s="62" t="s">
        <v>27</v>
      </c>
      <c r="F42" s="60"/>
      <c r="G42" s="61"/>
    </row>
    <row r="43" spans="2:7" ht="24" customHeight="1">
      <c r="B43" s="194"/>
      <c r="C43" s="54" t="s">
        <v>28</v>
      </c>
      <c r="D43" s="27"/>
      <c r="E43" s="59" t="s">
        <v>29</v>
      </c>
      <c r="F43" s="60"/>
      <c r="G43" s="61"/>
    </row>
    <row r="44" spans="2:7" ht="48" customHeight="1">
      <c r="B44" s="194"/>
      <c r="C44" s="55" t="s">
        <v>30</v>
      </c>
      <c r="D44" s="27"/>
      <c r="E44" s="63" t="s">
        <v>31</v>
      </c>
      <c r="F44" s="64"/>
      <c r="G44" s="65"/>
    </row>
    <row r="45" spans="2:7" ht="12" customHeight="1" thickBot="1">
      <c r="B45" s="194"/>
      <c r="C45" s="194"/>
      <c r="D45" s="194"/>
      <c r="E45" s="194"/>
      <c r="F45" s="194"/>
      <c r="G45" s="194"/>
    </row>
    <row r="46" spans="2:7" ht="15.6" thickBot="1">
      <c r="B46" s="194"/>
      <c r="C46" s="272" t="s">
        <v>32</v>
      </c>
      <c r="D46" s="273"/>
      <c r="E46" s="273"/>
      <c r="F46" s="273"/>
      <c r="G46" s="274"/>
    </row>
    <row r="47" spans="2:7" ht="15.6" thickBot="1">
      <c r="B47" s="194"/>
      <c r="C47" s="269" t="s">
        <v>33</v>
      </c>
      <c r="D47" s="269"/>
      <c r="E47" s="269"/>
      <c r="F47" s="269"/>
      <c r="G47" s="269"/>
    </row>
    <row r="48" spans="2:7" ht="15.6" thickBot="1">
      <c r="B48" s="194"/>
      <c r="C48" s="25"/>
      <c r="D48" s="25"/>
      <c r="E48" s="25"/>
      <c r="F48" s="25"/>
      <c r="G48" s="194"/>
    </row>
    <row r="49" spans="2:7" ht="15">
      <c r="B49" s="194"/>
      <c r="C49" s="28" t="s">
        <v>34</v>
      </c>
      <c r="D49" s="29"/>
      <c r="E49" s="30"/>
      <c r="F49" s="29"/>
      <c r="G49" s="29"/>
    </row>
    <row r="50" spans="2:7" ht="15">
      <c r="B50" s="194"/>
      <c r="C50" s="267" t="s">
        <v>35</v>
      </c>
      <c r="D50" s="267"/>
      <c r="E50" s="267"/>
      <c r="F50" s="267"/>
      <c r="G50" s="267"/>
    </row>
    <row r="51" spans="2:7" ht="15">
      <c r="B51" s="31" t="s">
        <v>36</v>
      </c>
      <c r="C51" s="32" t="s">
        <v>37</v>
      </c>
      <c r="D51" s="31"/>
      <c r="E51" s="33"/>
      <c r="F51" s="31"/>
      <c r="G51" s="34"/>
    </row>
    <row r="52" spans="2:7" ht="15">
      <c r="B52" s="194"/>
      <c r="C52" s="194"/>
      <c r="D52" s="194"/>
      <c r="E52" s="194"/>
      <c r="F52" s="194"/>
      <c r="G52" s="194"/>
    </row>
    <row r="53" spans="2:7" ht="15">
      <c r="B53" s="194"/>
      <c r="C53" s="194"/>
      <c r="D53" s="194"/>
      <c r="E53" s="194"/>
      <c r="F53" s="194"/>
      <c r="G53" s="194"/>
    </row>
    <row r="54" spans="2:7" ht="15">
      <c r="B54" s="194"/>
      <c r="C54" s="194"/>
      <c r="D54" s="194"/>
      <c r="E54" s="194"/>
      <c r="F54" s="194"/>
      <c r="G54" s="194"/>
    </row>
    <row r="55" spans="2:7" ht="15">
      <c r="B55" s="194"/>
      <c r="C55" s="194"/>
      <c r="D55" s="194"/>
      <c r="E55" s="194"/>
      <c r="F55" s="194"/>
      <c r="G55" s="194"/>
    </row>
    <row r="56" spans="2:7" ht="15">
      <c r="B56" s="194"/>
      <c r="C56" s="194"/>
      <c r="D56" s="194"/>
      <c r="E56" s="194"/>
      <c r="F56" s="194"/>
      <c r="G56" s="194"/>
    </row>
    <row r="57" spans="2:7" ht="15">
      <c r="B57" s="194"/>
      <c r="C57" s="194"/>
      <c r="D57" s="194"/>
      <c r="E57" s="194"/>
      <c r="F57" s="194"/>
      <c r="G57" s="194"/>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95"/>
  <sheetViews>
    <sheetView showGridLines="0" topLeftCell="A14" zoomScale="110" zoomScaleNormal="110" workbookViewId="0">
      <selection activeCell="G45" sqref="G45"/>
    </sheetView>
  </sheetViews>
  <sheetFormatPr defaultColWidth="4" defaultRowHeight="24" customHeight="1"/>
  <cols>
    <col min="1" max="1" width="4" style="7"/>
    <col min="2" max="2" width="4" style="7" hidden="1" customWidth="1"/>
    <col min="3" max="3" width="75" style="7" bestFit="1" customWidth="1"/>
    <col min="4" max="4" width="2.7109375" style="7" customWidth="1"/>
    <col min="5" max="5" width="44.42578125" style="7" bestFit="1" customWidth="1"/>
    <col min="6" max="6" width="2.7109375" style="7" customWidth="1"/>
    <col min="7" max="7" width="40.140625" style="7" bestFit="1" customWidth="1"/>
    <col min="8" max="16384" width="4" style="7"/>
  </cols>
  <sheetData>
    <row r="1" spans="1:7" ht="16.149999999999999"/>
    <row r="2" spans="1:7" ht="16.149999999999999">
      <c r="C2" s="277" t="s">
        <v>38</v>
      </c>
      <c r="D2" s="277"/>
      <c r="E2" s="277"/>
      <c r="F2" s="277"/>
      <c r="G2" s="277"/>
    </row>
    <row r="3" spans="1:7" s="173" customFormat="1">
      <c r="C3" s="278" t="s">
        <v>39</v>
      </c>
      <c r="D3" s="278"/>
      <c r="E3" s="278"/>
      <c r="F3" s="278"/>
      <c r="G3" s="278"/>
    </row>
    <row r="4" spans="1:7" ht="12.75" customHeight="1">
      <c r="C4" s="279" t="s">
        <v>40</v>
      </c>
      <c r="D4" s="279"/>
      <c r="E4" s="279"/>
      <c r="F4" s="279"/>
      <c r="G4" s="279"/>
    </row>
    <row r="5" spans="1:7" ht="12.75" customHeight="1">
      <c r="C5" s="280" t="s">
        <v>41</v>
      </c>
      <c r="D5" s="280"/>
      <c r="E5" s="280"/>
      <c r="F5" s="280"/>
      <c r="G5" s="280"/>
    </row>
    <row r="6" spans="1:7" ht="12.75" customHeight="1">
      <c r="C6" s="280" t="s">
        <v>42</v>
      </c>
      <c r="D6" s="280"/>
      <c r="E6" s="280"/>
      <c r="F6" s="280"/>
      <c r="G6" s="280"/>
    </row>
    <row r="7" spans="1:7" ht="12.75" customHeight="1">
      <c r="C7" s="284" t="s">
        <v>43</v>
      </c>
      <c r="D7" s="284"/>
      <c r="E7" s="284"/>
      <c r="F7" s="284"/>
      <c r="G7" s="284"/>
    </row>
    <row r="8" spans="1:7" ht="16.149999999999999">
      <c r="C8" s="194"/>
      <c r="D8" s="66"/>
      <c r="E8" s="66"/>
      <c r="F8" s="194"/>
      <c r="G8" s="194"/>
    </row>
    <row r="9" spans="1:7" ht="16.149999999999999">
      <c r="C9" s="51" t="s">
        <v>44</v>
      </c>
      <c r="D9" s="244"/>
      <c r="E9" s="22" t="s">
        <v>45</v>
      </c>
      <c r="F9" s="244"/>
      <c r="G9" s="23" t="s">
        <v>20</v>
      </c>
    </row>
    <row r="10" spans="1:7" ht="16.149999999999999">
      <c r="C10" s="194"/>
      <c r="D10" s="66"/>
      <c r="E10" s="66"/>
      <c r="F10" s="194"/>
      <c r="G10" s="194"/>
    </row>
    <row r="11" spans="1:7" s="173" customFormat="1">
      <c r="B11" s="175"/>
      <c r="C11" s="185" t="s">
        <v>46</v>
      </c>
      <c r="E11" s="174"/>
    </row>
    <row r="12" spans="1:7" ht="19.149999999999999" thickBot="1">
      <c r="A12" s="13"/>
      <c r="B12" s="13"/>
      <c r="C12" s="186" t="s">
        <v>47</v>
      </c>
      <c r="D12" s="187"/>
      <c r="E12" s="188" t="s">
        <v>48</v>
      </c>
      <c r="F12" s="187"/>
      <c r="G12" s="189" t="s">
        <v>49</v>
      </c>
    </row>
    <row r="13" spans="1:7" ht="16.899999999999999" thickBot="1">
      <c r="B13" s="14"/>
      <c r="C13" s="67" t="s">
        <v>36</v>
      </c>
      <c r="D13" s="245"/>
      <c r="E13" s="68"/>
      <c r="F13" s="245"/>
      <c r="G13" s="68"/>
    </row>
    <row r="14" spans="1:7" ht="16.149999999999999">
      <c r="A14" s="9"/>
      <c r="B14" s="9" t="s">
        <v>36</v>
      </c>
      <c r="C14" s="69" t="s">
        <v>50</v>
      </c>
      <c r="D14" s="31"/>
      <c r="E14" s="101" t="s">
        <v>51</v>
      </c>
      <c r="F14" s="31"/>
      <c r="G14" s="70"/>
    </row>
    <row r="15" spans="1:7" ht="16.149999999999999">
      <c r="A15" s="9"/>
      <c r="B15" s="9" t="s">
        <v>36</v>
      </c>
      <c r="C15" s="69" t="s">
        <v>52</v>
      </c>
      <c r="D15" s="31"/>
      <c r="E15" s="72" t="str">
        <f>IFERROR(VLOOKUP($E$14,Table1_Country_codes_and_currencies[],3,FALSE),"")</f>
        <v>TZA</v>
      </c>
      <c r="F15" s="31"/>
      <c r="G15" s="70"/>
    </row>
    <row r="16" spans="1:7" ht="16.149999999999999">
      <c r="B16" s="9" t="s">
        <v>36</v>
      </c>
      <c r="C16" s="69" t="s">
        <v>53</v>
      </c>
      <c r="D16" s="31"/>
      <c r="E16" s="72" t="str">
        <f>IFERROR(VLOOKUP($E$14,Table1_Country_codes_and_currencies[],7,FALSE),"")</f>
        <v>Tanzanian shilling</v>
      </c>
      <c r="F16" s="31"/>
      <c r="G16" s="70"/>
    </row>
    <row r="17" spans="1:7" ht="16.899999999999999" thickBot="1">
      <c r="B17" s="9" t="s">
        <v>36</v>
      </c>
      <c r="C17" s="76" t="s">
        <v>54</v>
      </c>
      <c r="D17" s="73"/>
      <c r="E17" s="74" t="str">
        <f>IFERROR(VLOOKUP($E$14,Table1_Country_codes_and_currencies[],5,FALSE),"")</f>
        <v>TZS</v>
      </c>
      <c r="F17" s="73"/>
      <c r="G17" s="75"/>
    </row>
    <row r="18" spans="1:7" ht="16.899999999999999" thickBot="1">
      <c r="B18" s="14"/>
      <c r="C18" s="67" t="s">
        <v>55</v>
      </c>
      <c r="D18" s="245"/>
      <c r="E18" s="68"/>
      <c r="F18" s="245"/>
      <c r="G18" s="68"/>
    </row>
    <row r="19" spans="1:7" ht="16.149999999999999">
      <c r="A19" s="9"/>
      <c r="B19" s="9" t="s">
        <v>55</v>
      </c>
      <c r="C19" s="69" t="s">
        <v>56</v>
      </c>
      <c r="D19" s="31"/>
      <c r="E19" s="102">
        <v>43282</v>
      </c>
      <c r="F19" s="31"/>
      <c r="G19" s="70"/>
    </row>
    <row r="20" spans="1:7" ht="16.899999999999999" thickBot="1">
      <c r="A20" s="9"/>
      <c r="B20" s="9" t="s">
        <v>55</v>
      </c>
      <c r="C20" s="76" t="s">
        <v>57</v>
      </c>
      <c r="D20" s="73"/>
      <c r="E20" s="102">
        <v>43646</v>
      </c>
      <c r="F20" s="73"/>
      <c r="G20" s="75"/>
    </row>
    <row r="21" spans="1:7" ht="16.899999999999999" thickBot="1">
      <c r="B21" s="14"/>
      <c r="C21" s="67" t="s">
        <v>58</v>
      </c>
      <c r="D21" s="245"/>
      <c r="E21" s="246"/>
      <c r="F21" s="245"/>
      <c r="G21" s="68"/>
    </row>
    <row r="22" spans="1:7" ht="16.149999999999999">
      <c r="B22" s="9" t="s">
        <v>58</v>
      </c>
      <c r="C22" s="77" t="s">
        <v>59</v>
      </c>
      <c r="D22" s="31"/>
      <c r="E22" s="101" t="s">
        <v>60</v>
      </c>
      <c r="F22" s="31"/>
      <c r="G22" s="70"/>
    </row>
    <row r="23" spans="1:7" ht="16.149999999999999">
      <c r="A23" s="9"/>
      <c r="B23" s="9" t="s">
        <v>58</v>
      </c>
      <c r="C23" s="69" t="s">
        <v>61</v>
      </c>
      <c r="D23" s="31"/>
      <c r="E23" s="103" t="s">
        <v>62</v>
      </c>
      <c r="F23" s="31"/>
      <c r="G23" s="70"/>
    </row>
    <row r="24" spans="1:7" ht="16.149999999999999">
      <c r="B24" s="9" t="s">
        <v>58</v>
      </c>
      <c r="C24" s="69" t="s">
        <v>63</v>
      </c>
      <c r="D24" s="31"/>
      <c r="E24" s="104">
        <v>44377</v>
      </c>
      <c r="F24" s="31"/>
      <c r="G24" s="70"/>
    </row>
    <row r="25" spans="1:7" ht="16.149999999999999">
      <c r="A25" s="9"/>
      <c r="B25" s="9" t="s">
        <v>58</v>
      </c>
      <c r="C25" s="69" t="s">
        <v>64</v>
      </c>
      <c r="D25" s="31"/>
      <c r="E25" s="216" t="s">
        <v>65</v>
      </c>
      <c r="F25" s="31"/>
      <c r="G25" s="70"/>
    </row>
    <row r="26" spans="1:7" ht="16.149999999999999">
      <c r="B26" s="9" t="s">
        <v>58</v>
      </c>
      <c r="C26" s="206" t="s">
        <v>66</v>
      </c>
      <c r="D26" s="78"/>
      <c r="E26" s="103" t="s">
        <v>60</v>
      </c>
      <c r="F26" s="78"/>
      <c r="G26" s="79"/>
    </row>
    <row r="27" spans="1:7" ht="16.149999999999999">
      <c r="B27" s="9" t="s">
        <v>58</v>
      </c>
      <c r="C27" s="69" t="s">
        <v>67</v>
      </c>
      <c r="D27" s="31"/>
      <c r="E27" s="104"/>
      <c r="F27" s="31"/>
      <c r="G27" s="80"/>
    </row>
    <row r="28" spans="1:7" ht="16.149999999999999">
      <c r="A28" s="9"/>
      <c r="B28" s="9" t="s">
        <v>58</v>
      </c>
      <c r="C28" s="69" t="s">
        <v>68</v>
      </c>
      <c r="D28" s="31"/>
      <c r="E28" s="216" t="s">
        <v>69</v>
      </c>
      <c r="F28" s="31"/>
      <c r="G28" s="80"/>
    </row>
    <row r="29" spans="1:7" ht="16.149999999999999">
      <c r="B29" s="9" t="s">
        <v>58</v>
      </c>
      <c r="C29" s="206" t="s">
        <v>70</v>
      </c>
      <c r="D29" s="78"/>
      <c r="E29" s="103" t="s">
        <v>71</v>
      </c>
      <c r="F29" s="81"/>
      <c r="G29" s="82"/>
    </row>
    <row r="30" spans="1:7" ht="16.149999999999999">
      <c r="A30" s="9"/>
      <c r="B30" s="9" t="s">
        <v>58</v>
      </c>
      <c r="C30" s="69" t="s">
        <v>72</v>
      </c>
      <c r="D30" s="31"/>
      <c r="E30" s="104" t="str">
        <f>IF(OR($E$29=Lists!$I$4,$E$29=Lists!$I$5),"&lt;Date in this format: YYYY-MM-DD&gt;","")</f>
        <v/>
      </c>
      <c r="F30" s="31"/>
      <c r="G30" s="70"/>
    </row>
    <row r="31" spans="1:7" ht="16.899999999999999" thickBot="1">
      <c r="A31" s="9"/>
      <c r="B31" s="9" t="s">
        <v>58</v>
      </c>
      <c r="C31" s="69" t="s">
        <v>73</v>
      </c>
      <c r="D31" s="83"/>
      <c r="E31" s="105" t="str">
        <f>IF(OR($E$29=Lists!$I$4,$E$29=Lists!$I$5),"&lt;URL&gt;","")</f>
        <v/>
      </c>
      <c r="F31" s="73"/>
      <c r="G31" s="84"/>
    </row>
    <row r="32" spans="1:7" ht="16.149999999999999" customHeight="1" thickBot="1">
      <c r="C32" s="184" t="s">
        <v>74</v>
      </c>
      <c r="D32" s="247"/>
      <c r="E32" s="33"/>
      <c r="F32" s="248"/>
      <c r="G32" s="34"/>
    </row>
    <row r="33" spans="1:7" ht="16.149999999999999">
      <c r="A33" s="9"/>
      <c r="B33" s="11"/>
      <c r="C33" s="85" t="s">
        <v>75</v>
      </c>
      <c r="D33" s="31"/>
      <c r="E33" s="106" t="s">
        <v>76</v>
      </c>
      <c r="F33" s="194"/>
      <c r="G33" s="86" t="str">
        <f>IF(OR($E$29=Lists!$I$4,$E$29=Lists!$I$5),"&lt;URL&gt;","")</f>
        <v/>
      </c>
    </row>
    <row r="34" spans="1:7" ht="16.899999999999999" thickBot="1">
      <c r="B34" s="9" t="s">
        <v>77</v>
      </c>
      <c r="C34" s="87" t="s">
        <v>78</v>
      </c>
      <c r="D34" s="73"/>
      <c r="E34" s="217" t="s">
        <v>79</v>
      </c>
      <c r="F34" s="245"/>
      <c r="G34" s="88"/>
    </row>
    <row r="35" spans="1:7" ht="18" customHeight="1" thickBot="1">
      <c r="A35" s="9"/>
      <c r="B35" s="9" t="s">
        <v>77</v>
      </c>
      <c r="C35" s="67" t="s">
        <v>77</v>
      </c>
      <c r="D35" s="245"/>
      <c r="E35" s="248"/>
      <c r="F35" s="245"/>
      <c r="G35" s="248"/>
    </row>
    <row r="36" spans="1:7" ht="15.4" customHeight="1">
      <c r="B36" s="9" t="s">
        <v>77</v>
      </c>
      <c r="C36" s="71" t="s">
        <v>80</v>
      </c>
      <c r="D36" s="31"/>
      <c r="E36" s="72"/>
      <c r="F36" s="31"/>
      <c r="G36" s="31"/>
    </row>
    <row r="37" spans="1:7" ht="16.5" customHeight="1">
      <c r="A37" s="9"/>
      <c r="B37" s="9" t="s">
        <v>77</v>
      </c>
      <c r="C37" s="89" t="s">
        <v>81</v>
      </c>
      <c r="D37" s="31"/>
      <c r="E37" s="103" t="s">
        <v>60</v>
      </c>
      <c r="F37" s="31"/>
      <c r="G37" s="80"/>
    </row>
    <row r="38" spans="1:7" ht="16.5" customHeight="1">
      <c r="A38" s="9"/>
      <c r="B38" s="9" t="s">
        <v>77</v>
      </c>
      <c r="C38" s="89" t="s">
        <v>82</v>
      </c>
      <c r="D38" s="31"/>
      <c r="E38" s="103" t="s">
        <v>60</v>
      </c>
      <c r="F38" s="31"/>
      <c r="G38" s="80"/>
    </row>
    <row r="39" spans="1:7" ht="15.4" customHeight="1">
      <c r="B39" s="9" t="s">
        <v>77</v>
      </c>
      <c r="C39" s="89" t="s">
        <v>83</v>
      </c>
      <c r="D39" s="31"/>
      <c r="E39" s="103" t="s">
        <v>60</v>
      </c>
      <c r="F39" s="31"/>
      <c r="G39" s="80"/>
    </row>
    <row r="40" spans="1:7" ht="18" customHeight="1">
      <c r="B40" s="9" t="s">
        <v>77</v>
      </c>
      <c r="C40" s="89" t="s">
        <v>84</v>
      </c>
      <c r="D40" s="31"/>
      <c r="E40" s="103" t="s">
        <v>71</v>
      </c>
      <c r="F40" s="31"/>
      <c r="G40" s="80"/>
    </row>
    <row r="41" spans="1:7" ht="16.149999999999999">
      <c r="B41" s="9" t="s">
        <v>77</v>
      </c>
      <c r="C41" s="90" t="s">
        <v>85</v>
      </c>
      <c r="D41" s="31"/>
      <c r="E41" s="103"/>
      <c r="F41" s="31"/>
      <c r="G41" s="80"/>
    </row>
    <row r="42" spans="1:7" ht="16.149999999999999">
      <c r="B42" s="9" t="s">
        <v>77</v>
      </c>
      <c r="C42" s="89" t="s">
        <v>86</v>
      </c>
      <c r="D42" s="31"/>
      <c r="E42" s="218">
        <v>13</v>
      </c>
      <c r="F42" s="31"/>
      <c r="G42" s="80" t="s">
        <v>87</v>
      </c>
    </row>
    <row r="43" spans="1:7" ht="16.149999999999999">
      <c r="B43" s="9" t="s">
        <v>77</v>
      </c>
      <c r="C43" s="89" t="s">
        <v>88</v>
      </c>
      <c r="D43" s="91"/>
      <c r="E43" s="218">
        <v>41</v>
      </c>
      <c r="F43" s="31"/>
      <c r="G43" s="92" t="s">
        <v>89</v>
      </c>
    </row>
    <row r="44" spans="1:7" ht="16.149999999999999">
      <c r="B44" s="9" t="s">
        <v>77</v>
      </c>
      <c r="C44" s="93" t="s">
        <v>90</v>
      </c>
      <c r="D44" s="31"/>
      <c r="E44" s="107" t="s">
        <v>91</v>
      </c>
      <c r="F44" s="78"/>
      <c r="G44" s="80"/>
    </row>
    <row r="45" spans="1:7" ht="16.149999999999999">
      <c r="B45" s="9" t="s">
        <v>77</v>
      </c>
      <c r="C45" s="94" t="s">
        <v>92</v>
      </c>
      <c r="D45" s="31"/>
      <c r="E45" s="108">
        <v>2288.73</v>
      </c>
      <c r="F45" s="31"/>
      <c r="G45" s="80"/>
    </row>
    <row r="46" spans="1:7" ht="16.899999999999999" thickBot="1">
      <c r="B46" s="9" t="s">
        <v>77</v>
      </c>
      <c r="C46" s="183" t="s">
        <v>93</v>
      </c>
      <c r="D46" s="73"/>
      <c r="E46" s="196" t="s">
        <v>94</v>
      </c>
      <c r="F46" s="73"/>
      <c r="G46" s="115"/>
    </row>
    <row r="47" spans="1:7" s="13" customFormat="1" ht="16.899999999999999" thickBot="1">
      <c r="A47" s="7"/>
      <c r="B47" s="9" t="s">
        <v>77</v>
      </c>
      <c r="C47" s="181" t="s">
        <v>95</v>
      </c>
      <c r="D47" s="73"/>
      <c r="E47" s="182"/>
      <c r="F47" s="73"/>
      <c r="G47" s="115"/>
    </row>
    <row r="48" spans="1:7" ht="15.4" customHeight="1">
      <c r="B48" s="9" t="s">
        <v>77</v>
      </c>
      <c r="C48" s="89" t="s">
        <v>96</v>
      </c>
      <c r="D48" s="31"/>
      <c r="E48" s="103" t="s">
        <v>60</v>
      </c>
      <c r="F48" s="31"/>
      <c r="G48" s="80"/>
    </row>
    <row r="49" spans="1:7" s="9" customFormat="1" ht="16.149999999999999">
      <c r="A49" s="7"/>
      <c r="C49" s="89" t="s">
        <v>97</v>
      </c>
      <c r="D49" s="31"/>
      <c r="E49" s="103" t="s">
        <v>60</v>
      </c>
      <c r="F49" s="31"/>
      <c r="G49" s="80"/>
    </row>
    <row r="50" spans="1:7" s="9" customFormat="1" ht="15.4" customHeight="1">
      <c r="A50" s="7"/>
      <c r="C50" s="89" t="s">
        <v>98</v>
      </c>
      <c r="D50" s="31"/>
      <c r="E50" s="103" t="s">
        <v>60</v>
      </c>
      <c r="F50" s="31"/>
      <c r="G50" s="80"/>
    </row>
    <row r="51" spans="1:7" ht="16.899999999999999" thickBot="1">
      <c r="B51" s="9"/>
      <c r="C51" s="113" t="s">
        <v>99</v>
      </c>
      <c r="D51" s="73"/>
      <c r="E51" s="114" t="s">
        <v>71</v>
      </c>
      <c r="F51" s="73"/>
      <c r="G51" s="115"/>
    </row>
    <row r="52" spans="1:7" ht="16.899999999999999" thickBot="1">
      <c r="B52" s="9"/>
      <c r="C52" s="110" t="s">
        <v>100</v>
      </c>
      <c r="D52" s="111"/>
      <c r="E52" s="112">
        <f>SUM(E53:E56)</f>
        <v>1</v>
      </c>
      <c r="F52" s="111"/>
      <c r="G52" s="111"/>
    </row>
    <row r="53" spans="1:7" ht="16.149999999999999">
      <c r="B53" s="9"/>
      <c r="C53" s="69" t="s">
        <v>101</v>
      </c>
      <c r="D53" s="31"/>
      <c r="E53" s="95">
        <f>COUNTIF('Part 2 - Disclosure checklist'!$D:$D,Lists!$K$4)/SUM(COUNTIF('Part 2 - Disclosure checklist'!$D:$D,"*EITI Reporting or online?*"),COUNTIF('Part 2 - Disclosure checklist'!$D:$D,Lists!$K$4),COUNTIF('Part 2 - Disclosure checklist'!$D:$D,Lists!$K$5),COUNTIF('Part 2 - Disclosure checklist'!$D:$D,Lists!$K$6),COUNTIF('Part 2 - Disclosure checklist'!$D:$D,Lists!$K$7))</f>
        <v>0.27777777777777779</v>
      </c>
      <c r="F53" s="31"/>
      <c r="G53" s="96" t="s">
        <v>102</v>
      </c>
    </row>
    <row r="54" spans="1:7" s="9" customFormat="1" ht="16.149999999999999">
      <c r="B54" s="14"/>
      <c r="C54" s="69" t="s">
        <v>103</v>
      </c>
      <c r="D54" s="31"/>
      <c r="E54" s="95">
        <f>COUNTIF('Part 2 - Disclosure checklist'!$D:$D,Lists!$K$5)/SUM(COUNTIF('Part 2 - Disclosure checklist'!$D:$D,"*EITI Reporting or online?*"),COUNTIF('Part 2 - Disclosure checklist'!$D:$D,Lists!$K$4),COUNTIF('Part 2 - Disclosure checklist'!$D:$D,Lists!$K$5),COUNTIF('Part 2 - Disclosure checklist'!$D:$D,Lists!$K$6),COUNTIF('Part 2 - Disclosure checklist'!$D:$D,Lists!$K$7))</f>
        <v>0.51851851851851849</v>
      </c>
      <c r="F54" s="31"/>
      <c r="G54" s="96" t="s">
        <v>102</v>
      </c>
    </row>
    <row r="55" spans="1:7" s="9" customFormat="1" ht="16.149999999999999">
      <c r="A55" s="7"/>
      <c r="B55" s="9" t="s">
        <v>104</v>
      </c>
      <c r="C55" s="69" t="s">
        <v>105</v>
      </c>
      <c r="D55" s="31"/>
      <c r="E55" s="95">
        <f>COUNTIF('Part 2 - Disclosure checklist'!$D:$D,Lists!$K$6)/SUM(COUNTIF('Part 2 - Disclosure checklist'!$D:$D,"*EITI Reporting or online?*"),COUNTIF('Part 2 - Disclosure checklist'!$D:$D,Lists!$K$4),COUNTIF('Part 2 - Disclosure checklist'!$D:$D,Lists!$K$5),COUNTIF('Part 2 - Disclosure checklist'!$D:$D,Lists!$K$6),COUNTIF('Part 2 - Disclosure checklist'!$D:$D,Lists!$K$7))</f>
        <v>5.5555555555555552E-2</v>
      </c>
      <c r="F55" s="31"/>
      <c r="G55" s="96" t="s">
        <v>102</v>
      </c>
    </row>
    <row r="56" spans="1:7" ht="15" customHeight="1" thickBot="1">
      <c r="B56" s="9" t="s">
        <v>104</v>
      </c>
      <c r="C56" s="69" t="s">
        <v>106</v>
      </c>
      <c r="D56" s="31"/>
      <c r="E56" s="95">
        <f>COUNTIF('Part 2 - Disclosure checklist'!$D:$D,Lists!$K$7)/SUM(COUNTIF('Part 2 - Disclosure checklist'!$D:$D,"*EITI Reporting or online?*"),COUNTIF('Part 2 - Disclosure checklist'!$D:$D,Lists!$K$4),COUNTIF('Part 2 - Disclosure checklist'!$D:$D,Lists!$K$5),COUNTIF('Part 2 - Disclosure checklist'!$D:$D,Lists!$K$6),COUNTIF('Part 2 - Disclosure checklist'!$D:$D,Lists!$K$7))</f>
        <v>0.14814814814814814</v>
      </c>
      <c r="F56" s="31"/>
      <c r="G56" s="96" t="s">
        <v>102</v>
      </c>
    </row>
    <row r="57" spans="1:7" ht="16.899999999999999" thickBot="1">
      <c r="B57" s="9" t="s">
        <v>104</v>
      </c>
      <c r="C57" s="97" t="s">
        <v>107</v>
      </c>
      <c r="D57" s="98"/>
      <c r="E57" s="99"/>
      <c r="F57" s="98"/>
      <c r="G57" s="98"/>
    </row>
    <row r="58" spans="1:7" s="9" customFormat="1" ht="16.149999999999999">
      <c r="A58" s="7"/>
      <c r="B58" s="9" t="s">
        <v>104</v>
      </c>
      <c r="C58" s="69" t="s">
        <v>108</v>
      </c>
      <c r="D58" s="31"/>
      <c r="E58" s="101" t="s">
        <v>109</v>
      </c>
      <c r="F58" s="31"/>
      <c r="G58" s="70"/>
    </row>
    <row r="59" spans="1:7" ht="16.149999999999999">
      <c r="C59" s="69" t="s">
        <v>110</v>
      </c>
      <c r="D59" s="31"/>
      <c r="E59" s="101" t="s">
        <v>62</v>
      </c>
      <c r="F59" s="31"/>
      <c r="G59" s="70"/>
    </row>
    <row r="60" spans="1:7" ht="16.149999999999999">
      <c r="C60" s="69" t="s">
        <v>111</v>
      </c>
      <c r="D60" s="31"/>
      <c r="E60" s="203" t="s">
        <v>112</v>
      </c>
      <c r="F60" s="31"/>
      <c r="G60" s="70"/>
    </row>
    <row r="61" spans="1:7" ht="16.899999999999999" thickBot="1">
      <c r="C61" s="100"/>
      <c r="D61" s="73"/>
      <c r="E61" s="74"/>
      <c r="F61" s="73"/>
      <c r="G61" s="83"/>
    </row>
    <row r="62" spans="1:7" s="9" customFormat="1" ht="16.899999999999999" thickBot="1">
      <c r="A62" s="7"/>
      <c r="B62" s="7"/>
      <c r="C62" s="281"/>
      <c r="D62" s="281"/>
      <c r="E62" s="281"/>
      <c r="F62" s="281"/>
      <c r="G62" s="281"/>
    </row>
    <row r="63" spans="1:7" s="17" customFormat="1" ht="15.6" thickBot="1">
      <c r="A63" s="194"/>
      <c r="B63" s="194"/>
      <c r="C63" s="272" t="s">
        <v>32</v>
      </c>
      <c r="D63" s="273"/>
      <c r="E63" s="273"/>
      <c r="F63" s="273"/>
      <c r="G63" s="274"/>
    </row>
    <row r="64" spans="1:7" s="17" customFormat="1" ht="15.6" thickBot="1">
      <c r="A64" s="194"/>
      <c r="B64" s="194"/>
      <c r="C64" s="272" t="s">
        <v>33</v>
      </c>
      <c r="D64" s="273"/>
      <c r="E64" s="273"/>
      <c r="F64" s="273"/>
      <c r="G64" s="274"/>
    </row>
    <row r="65" spans="2:7" s="17" customFormat="1" ht="15.6" thickBot="1">
      <c r="B65" s="194"/>
      <c r="C65" s="282"/>
      <c r="D65" s="282"/>
      <c r="E65" s="282"/>
      <c r="F65" s="282"/>
      <c r="G65" s="282"/>
    </row>
    <row r="66" spans="2:7" s="17" customFormat="1" ht="18.75" customHeight="1">
      <c r="B66" s="194"/>
      <c r="C66" s="283" t="s">
        <v>34</v>
      </c>
      <c r="D66" s="283"/>
      <c r="E66" s="283"/>
      <c r="F66" s="283"/>
      <c r="G66" s="283"/>
    </row>
    <row r="67" spans="2:7" s="17" customFormat="1" ht="15">
      <c r="B67" s="194"/>
      <c r="C67" s="267" t="s">
        <v>35</v>
      </c>
      <c r="D67" s="267"/>
      <c r="E67" s="267"/>
      <c r="F67" s="267"/>
      <c r="G67" s="267"/>
    </row>
    <row r="68" spans="2:7" s="17" customFormat="1" ht="15">
      <c r="B68" s="31" t="s">
        <v>36</v>
      </c>
      <c r="C68" s="276" t="s">
        <v>37</v>
      </c>
      <c r="D68" s="276"/>
      <c r="E68" s="276"/>
      <c r="F68" s="276"/>
      <c r="G68" s="276"/>
    </row>
    <row r="69" spans="2:7" ht="16.149999999999999">
      <c r="C69" s="10"/>
      <c r="D69" s="9"/>
      <c r="E69" s="10"/>
      <c r="F69" s="9"/>
      <c r="G69" s="9"/>
    </row>
    <row r="70" spans="2:7" ht="15" customHeight="1">
      <c r="C70" s="8"/>
      <c r="D70" s="8"/>
      <c r="E70" s="8"/>
      <c r="F70" s="8"/>
    </row>
    <row r="71" spans="2:7" ht="15" customHeight="1"/>
    <row r="72" spans="2:7" ht="16.149999999999999">
      <c r="C72" s="286"/>
      <c r="D72" s="286"/>
      <c r="E72" s="286"/>
      <c r="F72" s="286"/>
      <c r="G72" s="286"/>
    </row>
    <row r="73" spans="2:7" ht="16.149999999999999">
      <c r="C73" s="286"/>
      <c r="D73" s="286"/>
      <c r="E73" s="286"/>
      <c r="F73" s="286"/>
      <c r="G73" s="286"/>
    </row>
    <row r="74" spans="2:7" ht="18.75" customHeight="1">
      <c r="C74" s="286"/>
      <c r="D74" s="286"/>
      <c r="E74" s="286"/>
      <c r="F74" s="286"/>
      <c r="G74" s="286"/>
    </row>
    <row r="75" spans="2:7" ht="16.149999999999999">
      <c r="C75" s="286"/>
      <c r="D75" s="286"/>
      <c r="E75" s="286"/>
      <c r="F75" s="286"/>
      <c r="G75" s="286"/>
    </row>
    <row r="76" spans="2:7" ht="16.149999999999999">
      <c r="C76" s="8"/>
      <c r="D76" s="8"/>
      <c r="E76" s="8"/>
      <c r="F76" s="8"/>
    </row>
    <row r="77" spans="2:7" ht="16.149999999999999">
      <c r="C77" s="285"/>
      <c r="D77" s="285"/>
      <c r="E77" s="285"/>
    </row>
    <row r="78" spans="2:7" ht="16.149999999999999">
      <c r="C78" s="285"/>
      <c r="D78" s="285"/>
      <c r="E78" s="285"/>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825" yWindow="412" count="15">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E28" xr:uid="{00000000-0002-0000-0100-000001000000}"/>
    <dataValidation allowBlank="1" showInputMessage="1" showErrorMessage="1" promptTitle="Entity name" prompt="Insert name of the organisation, company, or government agency here" sqref="E23" xr:uid="{00000000-0002-0000-01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xr:uid="{00000000-0002-0000-0100-000006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7000000}"/>
    <dataValidation type="whole" operator="greaterThanOrEqual" allowBlank="1" showInputMessage="1" showErrorMessage="1" errorTitle="Number" error="Please input a number in this cell" sqref="E42:E43" xr:uid="{00000000-0002-0000-01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9000000}">
      <formula1>Reporting_options_list</formula1>
    </dataValidation>
    <dataValidation allowBlank="1" showInputMessage="1" showErrorMessage="1" promptTitle="URL" prompt="Please input URL" sqref="E31" xr:uid="{00000000-0002-0000-0100-00000A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xr:uid="{00000000-0002-0000-0100-00000B000000}">
      <formula1>#REF!</formula1>
    </dataValidation>
    <dataValidation type="whole" showInputMessage="1" showErrorMessage="1" sqref="E52:G57 D14:D61 G18 E21:G21 E15:E18 E32:G32 E35:G36 E47 C33:C68 F8:F61 G1:G2 D61:G61 C1:C31 D8:G13 D1:E2 F69:F1048576 F1" xr:uid="{00000000-0002-0000-01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D000000}"/>
    <dataValidation showInputMessage="1" showErrorMessage="1" sqref="C32" xr:uid="{00000000-0002-0000-0100-00000E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 ref="E25" r:id="rId6" xr:uid="{735CE202-6C3F-46EE-B8B3-8F4A1C1C902D}"/>
    <hyperlink ref="E28" r:id="rId7" xr:uid="{08BFB6A0-1AD2-47E9-8107-AC8BD7C553A1}"/>
    <hyperlink ref="E34" r:id="rId8" xr:uid="{011C8FF8-24BA-4FFE-B349-2FCE8327D8E1}"/>
    <hyperlink ref="E46" r:id="rId9" xr:uid="{D815D252-E14B-4CB9-81BD-99B00EFC2621}"/>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825" yWindow="412"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F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0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50"/>
  <sheetViews>
    <sheetView showGridLines="0" topLeftCell="A199" zoomScaleNormal="100" workbookViewId="0">
      <selection activeCell="H210" sqref="H210"/>
    </sheetView>
  </sheetViews>
  <sheetFormatPr defaultColWidth="4" defaultRowHeight="24" customHeight="1"/>
  <cols>
    <col min="1" max="1" width="4" style="7"/>
    <col min="2" max="2" width="56.42578125" style="7" customWidth="1"/>
    <col min="3" max="3" width="4" style="7"/>
    <col min="4" max="4" width="52.42578125" style="7" customWidth="1"/>
    <col min="5" max="5" width="5.42578125" style="7" customWidth="1"/>
    <col min="6" max="6" width="50.42578125" style="7" customWidth="1"/>
    <col min="7" max="7" width="4" style="7"/>
    <col min="8" max="8" width="53.7109375" style="7" customWidth="1"/>
    <col min="9" max="9" width="31.7109375" style="7" customWidth="1"/>
    <col min="10" max="10" width="36.140625" style="7" customWidth="1"/>
    <col min="11" max="11" width="14.28515625" style="7" customWidth="1"/>
    <col min="12" max="12" width="13.28515625" style="7" bestFit="1" customWidth="1"/>
    <col min="13" max="15" width="4" style="7"/>
    <col min="16" max="16" width="42" style="7" bestFit="1" customWidth="1"/>
    <col min="17" max="16384" width="4" style="7"/>
  </cols>
  <sheetData>
    <row r="1" spans="1:16" ht="16.149999999999999"/>
    <row r="2" spans="1:16" s="17" customFormat="1" ht="15">
      <c r="A2" s="194"/>
      <c r="B2" s="277" t="s">
        <v>113</v>
      </c>
      <c r="C2" s="277"/>
      <c r="D2" s="277"/>
      <c r="E2" s="277"/>
      <c r="F2" s="277"/>
      <c r="G2" s="277"/>
      <c r="H2" s="277"/>
      <c r="I2" s="194"/>
      <c r="J2" s="194"/>
      <c r="K2" s="194"/>
      <c r="L2" s="194"/>
      <c r="M2" s="194"/>
      <c r="N2" s="194"/>
      <c r="O2" s="194"/>
      <c r="P2" s="194"/>
    </row>
    <row r="3" spans="1:16" s="173" customFormat="1">
      <c r="B3" s="278" t="s">
        <v>39</v>
      </c>
      <c r="C3" s="278"/>
      <c r="D3" s="278"/>
      <c r="E3" s="278"/>
      <c r="F3" s="278"/>
      <c r="G3" s="278"/>
      <c r="H3" s="278"/>
    </row>
    <row r="4" spans="1:16" s="17" customFormat="1" ht="16.899999999999999" customHeight="1">
      <c r="A4" s="194"/>
      <c r="B4" s="287" t="s">
        <v>114</v>
      </c>
      <c r="C4" s="287"/>
      <c r="D4" s="287"/>
      <c r="E4" s="287"/>
      <c r="F4" s="287"/>
      <c r="G4" s="287"/>
      <c r="H4" s="287"/>
      <c r="I4" s="194"/>
      <c r="J4" s="194"/>
      <c r="K4" s="194"/>
      <c r="L4" s="194"/>
      <c r="M4" s="194"/>
      <c r="N4" s="194"/>
      <c r="O4" s="194"/>
      <c r="P4" s="194"/>
    </row>
    <row r="5" spans="1:16" s="17" customFormat="1" ht="15">
      <c r="A5" s="194"/>
      <c r="B5" s="280" t="s">
        <v>115</v>
      </c>
      <c r="C5" s="280"/>
      <c r="D5" s="280"/>
      <c r="E5" s="280"/>
      <c r="F5" s="280"/>
      <c r="G5" s="280"/>
      <c r="H5" s="280"/>
      <c r="I5" s="194"/>
      <c r="J5" s="194"/>
      <c r="K5" s="194"/>
      <c r="L5" s="194"/>
      <c r="M5" s="194"/>
      <c r="N5" s="194"/>
      <c r="O5" s="194"/>
      <c r="P5" s="194"/>
    </row>
    <row r="6" spans="1:16" s="17" customFormat="1" ht="15">
      <c r="A6" s="194"/>
      <c r="B6" s="280" t="s">
        <v>116</v>
      </c>
      <c r="C6" s="280"/>
      <c r="D6" s="280"/>
      <c r="E6" s="280"/>
      <c r="F6" s="280"/>
      <c r="G6" s="280"/>
      <c r="H6" s="280"/>
      <c r="I6" s="194"/>
      <c r="J6" s="194"/>
      <c r="K6" s="194"/>
      <c r="L6" s="194"/>
      <c r="M6" s="194"/>
      <c r="N6" s="194"/>
      <c r="O6" s="194"/>
      <c r="P6" s="15"/>
    </row>
    <row r="7" spans="1:16" s="17" customFormat="1" ht="15">
      <c r="A7" s="194"/>
      <c r="B7" s="280" t="s">
        <v>117</v>
      </c>
      <c r="C7" s="280"/>
      <c r="D7" s="280"/>
      <c r="E7" s="280"/>
      <c r="F7" s="280"/>
      <c r="G7" s="280"/>
      <c r="H7" s="280"/>
      <c r="I7" s="194"/>
      <c r="J7" s="194"/>
      <c r="K7" s="194"/>
      <c r="L7" s="194"/>
      <c r="M7" s="194"/>
      <c r="N7" s="194"/>
      <c r="O7" s="194"/>
      <c r="P7" s="194"/>
    </row>
    <row r="8" spans="1:16" s="17" customFormat="1" ht="16.899999999999999" customHeight="1">
      <c r="A8" s="194"/>
      <c r="B8" s="280" t="s">
        <v>118</v>
      </c>
      <c r="C8" s="280"/>
      <c r="D8" s="280"/>
      <c r="E8" s="280"/>
      <c r="F8" s="280"/>
      <c r="G8" s="280"/>
      <c r="H8" s="280"/>
      <c r="I8" s="194"/>
      <c r="J8" s="194"/>
      <c r="K8" s="194"/>
      <c r="L8" s="194"/>
      <c r="M8" s="194"/>
      <c r="N8" s="194"/>
      <c r="O8" s="194"/>
      <c r="P8" s="194"/>
    </row>
    <row r="9" spans="1:16" s="17" customFormat="1" ht="15" customHeight="1">
      <c r="A9" s="194"/>
      <c r="B9" s="293" t="s">
        <v>119</v>
      </c>
      <c r="C9" s="293"/>
      <c r="D9" s="293"/>
      <c r="E9" s="293"/>
      <c r="F9" s="293"/>
      <c r="G9" s="293"/>
      <c r="H9" s="293"/>
      <c r="I9" s="194"/>
      <c r="J9" s="194"/>
      <c r="K9" s="194"/>
      <c r="L9" s="194"/>
      <c r="M9" s="194"/>
      <c r="N9" s="194"/>
      <c r="O9" s="194"/>
      <c r="P9" s="194"/>
    </row>
    <row r="10" spans="1:16" s="17" customFormat="1" ht="15" customHeight="1">
      <c r="A10" s="194"/>
      <c r="B10" s="194"/>
      <c r="C10" s="194"/>
      <c r="D10" s="194"/>
      <c r="E10" s="116"/>
      <c r="F10" s="116"/>
      <c r="G10" s="116"/>
      <c r="H10" s="116"/>
      <c r="I10" s="194"/>
      <c r="J10" s="194"/>
      <c r="K10" s="194"/>
      <c r="L10" s="194"/>
      <c r="M10" s="194"/>
      <c r="N10" s="194"/>
      <c r="O10" s="194"/>
      <c r="P10" s="194"/>
    </row>
    <row r="11" spans="1:16" s="17" customFormat="1" ht="16.149999999999999">
      <c r="A11" s="194"/>
      <c r="B11" s="51" t="s">
        <v>44</v>
      </c>
      <c r="C11" s="244"/>
      <c r="D11" s="22" t="s">
        <v>45</v>
      </c>
      <c r="E11" s="244"/>
      <c r="F11" s="23" t="s">
        <v>20</v>
      </c>
      <c r="G11" s="7"/>
      <c r="H11" s="194"/>
      <c r="I11" s="194"/>
      <c r="J11" s="194"/>
      <c r="K11" s="194"/>
      <c r="L11" s="194"/>
      <c r="M11" s="194"/>
      <c r="N11" s="194"/>
      <c r="O11" s="194"/>
      <c r="P11" s="194"/>
    </row>
    <row r="12" spans="1:16" s="17" customFormat="1" ht="15">
      <c r="A12" s="194"/>
      <c r="B12" s="194"/>
      <c r="C12" s="194"/>
      <c r="D12" s="194"/>
      <c r="E12" s="194"/>
      <c r="F12" s="194"/>
      <c r="G12" s="194"/>
      <c r="H12" s="194"/>
      <c r="I12" s="194"/>
      <c r="J12" s="194"/>
      <c r="K12" s="194"/>
      <c r="L12" s="194"/>
      <c r="M12" s="194"/>
      <c r="N12" s="194"/>
      <c r="O12" s="194"/>
      <c r="P12" s="194"/>
    </row>
    <row r="13" spans="1:16" s="173" customFormat="1">
      <c r="B13" s="16" t="s">
        <v>120</v>
      </c>
      <c r="D13" s="174"/>
      <c r="F13" s="174"/>
    </row>
    <row r="14" spans="1:16" s="17" customFormat="1" ht="15">
      <c r="A14" s="194"/>
      <c r="B14" s="33" t="s">
        <v>121</v>
      </c>
      <c r="C14" s="194"/>
      <c r="D14" s="33"/>
      <c r="E14" s="194"/>
      <c r="F14" s="33"/>
      <c r="G14" s="194"/>
      <c r="H14" s="194"/>
      <c r="I14" s="194"/>
      <c r="J14" s="194"/>
      <c r="K14" s="194"/>
      <c r="L14" s="194"/>
      <c r="M14" s="194"/>
      <c r="N14" s="194"/>
      <c r="O14" s="194"/>
      <c r="P14" s="194"/>
    </row>
    <row r="15" spans="1:16" s="17" customFormat="1" ht="15">
      <c r="A15" s="194"/>
      <c r="B15" s="36"/>
      <c r="C15" s="194"/>
      <c r="D15" s="117"/>
      <c r="E15" s="194"/>
      <c r="F15" s="117"/>
      <c r="G15" s="194"/>
      <c r="H15" s="194"/>
      <c r="I15" s="194"/>
      <c r="J15" s="194"/>
      <c r="K15" s="194"/>
      <c r="L15" s="194"/>
      <c r="M15" s="194"/>
      <c r="N15" s="194"/>
      <c r="O15" s="194"/>
      <c r="P15" s="194"/>
    </row>
    <row r="16" spans="1:16" s="190" customFormat="1" ht="18.600000000000001">
      <c r="B16" s="191" t="s">
        <v>122</v>
      </c>
      <c r="D16" s="191" t="s">
        <v>123</v>
      </c>
      <c r="F16" s="191" t="s">
        <v>124</v>
      </c>
      <c r="H16" s="192" t="s">
        <v>125</v>
      </c>
    </row>
    <row r="17" spans="1:16" s="17" customFormat="1" ht="32.25" customHeight="1">
      <c r="A17" s="194"/>
      <c r="B17" s="118" t="s">
        <v>126</v>
      </c>
      <c r="C17" s="194"/>
      <c r="D17" s="119"/>
      <c r="E17" s="194"/>
      <c r="F17" s="119"/>
      <c r="G17" s="194"/>
      <c r="H17" s="249"/>
      <c r="I17" s="194"/>
      <c r="J17" s="194"/>
      <c r="K17" s="194"/>
      <c r="L17" s="194"/>
      <c r="M17" s="194"/>
      <c r="N17" s="194"/>
      <c r="O17" s="194"/>
      <c r="P17" s="194"/>
    </row>
    <row r="18" spans="1:16" s="17" customFormat="1" ht="15">
      <c r="A18" s="194"/>
      <c r="B18" s="120" t="s">
        <v>127</v>
      </c>
      <c r="C18" s="194"/>
      <c r="D18" s="121"/>
      <c r="E18" s="194"/>
      <c r="F18" s="121"/>
      <c r="G18" s="194"/>
      <c r="H18" s="219"/>
      <c r="I18" s="194"/>
      <c r="J18" s="194"/>
      <c r="K18" s="194"/>
      <c r="L18" s="194"/>
      <c r="M18" s="194"/>
      <c r="N18" s="194"/>
      <c r="O18" s="194"/>
      <c r="P18" s="194"/>
    </row>
    <row r="19" spans="1:16" s="17" customFormat="1" ht="28.9">
      <c r="A19" s="194"/>
      <c r="B19" s="122" t="s">
        <v>128</v>
      </c>
      <c r="C19" s="194"/>
      <c r="D19" s="145" t="s">
        <v>129</v>
      </c>
      <c r="E19" s="194"/>
      <c r="F19" s="145" t="s">
        <v>130</v>
      </c>
      <c r="G19" s="194"/>
      <c r="H19" s="220" t="s">
        <v>131</v>
      </c>
      <c r="I19" s="194"/>
      <c r="J19" s="194"/>
      <c r="K19" s="194"/>
      <c r="L19" s="194"/>
      <c r="M19" s="194"/>
      <c r="N19" s="194"/>
      <c r="O19" s="194"/>
      <c r="P19" s="194"/>
    </row>
    <row r="20" spans="1:16" s="17" customFormat="1" ht="15">
      <c r="A20" s="194"/>
      <c r="B20" s="122" t="s">
        <v>132</v>
      </c>
      <c r="C20" s="194"/>
      <c r="D20" s="145" t="s">
        <v>76</v>
      </c>
      <c r="E20" s="194"/>
      <c r="F20" s="145" t="s">
        <v>133</v>
      </c>
      <c r="G20" s="194"/>
      <c r="H20" s="219"/>
      <c r="I20" s="194"/>
      <c r="J20" s="194"/>
      <c r="K20" s="194"/>
      <c r="L20" s="194"/>
      <c r="M20" s="194"/>
      <c r="N20" s="194"/>
      <c r="O20" s="194"/>
      <c r="P20" s="194"/>
    </row>
    <row r="21" spans="1:16" s="17" customFormat="1" ht="15">
      <c r="A21" s="194"/>
      <c r="B21" s="122" t="s">
        <v>134</v>
      </c>
      <c r="C21" s="194"/>
      <c r="D21" s="145" t="s">
        <v>76</v>
      </c>
      <c r="E21" s="194"/>
      <c r="F21" s="145" t="s">
        <v>135</v>
      </c>
      <c r="G21" s="194"/>
      <c r="H21" s="219"/>
      <c r="I21" s="194"/>
      <c r="J21" s="194"/>
      <c r="K21" s="194"/>
      <c r="L21" s="194"/>
      <c r="M21" s="194"/>
      <c r="N21" s="194"/>
      <c r="O21" s="194"/>
      <c r="P21" s="194"/>
    </row>
    <row r="22" spans="1:16" s="17" customFormat="1" ht="15">
      <c r="A22" s="194"/>
      <c r="B22" s="123" t="s">
        <v>136</v>
      </c>
      <c r="C22" s="194"/>
      <c r="D22" s="146" t="s">
        <v>76</v>
      </c>
      <c r="E22" s="194"/>
      <c r="F22" s="145" t="s">
        <v>137</v>
      </c>
      <c r="G22" s="194"/>
      <c r="H22" s="250"/>
      <c r="I22" s="194"/>
      <c r="J22" s="194"/>
      <c r="K22" s="194"/>
      <c r="L22" s="194"/>
      <c r="M22" s="194"/>
      <c r="N22" s="194"/>
      <c r="O22" s="194"/>
      <c r="P22" s="194"/>
    </row>
    <row r="23" spans="1:16" s="17" customFormat="1" ht="15">
      <c r="A23" s="194"/>
      <c r="B23" s="36"/>
      <c r="C23" s="194"/>
      <c r="D23" s="117"/>
      <c r="E23" s="194"/>
      <c r="F23" s="117"/>
      <c r="G23" s="194"/>
      <c r="H23" s="194"/>
      <c r="I23" s="194"/>
      <c r="J23" s="194"/>
      <c r="K23" s="194"/>
      <c r="L23" s="194"/>
      <c r="M23" s="194"/>
      <c r="N23" s="194"/>
      <c r="O23" s="194"/>
      <c r="P23" s="194"/>
    </row>
    <row r="24" spans="1:16" s="17" customFormat="1" ht="15">
      <c r="A24" s="194"/>
      <c r="B24" s="118" t="s">
        <v>138</v>
      </c>
      <c r="C24" s="194"/>
      <c r="D24" s="119"/>
      <c r="E24" s="194"/>
      <c r="F24" s="119"/>
      <c r="G24" s="194"/>
      <c r="H24" s="249"/>
      <c r="I24" s="194"/>
      <c r="J24" s="194"/>
      <c r="K24" s="194"/>
      <c r="L24" s="194"/>
      <c r="M24" s="194"/>
      <c r="N24" s="194"/>
      <c r="O24" s="194"/>
      <c r="P24" s="194"/>
    </row>
    <row r="25" spans="1:16" s="17" customFormat="1" ht="15">
      <c r="A25" s="194"/>
      <c r="B25" s="120" t="s">
        <v>127</v>
      </c>
      <c r="C25" s="194"/>
      <c r="D25" s="121"/>
      <c r="E25" s="194"/>
      <c r="F25" s="121"/>
      <c r="G25" s="194"/>
      <c r="H25" s="219"/>
      <c r="I25" s="194"/>
      <c r="J25" s="194"/>
      <c r="K25" s="194"/>
      <c r="L25" s="194"/>
      <c r="M25" s="194"/>
      <c r="N25" s="194"/>
      <c r="O25" s="194"/>
      <c r="P25" s="194"/>
    </row>
    <row r="26" spans="1:16" s="17" customFormat="1" ht="57.6">
      <c r="A26" s="194"/>
      <c r="B26" s="122" t="s">
        <v>139</v>
      </c>
      <c r="C26" s="194"/>
      <c r="D26" s="145" t="s">
        <v>129</v>
      </c>
      <c r="E26" s="194"/>
      <c r="F26" s="208" t="s">
        <v>140</v>
      </c>
      <c r="G26" s="194"/>
      <c r="H26" s="228" t="s">
        <v>141</v>
      </c>
      <c r="I26" s="194"/>
      <c r="J26" s="194"/>
      <c r="K26" s="194"/>
      <c r="L26" s="194"/>
      <c r="M26" s="194"/>
      <c r="N26" s="194"/>
      <c r="O26" s="194"/>
      <c r="P26" s="194"/>
    </row>
    <row r="27" spans="1:16" s="17" customFormat="1" ht="28.9">
      <c r="A27" s="251"/>
      <c r="B27" s="213" t="s">
        <v>142</v>
      </c>
      <c r="C27" s="252"/>
      <c r="D27" s="145" t="s">
        <v>129</v>
      </c>
      <c r="E27" s="194"/>
      <c r="F27" s="208" t="s">
        <v>143</v>
      </c>
      <c r="G27" s="194"/>
      <c r="H27" s="219" t="s">
        <v>144</v>
      </c>
      <c r="I27" s="194"/>
      <c r="J27" s="194"/>
      <c r="K27" s="194"/>
      <c r="L27" s="194"/>
      <c r="M27" s="194"/>
      <c r="N27" s="194"/>
      <c r="O27" s="194"/>
      <c r="P27" s="194"/>
    </row>
    <row r="28" spans="1:16" s="17" customFormat="1" ht="15">
      <c r="A28" s="194"/>
      <c r="B28" s="122" t="s">
        <v>145</v>
      </c>
      <c r="C28" s="194"/>
      <c r="D28" s="145" t="s">
        <v>76</v>
      </c>
      <c r="E28" s="194"/>
      <c r="F28" s="145" t="s">
        <v>146</v>
      </c>
      <c r="G28" s="194"/>
      <c r="H28" s="219"/>
      <c r="I28" s="194"/>
      <c r="J28" s="194"/>
      <c r="K28" s="194"/>
      <c r="L28" s="194"/>
      <c r="M28" s="194"/>
      <c r="N28" s="194"/>
      <c r="O28" s="194"/>
      <c r="P28" s="194"/>
    </row>
    <row r="29" spans="1:16" s="17" customFormat="1" ht="15">
      <c r="A29" s="194"/>
      <c r="B29" s="213" t="s">
        <v>142</v>
      </c>
      <c r="C29" s="252"/>
      <c r="D29" s="145" t="s">
        <v>76</v>
      </c>
      <c r="E29" s="194"/>
      <c r="F29" s="145" t="s">
        <v>146</v>
      </c>
      <c r="G29" s="194"/>
      <c r="H29" s="219"/>
      <c r="I29" s="194"/>
      <c r="J29" s="194"/>
      <c r="K29" s="194"/>
      <c r="L29" s="194"/>
      <c r="M29" s="194"/>
      <c r="N29" s="194"/>
      <c r="O29" s="194"/>
      <c r="P29" s="194"/>
    </row>
    <row r="30" spans="1:16" s="17" customFormat="1" ht="15">
      <c r="A30" s="194"/>
      <c r="B30" s="122" t="s">
        <v>147</v>
      </c>
      <c r="C30" s="194"/>
      <c r="D30" s="145" t="s">
        <v>106</v>
      </c>
      <c r="E30" s="194"/>
      <c r="F30" s="145" t="str">
        <f>IF(D30=Lists!$K$4,"&lt; Input URL to data source &gt;",IF(D30=Lists!$K$5,"&lt; Reference section in EITI Report or URL &gt;",IF(D30=Lists!$K$6,"&lt; Reference evidence of non-applicability &gt;","")))</f>
        <v/>
      </c>
      <c r="G30" s="194"/>
      <c r="H30" s="219"/>
      <c r="I30" s="194"/>
      <c r="J30" s="194"/>
      <c r="K30" s="194"/>
      <c r="L30" s="194"/>
      <c r="M30" s="194"/>
      <c r="N30" s="194"/>
      <c r="O30" s="194"/>
      <c r="P30" s="194"/>
    </row>
    <row r="31" spans="1:16" s="17" customFormat="1" ht="28.9">
      <c r="A31" s="194"/>
      <c r="B31" s="126" t="s">
        <v>148</v>
      </c>
      <c r="C31" s="252"/>
      <c r="D31" s="146">
        <v>3841</v>
      </c>
      <c r="E31" s="194"/>
      <c r="F31" s="194"/>
      <c r="G31" s="194"/>
      <c r="H31" s="208" t="s">
        <v>149</v>
      </c>
      <c r="I31" s="194"/>
      <c r="J31" s="194"/>
      <c r="K31" s="194"/>
      <c r="L31" s="194"/>
      <c r="M31" s="194"/>
      <c r="N31" s="194"/>
      <c r="O31" s="194"/>
      <c r="P31" s="194"/>
    </row>
    <row r="32" spans="1:16" s="17" customFormat="1" ht="24" customHeight="1">
      <c r="A32" s="194"/>
      <c r="B32" s="85"/>
      <c r="C32" s="194"/>
      <c r="D32" s="209"/>
      <c r="E32" s="194"/>
      <c r="F32" s="194"/>
      <c r="G32" s="194"/>
      <c r="H32" s="210" t="s">
        <v>150</v>
      </c>
      <c r="I32" s="194"/>
      <c r="J32" s="194"/>
      <c r="K32" s="194"/>
      <c r="L32" s="194"/>
      <c r="M32" s="194"/>
      <c r="N32" s="194"/>
      <c r="O32" s="194"/>
      <c r="P32" s="194"/>
    </row>
    <row r="33" spans="1:15" s="17" customFormat="1" ht="28.9">
      <c r="A33" s="194"/>
      <c r="B33" s="85"/>
      <c r="C33" s="194"/>
      <c r="D33" s="209"/>
      <c r="E33" s="194"/>
      <c r="F33" s="194"/>
      <c r="G33" s="194"/>
      <c r="H33" s="210" t="s">
        <v>151</v>
      </c>
      <c r="I33" s="194"/>
      <c r="J33" s="194"/>
      <c r="K33" s="194"/>
      <c r="L33" s="194"/>
      <c r="M33" s="194"/>
      <c r="N33" s="194"/>
      <c r="O33" s="194"/>
    </row>
    <row r="34" spans="1:15" s="17" customFormat="1" ht="29.45" customHeight="1">
      <c r="A34" s="194"/>
      <c r="B34" s="85"/>
      <c r="C34" s="194"/>
      <c r="D34" s="209"/>
      <c r="E34" s="194"/>
      <c r="F34" s="194"/>
      <c r="G34" s="194"/>
      <c r="H34" s="210" t="s">
        <v>152</v>
      </c>
      <c r="I34" s="194"/>
      <c r="J34" s="194"/>
      <c r="K34" s="194"/>
      <c r="L34" s="194"/>
      <c r="M34" s="194"/>
      <c r="N34" s="194"/>
      <c r="O34" s="194"/>
    </row>
    <row r="35" spans="1:15" s="17" customFormat="1" ht="29.45" customHeight="1">
      <c r="A35" s="194"/>
      <c r="B35" s="85"/>
      <c r="C35" s="194"/>
      <c r="D35" s="209"/>
      <c r="E35" s="194"/>
      <c r="F35" s="194"/>
      <c r="G35" s="194"/>
      <c r="H35" s="210" t="s">
        <v>153</v>
      </c>
      <c r="I35" s="194"/>
      <c r="J35" s="194"/>
      <c r="K35" s="194"/>
      <c r="L35" s="194"/>
      <c r="M35" s="194"/>
      <c r="N35" s="194"/>
      <c r="O35" s="194"/>
    </row>
    <row r="36" spans="1:15" s="17" customFormat="1" ht="15">
      <c r="A36" s="194"/>
      <c r="B36" s="124"/>
      <c r="C36" s="194"/>
      <c r="D36" s="117"/>
      <c r="E36" s="194"/>
      <c r="F36" s="117"/>
      <c r="G36" s="194"/>
      <c r="H36" s="253"/>
      <c r="I36" s="194"/>
      <c r="J36" s="194"/>
      <c r="K36" s="194"/>
      <c r="L36" s="194"/>
      <c r="M36" s="194"/>
      <c r="N36" s="194"/>
      <c r="O36" s="194"/>
    </row>
    <row r="37" spans="1:15" s="17" customFormat="1" ht="15">
      <c r="A37" s="194"/>
      <c r="B37" s="118" t="s">
        <v>154</v>
      </c>
      <c r="C37" s="194"/>
      <c r="D37" s="125"/>
      <c r="E37" s="194"/>
      <c r="F37" s="125"/>
      <c r="G37" s="194"/>
      <c r="H37" s="249"/>
      <c r="I37" s="194"/>
      <c r="J37" s="194"/>
      <c r="K37" s="194"/>
      <c r="L37" s="194"/>
      <c r="M37" s="194"/>
      <c r="N37" s="194"/>
      <c r="O37" s="194"/>
    </row>
    <row r="38" spans="1:15" s="17" customFormat="1" ht="45">
      <c r="A38" s="194"/>
      <c r="B38" s="120" t="s">
        <v>155</v>
      </c>
      <c r="C38" s="194"/>
      <c r="D38" s="145" t="s">
        <v>129</v>
      </c>
      <c r="E38" s="194"/>
      <c r="F38" s="145" t="s">
        <v>156</v>
      </c>
      <c r="G38" s="194"/>
      <c r="H38" s="221" t="s">
        <v>157</v>
      </c>
      <c r="I38" s="194"/>
      <c r="J38" s="194"/>
      <c r="K38" s="194"/>
      <c r="L38" s="194"/>
      <c r="M38" s="194"/>
      <c r="N38" s="194"/>
      <c r="O38" s="194"/>
    </row>
    <row r="39" spans="1:15" s="17" customFormat="1" ht="15">
      <c r="A39" s="194"/>
      <c r="B39" s="120" t="s">
        <v>158</v>
      </c>
      <c r="C39" s="194"/>
      <c r="D39" s="145" t="s">
        <v>129</v>
      </c>
      <c r="E39" s="194"/>
      <c r="F39" s="208" t="s">
        <v>159</v>
      </c>
      <c r="G39" s="194"/>
      <c r="H39" s="219" t="s">
        <v>160</v>
      </c>
      <c r="I39" s="194"/>
      <c r="J39" s="194"/>
      <c r="K39" s="194"/>
      <c r="L39" s="194"/>
      <c r="M39" s="194"/>
      <c r="N39" s="194"/>
      <c r="O39" s="194"/>
    </row>
    <row r="40" spans="1:15" s="17" customFormat="1" ht="15">
      <c r="A40" s="194"/>
      <c r="B40" s="126" t="s">
        <v>161</v>
      </c>
      <c r="C40" s="194"/>
      <c r="D40" s="145" t="s">
        <v>105</v>
      </c>
      <c r="E40" s="194"/>
      <c r="F40" s="145"/>
      <c r="G40" s="194"/>
      <c r="H40" s="250"/>
      <c r="I40" s="194"/>
      <c r="J40" s="194"/>
      <c r="K40" s="194"/>
      <c r="L40" s="194"/>
      <c r="M40" s="194"/>
      <c r="N40" s="194"/>
      <c r="O40" s="194"/>
    </row>
    <row r="41" spans="1:15" s="17" customFormat="1" ht="15">
      <c r="A41" s="194"/>
      <c r="B41" s="36"/>
      <c r="C41" s="194"/>
      <c r="D41" s="117"/>
      <c r="E41" s="194"/>
      <c r="F41" s="117"/>
      <c r="G41" s="194"/>
      <c r="H41" s="194"/>
      <c r="I41" s="194"/>
      <c r="J41" s="194"/>
      <c r="K41" s="194"/>
      <c r="L41" s="194"/>
      <c r="M41" s="194"/>
      <c r="N41" s="194"/>
      <c r="O41" s="194"/>
    </row>
    <row r="42" spans="1:15" s="17" customFormat="1" ht="15">
      <c r="A42" s="194"/>
      <c r="B42" s="118" t="s">
        <v>162</v>
      </c>
      <c r="C42" s="194"/>
      <c r="D42" s="125"/>
      <c r="E42" s="194"/>
      <c r="F42" s="125"/>
      <c r="G42" s="194"/>
      <c r="H42" s="249"/>
      <c r="I42" s="194"/>
      <c r="J42" s="194"/>
      <c r="K42" s="194"/>
      <c r="L42" s="194"/>
      <c r="M42" s="194"/>
      <c r="N42" s="194"/>
      <c r="O42" s="194"/>
    </row>
    <row r="43" spans="1:15" s="17" customFormat="1" ht="30">
      <c r="A43" s="194"/>
      <c r="B43" s="120" t="s">
        <v>163</v>
      </c>
      <c r="C43" s="194"/>
      <c r="D43" s="145" t="s">
        <v>76</v>
      </c>
      <c r="E43" s="194"/>
      <c r="F43" s="222" t="s">
        <v>164</v>
      </c>
      <c r="G43" s="194"/>
      <c r="H43" s="219"/>
      <c r="I43" s="194"/>
      <c r="J43" s="194"/>
      <c r="K43" s="194"/>
      <c r="L43" s="194"/>
      <c r="M43" s="194"/>
      <c r="N43" s="194"/>
      <c r="O43" s="194"/>
    </row>
    <row r="44" spans="1:15" s="17" customFormat="1" ht="15">
      <c r="A44" s="194"/>
      <c r="B44" s="122" t="s">
        <v>165</v>
      </c>
      <c r="C44" s="194"/>
      <c r="D44" s="145" t="s">
        <v>106</v>
      </c>
      <c r="E44" s="194"/>
      <c r="F44" s="145" t="str">
        <f>IF(D44=Lists!$K$4,"&lt; Input URL to data source &gt;",IF(D44=Lists!$K$5,"&lt; Reference section in EITI Report or URL &gt;",IF(D44=Lists!$K$6,"&lt; Reference evidence of non-applicability &gt;","")))</f>
        <v/>
      </c>
      <c r="G44" s="194"/>
      <c r="H44" s="219"/>
      <c r="I44" s="194"/>
      <c r="J44" s="194"/>
      <c r="K44" s="194"/>
      <c r="L44" s="194"/>
      <c r="M44" s="194"/>
      <c r="N44" s="194"/>
      <c r="O44" s="194"/>
    </row>
    <row r="45" spans="1:15" s="17" customFormat="1" ht="15">
      <c r="A45" s="194"/>
      <c r="B45" s="120" t="s">
        <v>166</v>
      </c>
      <c r="C45" s="194"/>
      <c r="D45" s="145" t="s">
        <v>106</v>
      </c>
      <c r="E45" s="194"/>
      <c r="F45" s="145" t="str">
        <f>IF(D45=Lists!$K$4,"&lt; Input URL to data source &gt;",IF(D45=Lists!$K$5,"&lt; Reference section in EITI Report or URL &gt;",IF(D45=Lists!$K$6,"&lt; Reference evidence of non-applicability &gt;","")))</f>
        <v/>
      </c>
      <c r="G45" s="194"/>
      <c r="H45" s="219"/>
      <c r="I45" s="194"/>
      <c r="J45" s="194"/>
      <c r="K45" s="194"/>
      <c r="L45" s="194"/>
      <c r="M45" s="194"/>
      <c r="N45" s="194"/>
      <c r="O45" s="194"/>
    </row>
    <row r="46" spans="1:15" s="17" customFormat="1" ht="15">
      <c r="A46" s="194"/>
      <c r="B46" s="120" t="s">
        <v>167</v>
      </c>
      <c r="C46" s="194"/>
      <c r="D46" s="145" t="s">
        <v>106</v>
      </c>
      <c r="E46" s="194"/>
      <c r="F46" s="145" t="str">
        <f>IF(D46=Lists!$K$4,"&lt; Input URL to data source &gt;",IF(D46=Lists!$K$5,"&lt; Reference section in EITI Report or URL &gt;",IF(D46=Lists!$K$6,"&lt; Reference evidence of non-applicability &gt;","")))</f>
        <v/>
      </c>
      <c r="G46" s="194"/>
      <c r="H46" s="219"/>
      <c r="I46" s="194"/>
      <c r="J46" s="194"/>
      <c r="K46" s="194"/>
      <c r="L46" s="194"/>
      <c r="M46" s="194"/>
      <c r="N46" s="194"/>
      <c r="O46" s="194"/>
    </row>
    <row r="47" spans="1:15" s="17" customFormat="1" ht="15">
      <c r="A47" s="194"/>
      <c r="B47" s="126" t="s">
        <v>168</v>
      </c>
      <c r="C47" s="194"/>
      <c r="D47" s="146" t="s">
        <v>105</v>
      </c>
      <c r="E47" s="194"/>
      <c r="F47" s="145"/>
      <c r="G47" s="194"/>
      <c r="H47" s="250"/>
      <c r="I47" s="194"/>
      <c r="J47" s="194"/>
      <c r="K47" s="194"/>
      <c r="L47" s="194"/>
      <c r="M47" s="194"/>
      <c r="N47" s="194"/>
      <c r="O47" s="194"/>
    </row>
    <row r="48" spans="1:15" s="17" customFormat="1" ht="15">
      <c r="A48" s="194"/>
      <c r="B48" s="36"/>
      <c r="C48" s="194"/>
      <c r="D48" s="117"/>
      <c r="E48" s="194"/>
      <c r="F48" s="117"/>
      <c r="G48" s="194"/>
      <c r="H48" s="194"/>
      <c r="I48" s="194"/>
      <c r="J48" s="194"/>
      <c r="K48" s="194"/>
      <c r="L48" s="194"/>
      <c r="M48" s="194"/>
      <c r="N48" s="194"/>
      <c r="O48" s="194"/>
    </row>
    <row r="49" spans="1:9" s="17" customFormat="1" ht="15">
      <c r="A49" s="194"/>
      <c r="B49" s="118" t="s">
        <v>169</v>
      </c>
      <c r="C49" s="194"/>
      <c r="D49" s="254"/>
      <c r="E49" s="194"/>
      <c r="F49" s="254"/>
      <c r="G49" s="194"/>
      <c r="H49" s="249"/>
      <c r="I49" s="194"/>
    </row>
    <row r="50" spans="1:9" s="17" customFormat="1" ht="43.15">
      <c r="A50" s="194"/>
      <c r="B50" s="120" t="s">
        <v>170</v>
      </c>
      <c r="C50" s="194"/>
      <c r="D50" s="145" t="s">
        <v>76</v>
      </c>
      <c r="E50" s="194"/>
      <c r="F50" s="208" t="s">
        <v>171</v>
      </c>
      <c r="G50" s="194"/>
      <c r="H50" s="219" t="s">
        <v>172</v>
      </c>
      <c r="I50" s="194"/>
    </row>
    <row r="51" spans="1:9" s="17" customFormat="1" ht="15">
      <c r="A51" s="194"/>
      <c r="B51" s="122" t="s">
        <v>173</v>
      </c>
      <c r="C51" s="194"/>
      <c r="D51" s="145" t="s">
        <v>76</v>
      </c>
      <c r="E51" s="194"/>
      <c r="F51" s="145" t="s">
        <v>174</v>
      </c>
      <c r="G51" s="194"/>
      <c r="H51" s="219"/>
      <c r="I51" s="194"/>
    </row>
    <row r="52" spans="1:9" s="17" customFormat="1" ht="15">
      <c r="A52" s="194"/>
      <c r="B52" s="126" t="s">
        <v>175</v>
      </c>
      <c r="C52" s="194"/>
      <c r="D52" s="145" t="s">
        <v>129</v>
      </c>
      <c r="E52" s="194"/>
      <c r="F52" s="223" t="s">
        <v>176</v>
      </c>
      <c r="G52" s="194"/>
      <c r="H52" s="219" t="s">
        <v>174</v>
      </c>
      <c r="I52" s="194"/>
    </row>
    <row r="53" spans="1:9" s="17" customFormat="1" ht="15">
      <c r="A53" s="194"/>
      <c r="B53" s="36"/>
      <c r="C53" s="194"/>
      <c r="D53" s="117"/>
      <c r="E53" s="194"/>
      <c r="F53" s="117"/>
      <c r="G53" s="194"/>
      <c r="H53" s="194"/>
      <c r="I53" s="194"/>
    </row>
    <row r="54" spans="1:9" s="17" customFormat="1" ht="15">
      <c r="A54" s="194"/>
      <c r="B54" s="118" t="s">
        <v>177</v>
      </c>
      <c r="C54" s="194"/>
      <c r="D54" s="254"/>
      <c r="E54" s="194"/>
      <c r="F54" s="254"/>
      <c r="G54" s="194"/>
      <c r="H54" s="249"/>
      <c r="I54" s="194"/>
    </row>
    <row r="55" spans="1:9" s="17" customFormat="1" ht="30">
      <c r="A55" s="194"/>
      <c r="B55" s="127" t="s">
        <v>178</v>
      </c>
      <c r="C55" s="194"/>
      <c r="D55" s="145" t="s">
        <v>76</v>
      </c>
      <c r="E55" s="194"/>
      <c r="F55" s="145" t="s">
        <v>179</v>
      </c>
      <c r="G55" s="194"/>
      <c r="H55" s="224"/>
      <c r="I55" s="194"/>
    </row>
    <row r="56" spans="1:9" s="17" customFormat="1" ht="45">
      <c r="A56" s="194"/>
      <c r="B56" s="128" t="s">
        <v>180</v>
      </c>
      <c r="C56" s="194"/>
      <c r="D56" s="145" t="s">
        <v>76</v>
      </c>
      <c r="E56" s="194"/>
      <c r="F56" s="145" t="s">
        <v>181</v>
      </c>
      <c r="G56" s="194"/>
      <c r="H56" s="224" t="s">
        <v>182</v>
      </c>
      <c r="I56" s="194"/>
    </row>
    <row r="57" spans="1:9" s="17" customFormat="1" ht="45">
      <c r="A57" s="194"/>
      <c r="B57" s="128" t="s">
        <v>180</v>
      </c>
      <c r="C57" s="194"/>
      <c r="D57" s="145"/>
      <c r="E57" s="194"/>
      <c r="F57" s="145" t="s">
        <v>183</v>
      </c>
      <c r="G57" s="194"/>
      <c r="H57" s="224" t="s">
        <v>184</v>
      </c>
      <c r="I57" s="194"/>
    </row>
    <row r="58" spans="1:9" s="17" customFormat="1" ht="45">
      <c r="A58" s="194"/>
      <c r="B58" s="128" t="s">
        <v>180</v>
      </c>
      <c r="C58" s="194"/>
      <c r="D58" s="145"/>
      <c r="E58" s="194"/>
      <c r="F58" s="145" t="s">
        <v>185</v>
      </c>
      <c r="G58" s="194"/>
      <c r="H58" s="224" t="s">
        <v>186</v>
      </c>
      <c r="I58" s="194"/>
    </row>
    <row r="59" spans="1:9" s="17" customFormat="1" ht="36" customHeight="1">
      <c r="A59" s="194"/>
      <c r="B59" s="129" t="s">
        <v>187</v>
      </c>
      <c r="C59" s="194"/>
      <c r="D59" s="146" t="s">
        <v>129</v>
      </c>
      <c r="E59" s="194"/>
      <c r="F59" s="223" t="s">
        <v>188</v>
      </c>
      <c r="G59" s="194"/>
      <c r="H59" s="250"/>
      <c r="I59" s="194"/>
    </row>
    <row r="60" spans="1:9" s="17" customFormat="1" ht="15">
      <c r="A60" s="194"/>
      <c r="B60" s="36"/>
      <c r="C60" s="194"/>
      <c r="D60" s="117"/>
      <c r="E60" s="194"/>
      <c r="F60" s="117"/>
      <c r="G60" s="194"/>
      <c r="H60" s="194"/>
      <c r="I60" s="194"/>
    </row>
    <row r="61" spans="1:9" s="17" customFormat="1" ht="15">
      <c r="A61" s="194"/>
      <c r="B61" s="118" t="s">
        <v>189</v>
      </c>
      <c r="C61" s="194"/>
      <c r="D61" s="254"/>
      <c r="E61" s="194"/>
      <c r="F61" s="254"/>
      <c r="G61" s="194"/>
      <c r="H61" s="249"/>
      <c r="I61" s="194"/>
    </row>
    <row r="62" spans="1:9" s="17" customFormat="1" ht="30">
      <c r="A62" s="194"/>
      <c r="B62" s="130" t="s">
        <v>190</v>
      </c>
      <c r="C62" s="194"/>
      <c r="D62" s="145" t="s">
        <v>76</v>
      </c>
      <c r="E62" s="194"/>
      <c r="F62" s="146" t="s">
        <v>191</v>
      </c>
      <c r="G62" s="194"/>
      <c r="H62" s="250"/>
      <c r="I62" s="194"/>
    </row>
    <row r="63" spans="1:9" s="17" customFormat="1" ht="15">
      <c r="A63" s="194"/>
      <c r="B63" s="36"/>
      <c r="C63" s="194"/>
      <c r="D63" s="117"/>
      <c r="E63" s="194"/>
      <c r="F63" s="117"/>
      <c r="G63" s="194"/>
      <c r="H63" s="194"/>
      <c r="I63" s="194"/>
    </row>
    <row r="64" spans="1:9" s="17" customFormat="1" ht="15">
      <c r="A64" s="194"/>
      <c r="B64" s="118" t="s">
        <v>192</v>
      </c>
      <c r="C64" s="194"/>
      <c r="D64" s="254"/>
      <c r="E64" s="194"/>
      <c r="F64" s="254"/>
      <c r="G64" s="194"/>
      <c r="H64" s="249"/>
      <c r="I64" s="194"/>
    </row>
    <row r="65" spans="1:11" s="17" customFormat="1" ht="15">
      <c r="A65" s="194"/>
      <c r="B65" s="195" t="s">
        <v>193</v>
      </c>
      <c r="C65" s="194"/>
      <c r="D65" s="255"/>
      <c r="E65" s="194"/>
      <c r="F65" s="255"/>
      <c r="G65" s="194"/>
      <c r="H65" s="219"/>
      <c r="I65" s="194"/>
      <c r="J65" s="194"/>
      <c r="K65" s="194"/>
    </row>
    <row r="66" spans="1:11" s="17" customFormat="1" ht="15">
      <c r="A66" s="194"/>
      <c r="B66" s="127" t="s">
        <v>194</v>
      </c>
      <c r="C66" s="194"/>
      <c r="D66" s="145" t="s">
        <v>76</v>
      </c>
      <c r="E66" s="194"/>
      <c r="F66" s="145" t="s">
        <v>195</v>
      </c>
      <c r="G66" s="194"/>
      <c r="H66" s="219" t="s">
        <v>196</v>
      </c>
      <c r="I66" s="194"/>
      <c r="J66" s="194"/>
      <c r="K66" s="194"/>
    </row>
    <row r="67" spans="1:11" s="17" customFormat="1" ht="15">
      <c r="A67" s="194"/>
      <c r="B67" s="127" t="s">
        <v>197</v>
      </c>
      <c r="C67" s="194"/>
      <c r="D67" s="145" t="s">
        <v>76</v>
      </c>
      <c r="E67" s="194"/>
      <c r="F67" s="145" t="s">
        <v>195</v>
      </c>
      <c r="G67" s="194"/>
      <c r="H67" s="219"/>
      <c r="I67" s="194"/>
      <c r="J67" s="194"/>
      <c r="K67" s="194"/>
    </row>
    <row r="68" spans="1:11" s="17" customFormat="1" ht="15">
      <c r="A68" s="194"/>
      <c r="B68" s="147" t="s">
        <v>198</v>
      </c>
      <c r="C68" s="194"/>
      <c r="D68" s="145" t="s">
        <v>199</v>
      </c>
      <c r="E68" s="194"/>
      <c r="F68" s="145" t="s">
        <v>200</v>
      </c>
      <c r="G68" s="194"/>
      <c r="H68" s="219"/>
      <c r="I68" s="194"/>
      <c r="J68" s="194"/>
      <c r="K68" s="194"/>
    </row>
    <row r="69" spans="1:11" s="17" customFormat="1" ht="15">
      <c r="A69" s="194"/>
      <c r="B69" s="128" t="str">
        <f>LEFT(B68,SEARCH(",",B68))&amp;" value"</f>
        <v>Crude oil (2709), value</v>
      </c>
      <c r="C69" s="194"/>
      <c r="D69" s="145" t="s">
        <v>199</v>
      </c>
      <c r="E69" s="194"/>
      <c r="F69" s="145" t="s">
        <v>201</v>
      </c>
      <c r="G69" s="194"/>
      <c r="H69" s="219"/>
      <c r="I69" s="194"/>
      <c r="J69" s="194"/>
      <c r="K69" s="194"/>
    </row>
    <row r="70" spans="1:11" s="17" customFormat="1" ht="45">
      <c r="A70" s="194"/>
      <c r="B70" s="147" t="s">
        <v>202</v>
      </c>
      <c r="C70" s="194"/>
      <c r="D70" s="231">
        <v>10247996602</v>
      </c>
      <c r="E70" s="194"/>
      <c r="F70" s="145" t="s">
        <v>203</v>
      </c>
      <c r="G70" s="194"/>
      <c r="H70" s="229" t="s">
        <v>204</v>
      </c>
      <c r="I70" s="230">
        <v>61419.49</v>
      </c>
      <c r="J70" s="194">
        <v>28316.846592000002</v>
      </c>
      <c r="K70" s="194">
        <f>PRODUCT(I70:J70)</f>
        <v>1739206276.0888782</v>
      </c>
    </row>
    <row r="71" spans="1:11" s="17" customFormat="1" ht="15">
      <c r="A71" s="194"/>
      <c r="B71" s="128" t="str">
        <f>LEFT(B70,SEARCH(",",B70))&amp;" value"</f>
        <v>Natural gas (2711), value</v>
      </c>
      <c r="C71" s="194"/>
      <c r="D71" s="231">
        <v>435120517895.12</v>
      </c>
      <c r="E71" s="194"/>
      <c r="F71" s="145" t="s">
        <v>91</v>
      </c>
      <c r="G71" s="194"/>
      <c r="H71" s="219" t="s">
        <v>205</v>
      </c>
      <c r="I71" s="194"/>
      <c r="J71" s="194"/>
      <c r="K71" s="194"/>
    </row>
    <row r="72" spans="1:11" s="17" customFormat="1" ht="15">
      <c r="A72" s="194"/>
      <c r="B72" s="147" t="s">
        <v>206</v>
      </c>
      <c r="C72" s="194"/>
      <c r="D72" s="200">
        <v>42.05</v>
      </c>
      <c r="E72" s="194"/>
      <c r="F72" s="145" t="s">
        <v>207</v>
      </c>
      <c r="G72" s="194"/>
      <c r="H72" s="219">
        <f>37136.13+4912.75</f>
        <v>42048.88</v>
      </c>
      <c r="I72" s="194"/>
      <c r="J72" s="194"/>
      <c r="K72" s="194"/>
    </row>
    <row r="73" spans="1:11" s="17" customFormat="1" ht="15">
      <c r="A73" s="194"/>
      <c r="B73" s="128" t="str">
        <f>LEFT(B72,SEARCH(",",B72))&amp;" value"</f>
        <v>Gold (7108), value</v>
      </c>
      <c r="C73" s="194"/>
      <c r="D73" s="200">
        <v>3912445546638.29</v>
      </c>
      <c r="E73" s="194"/>
      <c r="F73" s="145" t="s">
        <v>91</v>
      </c>
      <c r="G73" s="194"/>
      <c r="H73" s="234">
        <f>3444414815215.74+468030731422.55</f>
        <v>3912445546638.29</v>
      </c>
      <c r="I73" s="194"/>
      <c r="J73" s="194"/>
      <c r="K73" s="194"/>
    </row>
    <row r="74" spans="1:11" s="17" customFormat="1" ht="15">
      <c r="A74" s="194"/>
      <c r="B74" s="147" t="s">
        <v>208</v>
      </c>
      <c r="C74" s="194"/>
      <c r="D74" s="200">
        <v>12.76</v>
      </c>
      <c r="E74" s="194"/>
      <c r="F74" s="145" t="s">
        <v>207</v>
      </c>
      <c r="G74" s="194"/>
      <c r="H74" s="219"/>
      <c r="I74" s="194"/>
      <c r="J74" s="194"/>
      <c r="K74" s="194"/>
    </row>
    <row r="75" spans="1:11" s="17" customFormat="1" ht="15">
      <c r="A75" s="194"/>
      <c r="B75" s="128" t="str">
        <f>LEFT(B74,SEARCH(",",B74))&amp;" value"</f>
        <v>Silver (7106), value</v>
      </c>
      <c r="C75" s="194"/>
      <c r="D75" s="200">
        <v>14337314856.219999</v>
      </c>
      <c r="E75" s="194"/>
      <c r="F75" s="145" t="s">
        <v>91</v>
      </c>
      <c r="G75" s="194"/>
      <c r="H75" s="219"/>
      <c r="I75" s="194"/>
      <c r="J75" s="194"/>
      <c r="K75" s="194"/>
    </row>
    <row r="76" spans="1:11" s="17" customFormat="1" ht="15">
      <c r="A76" s="194"/>
      <c r="B76" s="147" t="s">
        <v>209</v>
      </c>
      <c r="C76" s="194"/>
      <c r="D76" s="200">
        <v>799628.41</v>
      </c>
      <c r="E76" s="194"/>
      <c r="F76" s="145" t="s">
        <v>207</v>
      </c>
      <c r="G76" s="194"/>
      <c r="H76" s="219"/>
      <c r="I76" s="194"/>
      <c r="J76" s="194"/>
      <c r="K76" s="194"/>
    </row>
    <row r="77" spans="1:11" s="17" customFormat="1" ht="15">
      <c r="A77" s="194"/>
      <c r="B77" s="128" t="str">
        <f>LEFT(B76,SEARCH(",",B76))&amp;" value"</f>
        <v>Coal (2701), value</v>
      </c>
      <c r="C77" s="194"/>
      <c r="D77" s="200">
        <v>102922127876.61</v>
      </c>
      <c r="E77" s="194"/>
      <c r="F77" s="145" t="s">
        <v>91</v>
      </c>
      <c r="G77" s="194"/>
      <c r="H77" s="219"/>
      <c r="I77" s="194"/>
      <c r="J77" s="194"/>
      <c r="K77" s="194"/>
    </row>
    <row r="78" spans="1:11" s="17" customFormat="1" ht="15">
      <c r="A78" s="194"/>
      <c r="B78" s="147" t="s">
        <v>210</v>
      </c>
      <c r="C78" s="194"/>
      <c r="D78" s="200">
        <v>17.3</v>
      </c>
      <c r="E78" s="194"/>
      <c r="F78" s="145" t="s">
        <v>207</v>
      </c>
      <c r="G78" s="194"/>
      <c r="H78" s="219"/>
      <c r="I78" s="194"/>
      <c r="J78" s="194"/>
      <c r="K78" s="194"/>
    </row>
    <row r="79" spans="1:11" s="17" customFormat="1" ht="15">
      <c r="A79" s="194"/>
      <c r="B79" s="128" t="str">
        <f>LEFT(B78,SEARCH(",",B78))&amp;" value"</f>
        <v>Tin (2609), value</v>
      </c>
      <c r="C79" s="194"/>
      <c r="D79" s="200">
        <v>266441233.58000001</v>
      </c>
      <c r="E79" s="194"/>
      <c r="F79" s="145" t="s">
        <v>91</v>
      </c>
      <c r="G79" s="194"/>
      <c r="H79" s="219"/>
      <c r="I79" s="194"/>
      <c r="J79" s="194"/>
      <c r="K79" s="194"/>
    </row>
    <row r="80" spans="1:11" s="17" customFormat="1" ht="15">
      <c r="A80" s="194"/>
      <c r="B80" s="147" t="s">
        <v>211</v>
      </c>
      <c r="C80" s="194"/>
      <c r="D80" s="200">
        <v>278157.98</v>
      </c>
      <c r="E80" s="194"/>
      <c r="F80" s="145" t="s">
        <v>207</v>
      </c>
      <c r="G80" s="194"/>
      <c r="H80" s="219"/>
      <c r="I80" s="194"/>
      <c r="J80" s="194"/>
      <c r="K80" s="194"/>
    </row>
    <row r="81" spans="1:9" s="17" customFormat="1" ht="15">
      <c r="A81" s="194"/>
      <c r="B81" s="128" t="str">
        <f>LEFT(B80,SEARCH(",",B80))&amp;" value"</f>
        <v>Gypsum (2520), value</v>
      </c>
      <c r="C81" s="194"/>
      <c r="D81" s="200">
        <v>11156907540.559999</v>
      </c>
      <c r="E81" s="194"/>
      <c r="F81" s="145" t="s">
        <v>91</v>
      </c>
      <c r="G81" s="194"/>
      <c r="H81" s="219"/>
      <c r="I81" s="194"/>
    </row>
    <row r="82" spans="1:9" s="17" customFormat="1" ht="15">
      <c r="A82" s="194"/>
      <c r="B82" s="147" t="s">
        <v>212</v>
      </c>
      <c r="C82" s="194"/>
      <c r="D82" s="200">
        <v>415005.66</v>
      </c>
      <c r="E82" s="194"/>
      <c r="F82" s="145" t="s">
        <v>213</v>
      </c>
      <c r="G82" s="194"/>
      <c r="H82" s="219"/>
      <c r="I82" s="194"/>
    </row>
    <row r="83" spans="1:9" s="17" customFormat="1" ht="15">
      <c r="A83" s="194"/>
      <c r="B83" s="129" t="str">
        <f>LEFT(B82,SEARCH(",",B82))&amp;" value"</f>
        <v>Diamonds (7102), value</v>
      </c>
      <c r="C83" s="194"/>
      <c r="D83" s="200">
        <v>209137605802.76999</v>
      </c>
      <c r="E83" s="194"/>
      <c r="F83" s="145" t="s">
        <v>91</v>
      </c>
      <c r="G83" s="194"/>
      <c r="H83" s="250"/>
      <c r="I83" s="194"/>
    </row>
    <row r="84" spans="1:9" s="17" customFormat="1" ht="15">
      <c r="A84" s="194"/>
      <c r="B84" s="147" t="s">
        <v>214</v>
      </c>
      <c r="C84" s="194"/>
      <c r="D84" s="211">
        <v>5509696.5199999996</v>
      </c>
      <c r="E84" s="194"/>
      <c r="F84" s="209" t="s">
        <v>207</v>
      </c>
      <c r="G84" s="194"/>
      <c r="H84" s="256"/>
      <c r="I84" s="194"/>
    </row>
    <row r="85" spans="1:9" s="17" customFormat="1" ht="15">
      <c r="A85" s="194"/>
      <c r="B85" s="129" t="str">
        <f>LEFT(B84,SEARCH(",",B84))&amp;" value"</f>
        <v>Limestone (2521), value</v>
      </c>
      <c r="C85" s="194"/>
      <c r="D85" s="211">
        <v>97345017072.289993</v>
      </c>
      <c r="E85" s="194"/>
      <c r="F85" s="209" t="s">
        <v>91</v>
      </c>
      <c r="G85" s="194"/>
      <c r="H85" s="256"/>
      <c r="I85" s="194"/>
    </row>
    <row r="86" spans="1:9" s="17" customFormat="1" ht="15">
      <c r="A86" s="194"/>
      <c r="B86" s="147" t="s">
        <v>215</v>
      </c>
      <c r="C86" s="194"/>
      <c r="D86" s="211">
        <v>19755.27</v>
      </c>
      <c r="E86" s="194"/>
      <c r="F86" s="209" t="s">
        <v>207</v>
      </c>
      <c r="G86" s="194"/>
      <c r="H86" s="256"/>
      <c r="I86" s="194"/>
    </row>
    <row r="87" spans="1:9" s="17" customFormat="1" ht="15">
      <c r="A87" s="194"/>
      <c r="B87" s="129" t="str">
        <f>LEFT(B86,SEARCH(",",B86))&amp;" value"</f>
        <v>Marble (2515), value</v>
      </c>
      <c r="C87" s="194"/>
      <c r="D87" s="211">
        <v>1497291536.21</v>
      </c>
      <c r="E87" s="194"/>
      <c r="F87" s="209" t="s">
        <v>91</v>
      </c>
      <c r="G87" s="194"/>
      <c r="H87" s="256"/>
      <c r="I87" s="194"/>
    </row>
    <row r="88" spans="1:9" s="17" customFormat="1" ht="15">
      <c r="A88" s="194"/>
      <c r="B88" s="147" t="s">
        <v>216</v>
      </c>
      <c r="C88" s="194"/>
      <c r="D88" s="211">
        <v>19172.63</v>
      </c>
      <c r="E88" s="194"/>
      <c r="F88" s="209" t="s">
        <v>207</v>
      </c>
      <c r="G88" s="194"/>
      <c r="H88" s="256"/>
      <c r="I88" s="194"/>
    </row>
    <row r="89" spans="1:9" s="17" customFormat="1" ht="15">
      <c r="A89" s="194"/>
      <c r="B89" s="129" t="str">
        <f>LEFT(B88,SEARCH(",",B88))&amp;" value"</f>
        <v>Dolomite (2518), value</v>
      </c>
      <c r="C89" s="194"/>
      <c r="D89" s="211">
        <v>407300036.45999998</v>
      </c>
      <c r="E89" s="194"/>
      <c r="F89" s="209" t="s">
        <v>91</v>
      </c>
      <c r="G89" s="194"/>
      <c r="H89" s="256"/>
      <c r="I89" s="194"/>
    </row>
    <row r="90" spans="1:9" s="17" customFormat="1" ht="15">
      <c r="A90" s="194"/>
      <c r="B90" s="147" t="s">
        <v>217</v>
      </c>
      <c r="C90" s="194"/>
      <c r="D90" s="211">
        <v>28565.39</v>
      </c>
      <c r="E90" s="194"/>
      <c r="F90" s="209" t="s">
        <v>207</v>
      </c>
      <c r="G90" s="194"/>
      <c r="H90" s="256"/>
      <c r="I90" s="194"/>
    </row>
    <row r="91" spans="1:9" s="17" customFormat="1" ht="15">
      <c r="A91" s="194"/>
      <c r="B91" s="129" t="str">
        <f>LEFT(B90,SEARCH(",",B90))&amp;" value"</f>
        <v>Copper (2603), value</v>
      </c>
      <c r="C91" s="194"/>
      <c r="D91" s="211">
        <v>851468251.42999995</v>
      </c>
      <c r="E91" s="194"/>
      <c r="F91" s="209" t="s">
        <v>91</v>
      </c>
      <c r="G91" s="194"/>
      <c r="H91" s="256"/>
      <c r="I91" s="194"/>
    </row>
    <row r="92" spans="1:9" s="17" customFormat="1" ht="15">
      <c r="A92" s="194"/>
      <c r="B92" s="147" t="s">
        <v>218</v>
      </c>
      <c r="C92" s="194"/>
      <c r="D92" s="211">
        <v>17829.689999999999</v>
      </c>
      <c r="E92" s="194"/>
      <c r="F92" s="209" t="s">
        <v>207</v>
      </c>
      <c r="G92" s="194"/>
      <c r="H92" s="256"/>
      <c r="I92" s="194"/>
    </row>
    <row r="93" spans="1:9" s="17" customFormat="1" ht="15">
      <c r="A93" s="194"/>
      <c r="B93" s="129" t="str">
        <f>LEFT(B92,SEARCH(",",B92))&amp;" value"</f>
        <v>Granite (2516), value</v>
      </c>
      <c r="C93" s="194"/>
      <c r="D93" s="211">
        <v>5791656256.4300003</v>
      </c>
      <c r="E93" s="194"/>
      <c r="F93" s="209" t="s">
        <v>91</v>
      </c>
      <c r="G93" s="194"/>
      <c r="H93" s="256"/>
      <c r="I93" s="194"/>
    </row>
    <row r="94" spans="1:9" s="17" customFormat="1" ht="15">
      <c r="A94" s="194"/>
      <c r="B94" s="147" t="s">
        <v>219</v>
      </c>
      <c r="C94" s="194"/>
      <c r="D94" s="211">
        <v>11127.94</v>
      </c>
      <c r="E94" s="194"/>
      <c r="F94" s="209" t="s">
        <v>207</v>
      </c>
      <c r="G94" s="194"/>
      <c r="H94" s="256"/>
      <c r="I94" s="194"/>
    </row>
    <row r="95" spans="1:9" s="17" customFormat="1" ht="15">
      <c r="A95" s="194"/>
      <c r="B95" s="129" t="str">
        <f>LEFT(B94,SEARCH(",",B94))&amp;" value"</f>
        <v>Natural graphite (2504), value</v>
      </c>
      <c r="C95" s="194"/>
      <c r="D95" s="211">
        <v>12345169518.459999</v>
      </c>
      <c r="E95" s="194"/>
      <c r="F95" s="209" t="s">
        <v>91</v>
      </c>
      <c r="G95" s="194"/>
      <c r="H95" s="256"/>
      <c r="I95" s="194"/>
    </row>
    <row r="96" spans="1:9" s="17" customFormat="1" ht="15">
      <c r="A96" s="194"/>
      <c r="B96" s="147" t="s">
        <v>220</v>
      </c>
      <c r="C96" s="194"/>
      <c r="D96" s="211">
        <v>6883525.0499999998</v>
      </c>
      <c r="E96" s="194"/>
      <c r="F96" s="209" t="s">
        <v>207</v>
      </c>
      <c r="G96" s="194"/>
      <c r="H96" s="256"/>
      <c r="I96" s="194"/>
    </row>
    <row r="97" spans="1:9" s="17" customFormat="1" ht="15">
      <c r="A97" s="194"/>
      <c r="B97" s="129" t="str">
        <f>LEFT(B96,SEARCH(",",B96))&amp;" value"</f>
        <v>Natural sands (2505), value</v>
      </c>
      <c r="C97" s="194"/>
      <c r="D97" s="211">
        <v>81743219179.259995</v>
      </c>
      <c r="E97" s="194"/>
      <c r="F97" s="209" t="s">
        <v>91</v>
      </c>
      <c r="G97" s="194"/>
      <c r="H97" s="256"/>
      <c r="I97" s="194"/>
    </row>
    <row r="98" spans="1:9" s="17" customFormat="1" ht="15">
      <c r="A98" s="194"/>
      <c r="B98" s="147" t="s">
        <v>221</v>
      </c>
      <c r="C98" s="194"/>
      <c r="D98" s="211">
        <v>599492.30000000005</v>
      </c>
      <c r="E98" s="194"/>
      <c r="F98" s="209" t="s">
        <v>207</v>
      </c>
      <c r="G98" s="194"/>
      <c r="H98" s="256"/>
      <c r="I98" s="194"/>
    </row>
    <row r="99" spans="1:9" s="17" customFormat="1" ht="15">
      <c r="A99" s="194"/>
      <c r="B99" s="129" t="str">
        <f>LEFT(B98,SEARCH(",",B98))&amp;" value"</f>
        <v>Other clays (2508), value</v>
      </c>
      <c r="C99" s="194"/>
      <c r="D99" s="211">
        <v>7810259765.2799997</v>
      </c>
      <c r="E99" s="194"/>
      <c r="F99" s="209" t="s">
        <v>91</v>
      </c>
      <c r="G99" s="194"/>
      <c r="H99" s="256"/>
      <c r="I99" s="194"/>
    </row>
    <row r="100" spans="1:9" s="17" customFormat="1" ht="15">
      <c r="A100" s="194"/>
      <c r="B100" s="147" t="s">
        <v>222</v>
      </c>
      <c r="C100" s="194"/>
      <c r="D100" s="211">
        <v>143292.87</v>
      </c>
      <c r="E100" s="194"/>
      <c r="F100" s="209" t="s">
        <v>207</v>
      </c>
      <c r="G100" s="194"/>
      <c r="H100" s="256"/>
      <c r="I100" s="194"/>
    </row>
    <row r="101" spans="1:9" s="17" customFormat="1" ht="15">
      <c r="A101" s="194"/>
      <c r="B101" s="129" t="str">
        <f>LEFT(B100,SEARCH(",",B100))&amp;" value"</f>
        <v>Salt and pure sodium chloride (2501), value</v>
      </c>
      <c r="C101" s="194"/>
      <c r="D101" s="211">
        <v>14428980824.82</v>
      </c>
      <c r="E101" s="194"/>
      <c r="F101" s="209" t="s">
        <v>91</v>
      </c>
      <c r="G101" s="194"/>
      <c r="H101" s="256"/>
      <c r="I101" s="194"/>
    </row>
    <row r="102" spans="1:9" s="17" customFormat="1" ht="15">
      <c r="A102" s="194"/>
      <c r="B102" s="36"/>
      <c r="C102" s="194"/>
      <c r="D102" s="117"/>
      <c r="E102" s="194"/>
      <c r="F102" s="117"/>
      <c r="G102" s="194"/>
      <c r="H102" s="194"/>
      <c r="I102" s="194"/>
    </row>
    <row r="103" spans="1:9" s="17" customFormat="1" ht="15">
      <c r="A103" s="194"/>
      <c r="B103" s="118" t="s">
        <v>223</v>
      </c>
      <c r="C103" s="194"/>
      <c r="D103" s="254"/>
      <c r="E103" s="194"/>
      <c r="F103" s="254"/>
      <c r="G103" s="194"/>
      <c r="H103" s="249"/>
      <c r="I103" s="194"/>
    </row>
    <row r="104" spans="1:9" s="17" customFormat="1" ht="15">
      <c r="A104" s="194"/>
      <c r="B104" s="127" t="s">
        <v>224</v>
      </c>
      <c r="C104" s="194"/>
      <c r="D104" s="145" t="s">
        <v>76</v>
      </c>
      <c r="E104" s="194"/>
      <c r="F104" s="145" t="s">
        <v>225</v>
      </c>
      <c r="G104" s="194"/>
      <c r="H104" s="219" t="s">
        <v>226</v>
      </c>
      <c r="I104" s="194"/>
    </row>
    <row r="105" spans="1:9" s="17" customFormat="1" ht="15">
      <c r="A105" s="194"/>
      <c r="B105" s="127" t="s">
        <v>227</v>
      </c>
      <c r="C105" s="194"/>
      <c r="D105" s="145" t="s">
        <v>76</v>
      </c>
      <c r="E105" s="194"/>
      <c r="F105" s="145" t="s">
        <v>225</v>
      </c>
      <c r="G105" s="194"/>
      <c r="H105" s="219"/>
      <c r="I105" s="194"/>
    </row>
    <row r="106" spans="1:9" s="17" customFormat="1" ht="15">
      <c r="A106" s="194"/>
      <c r="B106" s="147" t="s">
        <v>198</v>
      </c>
      <c r="C106" s="194"/>
      <c r="D106" s="145" t="s">
        <v>199</v>
      </c>
      <c r="E106" s="194"/>
      <c r="F106" s="145" t="s">
        <v>228</v>
      </c>
      <c r="G106" s="194"/>
      <c r="H106" s="219"/>
      <c r="I106" s="194"/>
    </row>
    <row r="107" spans="1:9" s="17" customFormat="1" ht="15">
      <c r="A107" s="194"/>
      <c r="B107" s="128" t="str">
        <f>LEFT(B106,SEARCH(",",B106))&amp;" value"</f>
        <v>Crude oil (2709), value</v>
      </c>
      <c r="C107" s="194"/>
      <c r="D107" s="145" t="s">
        <v>199</v>
      </c>
      <c r="E107" s="194"/>
      <c r="F107" s="145" t="s">
        <v>201</v>
      </c>
      <c r="G107" s="194"/>
      <c r="H107" s="219" t="s">
        <v>229</v>
      </c>
      <c r="I107" s="194"/>
    </row>
    <row r="108" spans="1:9" s="17" customFormat="1" ht="15">
      <c r="A108" s="194"/>
      <c r="B108" s="147" t="s">
        <v>202</v>
      </c>
      <c r="C108" s="194"/>
      <c r="D108" s="145" t="s">
        <v>199</v>
      </c>
      <c r="E108" s="194"/>
      <c r="F108" s="145" t="s">
        <v>203</v>
      </c>
      <c r="G108" s="194"/>
      <c r="H108" s="219"/>
      <c r="I108" s="194"/>
    </row>
    <row r="109" spans="1:9" s="17" customFormat="1" ht="15">
      <c r="A109" s="194"/>
      <c r="B109" s="128" t="str">
        <f>LEFT(B108,SEARCH(",",B108))&amp;" value"</f>
        <v>Natural gas (2711), value</v>
      </c>
      <c r="C109" s="194"/>
      <c r="D109" s="145" t="s">
        <v>199</v>
      </c>
      <c r="E109" s="194"/>
      <c r="F109" s="145" t="s">
        <v>201</v>
      </c>
      <c r="G109" s="194"/>
      <c r="H109" s="219" t="s">
        <v>229</v>
      </c>
      <c r="I109" s="194"/>
    </row>
    <row r="110" spans="1:9" s="17" customFormat="1" ht="15">
      <c r="A110" s="194"/>
      <c r="B110" s="147" t="s">
        <v>206</v>
      </c>
      <c r="C110" s="194"/>
      <c r="D110" s="200">
        <v>42.1</v>
      </c>
      <c r="E110" s="194"/>
      <c r="F110" s="145" t="s">
        <v>207</v>
      </c>
      <c r="G110" s="194"/>
      <c r="H110" s="219"/>
      <c r="I110" s="194"/>
    </row>
    <row r="111" spans="1:9" s="17" customFormat="1" ht="15">
      <c r="A111" s="194"/>
      <c r="B111" s="128" t="str">
        <f>LEFT(B110,SEARCH(",",B110))&amp;" value"</f>
        <v>Gold (7108), value</v>
      </c>
      <c r="C111" s="194"/>
      <c r="D111" s="200">
        <v>4357952483160</v>
      </c>
      <c r="E111" s="194"/>
      <c r="F111" s="145" t="s">
        <v>91</v>
      </c>
      <c r="G111" s="194"/>
      <c r="H111" s="219" t="s">
        <v>229</v>
      </c>
      <c r="I111" s="194"/>
    </row>
    <row r="112" spans="1:9" s="17" customFormat="1" ht="15">
      <c r="A112" s="194"/>
      <c r="B112" s="147" t="s">
        <v>208</v>
      </c>
      <c r="C112" s="194"/>
      <c r="D112" s="200">
        <v>12.6</v>
      </c>
      <c r="E112" s="194"/>
      <c r="F112" s="145" t="s">
        <v>207</v>
      </c>
      <c r="G112" s="194"/>
      <c r="H112" s="219"/>
      <c r="I112" s="194"/>
    </row>
    <row r="113" spans="1:16" s="17" customFormat="1" ht="15">
      <c r="A113" s="194"/>
      <c r="B113" s="128" t="str">
        <f>LEFT(B112,SEARCH(",",B112))&amp;" value"</f>
        <v>Silver (7106), value</v>
      </c>
      <c r="C113" s="194"/>
      <c r="D113" s="200">
        <v>14961428010</v>
      </c>
      <c r="E113" s="194"/>
      <c r="F113" s="145" t="s">
        <v>91</v>
      </c>
      <c r="G113" s="194"/>
      <c r="H113" s="219" t="s">
        <v>229</v>
      </c>
      <c r="I113" s="194"/>
      <c r="J113" s="194"/>
      <c r="K113" s="194"/>
      <c r="L113" s="194"/>
      <c r="M113" s="194"/>
      <c r="N113" s="194"/>
      <c r="O113" s="194"/>
      <c r="P113" s="194"/>
    </row>
    <row r="114" spans="1:16" s="17" customFormat="1" ht="15">
      <c r="A114" s="194"/>
      <c r="B114" s="147" t="s">
        <v>211</v>
      </c>
      <c r="C114" s="194"/>
      <c r="D114" s="200">
        <v>2916</v>
      </c>
      <c r="E114" s="194"/>
      <c r="F114" s="145" t="s">
        <v>207</v>
      </c>
      <c r="G114" s="194"/>
      <c r="H114" s="219"/>
      <c r="I114" s="194"/>
      <c r="J114" s="194"/>
      <c r="K114" s="194"/>
      <c r="L114" s="194"/>
      <c r="M114" s="194"/>
      <c r="N114" s="194"/>
      <c r="O114" s="194"/>
      <c r="P114" s="194"/>
    </row>
    <row r="115" spans="1:16" s="17" customFormat="1" ht="15">
      <c r="A115" s="194"/>
      <c r="B115" s="128" t="str">
        <f>LEFT(B114,SEARCH(",",B114))&amp;" value"</f>
        <v>Gypsum (2520), value</v>
      </c>
      <c r="C115" s="194"/>
      <c r="D115" s="200">
        <v>725527410</v>
      </c>
      <c r="E115" s="194"/>
      <c r="F115" s="145" t="s">
        <v>91</v>
      </c>
      <c r="G115" s="194"/>
      <c r="H115" s="219" t="s">
        <v>229</v>
      </c>
      <c r="I115" s="194"/>
      <c r="J115" s="194"/>
      <c r="K115" s="194"/>
      <c r="L115" s="194"/>
      <c r="M115" s="194"/>
      <c r="N115" s="194"/>
      <c r="O115" s="194"/>
      <c r="P115" s="194"/>
    </row>
    <row r="116" spans="1:16" s="17" customFormat="1" ht="15">
      <c r="A116" s="194"/>
      <c r="B116" s="147" t="s">
        <v>212</v>
      </c>
      <c r="C116" s="194"/>
      <c r="D116" s="231">
        <v>416750000</v>
      </c>
      <c r="E116" s="194"/>
      <c r="F116" s="145" t="s">
        <v>213</v>
      </c>
      <c r="G116" s="194"/>
      <c r="H116" s="219" t="s">
        <v>230</v>
      </c>
      <c r="I116" s="194"/>
      <c r="J116" s="194"/>
      <c r="K116" s="194"/>
      <c r="L116" s="194"/>
      <c r="M116" s="194"/>
      <c r="N116" s="194"/>
      <c r="O116" s="194"/>
      <c r="P116" s="194"/>
    </row>
    <row r="117" spans="1:16" s="17" customFormat="1" ht="15">
      <c r="A117" s="194"/>
      <c r="B117" s="128" t="str">
        <f>LEFT(B116,SEARCH(",",B116))&amp;" value"</f>
        <v>Diamonds (7102), value</v>
      </c>
      <c r="C117" s="194"/>
      <c r="D117" s="200">
        <v>204463694550</v>
      </c>
      <c r="E117" s="194"/>
      <c r="F117" s="145" t="s">
        <v>91</v>
      </c>
      <c r="G117" s="194"/>
      <c r="H117" s="219" t="s">
        <v>229</v>
      </c>
      <c r="I117" s="194"/>
      <c r="J117" s="194"/>
      <c r="K117" s="194"/>
      <c r="L117" s="194"/>
      <c r="M117" s="194"/>
      <c r="N117" s="194"/>
      <c r="O117" s="194"/>
      <c r="P117" s="194"/>
    </row>
    <row r="118" spans="1:16" s="17" customFormat="1" ht="15">
      <c r="A118" s="194"/>
      <c r="B118" s="147" t="s">
        <v>222</v>
      </c>
      <c r="C118" s="194"/>
      <c r="D118" s="200">
        <v>99510</v>
      </c>
      <c r="E118" s="194"/>
      <c r="F118" s="145" t="s">
        <v>207</v>
      </c>
      <c r="G118" s="194"/>
      <c r="H118" s="219"/>
      <c r="I118" s="194"/>
      <c r="J118" s="194"/>
      <c r="K118" s="194"/>
      <c r="L118" s="194"/>
      <c r="M118" s="194"/>
      <c r="N118" s="194"/>
      <c r="O118" s="194"/>
      <c r="P118" s="194"/>
    </row>
    <row r="119" spans="1:16" s="17" customFormat="1" ht="15">
      <c r="A119" s="194"/>
      <c r="B119" s="129" t="str">
        <f>LEFT(B118,SEARCH(",",B118))&amp;" value"</f>
        <v>Salt and pure sodium chloride (2501), value</v>
      </c>
      <c r="C119" s="194"/>
      <c r="D119" s="200">
        <v>12761958480</v>
      </c>
      <c r="E119" s="194"/>
      <c r="F119" s="145" t="s">
        <v>91</v>
      </c>
      <c r="G119" s="194"/>
      <c r="H119" s="219" t="s">
        <v>229</v>
      </c>
      <c r="I119" s="194"/>
      <c r="J119" s="194"/>
      <c r="K119" s="194"/>
      <c r="L119" s="194"/>
      <c r="M119" s="194"/>
      <c r="N119" s="194"/>
      <c r="O119" s="194"/>
      <c r="P119" s="194"/>
    </row>
    <row r="120" spans="1:16" s="17" customFormat="1" ht="15">
      <c r="A120" s="194"/>
      <c r="B120" s="36"/>
      <c r="C120" s="194"/>
      <c r="D120" s="117"/>
      <c r="E120" s="194"/>
      <c r="F120" s="117"/>
      <c r="G120" s="194"/>
      <c r="H120" s="194"/>
      <c r="I120" s="194"/>
      <c r="J120" s="194"/>
      <c r="K120" s="194"/>
      <c r="L120" s="194"/>
      <c r="M120" s="194"/>
      <c r="N120" s="194"/>
      <c r="O120" s="194"/>
      <c r="P120" s="194"/>
    </row>
    <row r="121" spans="1:16" s="17" customFormat="1" ht="15">
      <c r="A121" s="194"/>
      <c r="B121" s="118" t="s">
        <v>231</v>
      </c>
      <c r="C121" s="194"/>
      <c r="D121" s="254"/>
      <c r="E121" s="194"/>
      <c r="F121" s="131"/>
      <c r="G121" s="194"/>
      <c r="H121" s="249"/>
      <c r="I121" s="194"/>
      <c r="J121" s="194"/>
      <c r="K121" s="194"/>
      <c r="L121" s="194"/>
      <c r="M121" s="194"/>
      <c r="N121" s="194"/>
      <c r="O121" s="194"/>
      <c r="P121" s="194"/>
    </row>
    <row r="122" spans="1:16" s="17" customFormat="1" ht="30">
      <c r="A122" s="194"/>
      <c r="B122" s="127" t="s">
        <v>232</v>
      </c>
      <c r="C122" s="194"/>
      <c r="D122" s="145" t="s">
        <v>76</v>
      </c>
      <c r="E122" s="194"/>
      <c r="F122" s="145" t="s">
        <v>233</v>
      </c>
      <c r="G122" s="194"/>
      <c r="H122" s="219"/>
      <c r="I122" s="194"/>
      <c r="J122" s="194"/>
      <c r="K122" s="194"/>
      <c r="L122" s="194"/>
      <c r="M122" s="194"/>
      <c r="N122" s="194"/>
      <c r="O122" s="194"/>
      <c r="P122" s="194"/>
    </row>
    <row r="123" spans="1:16" s="17" customFormat="1" ht="30">
      <c r="A123" s="194"/>
      <c r="B123" s="132" t="s">
        <v>234</v>
      </c>
      <c r="C123" s="194"/>
      <c r="D123" s="145" t="s">
        <v>76</v>
      </c>
      <c r="E123" s="194"/>
      <c r="F123" s="145" t="s">
        <v>235</v>
      </c>
      <c r="G123" s="194"/>
      <c r="H123" s="219"/>
      <c r="I123" s="194"/>
      <c r="J123" s="194"/>
      <c r="K123" s="194"/>
      <c r="L123" s="194"/>
      <c r="M123" s="194"/>
      <c r="N123" s="194"/>
      <c r="O123" s="194"/>
      <c r="P123" s="194"/>
    </row>
    <row r="124" spans="1:16" s="17" customFormat="1" ht="30">
      <c r="A124" s="194"/>
      <c r="B124" s="133" t="s">
        <v>236</v>
      </c>
      <c r="C124" s="194"/>
      <c r="D124" s="134">
        <f>SUM(Total_reconciled)/SUM(Total_revenues)</f>
        <v>0.9013613457091717</v>
      </c>
      <c r="E124" s="194"/>
      <c r="F124" s="135" t="s">
        <v>237</v>
      </c>
      <c r="G124" s="194"/>
      <c r="H124" s="250"/>
      <c r="I124" s="194"/>
      <c r="J124" s="194"/>
      <c r="K124" s="194"/>
      <c r="L124" s="194"/>
      <c r="M124" s="194"/>
      <c r="N124" s="194"/>
      <c r="O124" s="194"/>
      <c r="P124" s="194"/>
    </row>
    <row r="125" spans="1:16" s="17" customFormat="1" ht="15">
      <c r="A125" s="194"/>
      <c r="B125" s="36"/>
      <c r="C125" s="194"/>
      <c r="D125" s="117"/>
      <c r="E125" s="194"/>
      <c r="F125" s="117"/>
      <c r="G125" s="194"/>
      <c r="H125" s="194"/>
      <c r="I125" s="194"/>
      <c r="J125" s="194"/>
      <c r="K125" s="194"/>
      <c r="L125" s="194"/>
      <c r="M125" s="194"/>
      <c r="N125" s="194"/>
      <c r="O125" s="194"/>
      <c r="P125" s="194"/>
    </row>
    <row r="126" spans="1:16" s="17" customFormat="1" ht="15">
      <c r="A126" s="194"/>
      <c r="B126" s="118" t="s">
        <v>238</v>
      </c>
      <c r="C126" s="194"/>
      <c r="D126" s="131"/>
      <c r="E126" s="194"/>
      <c r="F126" s="131"/>
      <c r="G126" s="194"/>
      <c r="H126" s="249"/>
      <c r="I126" s="194"/>
      <c r="J126" s="194"/>
      <c r="K126" s="194"/>
      <c r="L126" s="194"/>
      <c r="M126" s="194"/>
      <c r="N126" s="194"/>
      <c r="O126" s="194"/>
      <c r="P126" s="194"/>
    </row>
    <row r="127" spans="1:16" s="17" customFormat="1" ht="30">
      <c r="A127" s="194"/>
      <c r="B127" s="132" t="s">
        <v>239</v>
      </c>
      <c r="C127" s="194"/>
      <c r="D127" s="145" t="s">
        <v>105</v>
      </c>
      <c r="E127" s="194"/>
      <c r="F127" s="145"/>
      <c r="G127" s="194"/>
      <c r="H127" s="219"/>
      <c r="I127" s="194"/>
      <c r="J127" s="194"/>
      <c r="K127" s="194"/>
      <c r="L127" s="194"/>
      <c r="M127" s="194"/>
      <c r="N127" s="194"/>
      <c r="O127" s="194"/>
      <c r="P127" s="194"/>
    </row>
    <row r="128" spans="1:16" s="17" customFormat="1" ht="15">
      <c r="A128" s="194"/>
      <c r="B128" s="179" t="s">
        <v>240</v>
      </c>
      <c r="C128" s="257"/>
      <c r="D128" s="119"/>
      <c r="E128" s="257"/>
      <c r="F128" s="119"/>
      <c r="G128" s="194"/>
      <c r="H128" s="219"/>
      <c r="I128" s="194"/>
      <c r="J128" s="194"/>
      <c r="K128" s="194"/>
      <c r="L128" s="194"/>
      <c r="M128" s="194"/>
      <c r="N128" s="194"/>
      <c r="O128" s="194"/>
      <c r="P128" s="194"/>
    </row>
    <row r="129" spans="1:9" s="17" customFormat="1" ht="15">
      <c r="A129" s="194"/>
      <c r="B129" s="147" t="s">
        <v>198</v>
      </c>
      <c r="C129" s="194"/>
      <c r="D129" s="145"/>
      <c r="E129" s="194"/>
      <c r="F129" s="145" t="s">
        <v>228</v>
      </c>
      <c r="G129" s="194"/>
      <c r="H129" s="219"/>
      <c r="I129" s="194"/>
    </row>
    <row r="130" spans="1:9" s="17" customFormat="1" ht="15">
      <c r="A130" s="194"/>
      <c r="B130" s="147" t="s">
        <v>202</v>
      </c>
      <c r="C130" s="194"/>
      <c r="D130" s="145"/>
      <c r="E130" s="194"/>
      <c r="F130" s="145" t="s">
        <v>203</v>
      </c>
      <c r="G130" s="194"/>
      <c r="H130" s="219"/>
      <c r="I130" s="194"/>
    </row>
    <row r="131" spans="1:9" s="17" customFormat="1" ht="15">
      <c r="A131" s="194"/>
      <c r="B131" s="180" t="s">
        <v>206</v>
      </c>
      <c r="C131" s="258"/>
      <c r="D131" s="146"/>
      <c r="E131" s="258"/>
      <c r="F131" s="146" t="s">
        <v>207</v>
      </c>
      <c r="G131" s="194"/>
      <c r="H131" s="219"/>
      <c r="I131" s="194"/>
    </row>
    <row r="132" spans="1:9" s="17" customFormat="1" ht="15">
      <c r="A132" s="194"/>
      <c r="B132" s="179" t="s">
        <v>241</v>
      </c>
      <c r="C132" s="257"/>
      <c r="D132" s="119"/>
      <c r="E132" s="257"/>
      <c r="F132" s="119"/>
      <c r="G132" s="194"/>
      <c r="H132" s="219"/>
      <c r="I132" s="194"/>
    </row>
    <row r="133" spans="1:9" s="17" customFormat="1" ht="15">
      <c r="A133" s="194"/>
      <c r="B133" s="147" t="s">
        <v>198</v>
      </c>
      <c r="C133" s="194"/>
      <c r="D133" s="145"/>
      <c r="E133" s="194"/>
      <c r="F133" s="145" t="s">
        <v>228</v>
      </c>
      <c r="G133" s="194"/>
      <c r="H133" s="219"/>
      <c r="I133" s="194"/>
    </row>
    <row r="134" spans="1:9" s="17" customFormat="1" ht="15">
      <c r="A134" s="194"/>
      <c r="B134" s="128" t="s">
        <v>242</v>
      </c>
      <c r="C134" s="194"/>
      <c r="D134" s="145"/>
      <c r="E134" s="194"/>
      <c r="F134" s="145" t="s">
        <v>201</v>
      </c>
      <c r="G134" s="194"/>
      <c r="H134" s="219" t="s">
        <v>229</v>
      </c>
      <c r="I134" s="194"/>
    </row>
    <row r="135" spans="1:9" s="17" customFormat="1" ht="15">
      <c r="A135" s="194"/>
      <c r="B135" s="147" t="s">
        <v>202</v>
      </c>
      <c r="C135" s="194"/>
      <c r="D135" s="145"/>
      <c r="E135" s="194"/>
      <c r="F135" s="145" t="s">
        <v>203</v>
      </c>
      <c r="G135" s="194"/>
      <c r="H135" s="219"/>
      <c r="I135" s="194"/>
    </row>
    <row r="136" spans="1:9" s="17" customFormat="1" ht="15">
      <c r="A136" s="194"/>
      <c r="B136" s="128" t="s">
        <v>243</v>
      </c>
      <c r="C136" s="194"/>
      <c r="D136" s="145"/>
      <c r="E136" s="194"/>
      <c r="F136" s="145" t="s">
        <v>201</v>
      </c>
      <c r="G136" s="194"/>
      <c r="H136" s="219" t="s">
        <v>229</v>
      </c>
      <c r="I136" s="194"/>
    </row>
    <row r="137" spans="1:9" s="17" customFormat="1" ht="15">
      <c r="A137" s="194"/>
      <c r="B137" s="147" t="s">
        <v>244</v>
      </c>
      <c r="C137" s="194"/>
      <c r="D137" s="145"/>
      <c r="E137" s="194"/>
      <c r="F137" s="145" t="s">
        <v>207</v>
      </c>
      <c r="G137" s="194"/>
      <c r="H137" s="219"/>
      <c r="I137" s="194"/>
    </row>
    <row r="138" spans="1:9" s="17" customFormat="1" ht="15">
      <c r="A138" s="194"/>
      <c r="B138" s="128" t="str">
        <f>LEFT(B137,SEARCH(",",B137))&amp;" value"</f>
        <v>Add commodities here, value</v>
      </c>
      <c r="C138" s="194"/>
      <c r="D138" s="145"/>
      <c r="E138" s="194"/>
      <c r="F138" s="145" t="s">
        <v>201</v>
      </c>
      <c r="G138" s="194"/>
      <c r="H138" s="219" t="s">
        <v>229</v>
      </c>
      <c r="I138" s="194"/>
    </row>
    <row r="139" spans="1:9" s="17" customFormat="1" ht="30">
      <c r="A139" s="194"/>
      <c r="B139" s="178" t="s">
        <v>245</v>
      </c>
      <c r="C139" s="258"/>
      <c r="D139" s="146"/>
      <c r="E139" s="258"/>
      <c r="F139" s="146" t="s">
        <v>201</v>
      </c>
      <c r="G139" s="258"/>
      <c r="H139" s="250"/>
      <c r="I139" s="194"/>
    </row>
    <row r="140" spans="1:9" s="17" customFormat="1" ht="15">
      <c r="A140" s="194"/>
      <c r="B140" s="36"/>
      <c r="C140" s="194"/>
      <c r="D140" s="194"/>
      <c r="E140" s="194"/>
      <c r="F140" s="25"/>
      <c r="G140" s="194"/>
      <c r="H140" s="194"/>
      <c r="I140" s="194"/>
    </row>
    <row r="141" spans="1:9" s="17" customFormat="1" ht="16.149999999999999" customHeight="1">
      <c r="A141" s="194"/>
      <c r="B141" s="118" t="s">
        <v>246</v>
      </c>
      <c r="C141" s="194"/>
      <c r="D141" s="131"/>
      <c r="E141" s="194"/>
      <c r="F141" s="131"/>
      <c r="G141" s="194"/>
      <c r="H141" s="249"/>
      <c r="I141" s="194"/>
    </row>
    <row r="142" spans="1:9" s="17" customFormat="1" ht="30">
      <c r="A142" s="194"/>
      <c r="B142" s="132" t="s">
        <v>247</v>
      </c>
      <c r="C142" s="194"/>
      <c r="D142" s="145" t="s">
        <v>106</v>
      </c>
      <c r="E142" s="194"/>
      <c r="F142" s="145" t="str">
        <f>IF(D142=Lists!$K$4,"&lt; Input URL to data source &gt;",IF(D142=Lists!$K$5,"&lt; Reference section in EITI Report or URL &gt;",IF(D142=Lists!$K$6,"&lt; Reference evidence of non-applicability &gt;","")))</f>
        <v/>
      </c>
      <c r="G142" s="194"/>
      <c r="H142" s="219"/>
      <c r="I142" s="194"/>
    </row>
    <row r="143" spans="1:9" s="17" customFormat="1" ht="30.75" customHeight="1">
      <c r="A143" s="194"/>
      <c r="B143" s="137" t="s">
        <v>248</v>
      </c>
      <c r="C143" s="194"/>
      <c r="D143" s="146"/>
      <c r="E143" s="194"/>
      <c r="F143" s="146" t="s">
        <v>201</v>
      </c>
      <c r="G143" s="194"/>
      <c r="H143" s="250"/>
      <c r="I143" s="194"/>
    </row>
    <row r="144" spans="1:9" s="17" customFormat="1" ht="15">
      <c r="A144" s="194"/>
      <c r="B144" s="36"/>
      <c r="C144" s="194"/>
      <c r="D144" s="117"/>
      <c r="E144" s="194"/>
      <c r="F144" s="25"/>
      <c r="G144" s="194"/>
      <c r="H144" s="194"/>
      <c r="I144" s="194"/>
    </row>
    <row r="145" spans="1:9" s="17" customFormat="1" ht="15">
      <c r="A145" s="194"/>
      <c r="B145" s="118" t="s">
        <v>249</v>
      </c>
      <c r="C145" s="194"/>
      <c r="D145" s="131"/>
      <c r="E145" s="194"/>
      <c r="F145" s="131"/>
      <c r="G145" s="194"/>
      <c r="H145" s="249"/>
      <c r="I145" s="194"/>
    </row>
    <row r="146" spans="1:9" s="17" customFormat="1" ht="30">
      <c r="A146" s="194"/>
      <c r="B146" s="132" t="s">
        <v>250</v>
      </c>
      <c r="C146" s="194"/>
      <c r="D146" s="145" t="s">
        <v>76</v>
      </c>
      <c r="E146" s="194"/>
      <c r="F146" s="145" t="s">
        <v>251</v>
      </c>
      <c r="G146" s="194"/>
      <c r="H146" s="219"/>
      <c r="I146" s="194"/>
    </row>
    <row r="147" spans="1:9" s="17" customFormat="1" ht="30.75" customHeight="1">
      <c r="A147" s="194"/>
      <c r="B147" s="137" t="s">
        <v>252</v>
      </c>
      <c r="C147" s="194"/>
      <c r="D147" s="202">
        <v>373436745.97000003</v>
      </c>
      <c r="E147" s="194"/>
      <c r="F147" s="146" t="s">
        <v>91</v>
      </c>
      <c r="G147" s="194"/>
      <c r="H147" s="250"/>
      <c r="I147" s="194"/>
    </row>
    <row r="148" spans="1:9" s="17" customFormat="1" ht="15">
      <c r="A148" s="194"/>
      <c r="B148" s="36"/>
      <c r="C148" s="194"/>
      <c r="D148" s="117"/>
      <c r="E148" s="194"/>
      <c r="F148" s="25"/>
      <c r="G148" s="194"/>
      <c r="H148" s="194"/>
      <c r="I148" s="194"/>
    </row>
    <row r="149" spans="1:9" s="17" customFormat="1" ht="15">
      <c r="A149" s="194"/>
      <c r="B149" s="118" t="s">
        <v>253</v>
      </c>
      <c r="C149" s="194"/>
      <c r="D149" s="131"/>
      <c r="E149" s="194"/>
      <c r="F149" s="131"/>
      <c r="G149" s="194"/>
      <c r="H149" s="249"/>
      <c r="I149" s="194"/>
    </row>
    <row r="150" spans="1:9" s="17" customFormat="1" ht="30">
      <c r="A150" s="194"/>
      <c r="B150" s="132" t="s">
        <v>254</v>
      </c>
      <c r="C150" s="194"/>
      <c r="D150" s="145" t="s">
        <v>76</v>
      </c>
      <c r="E150" s="194"/>
      <c r="F150" s="145" t="s">
        <v>255</v>
      </c>
      <c r="G150" s="194"/>
      <c r="H150" s="219"/>
      <c r="I150" s="194"/>
    </row>
    <row r="151" spans="1:9" s="17" customFormat="1" ht="15">
      <c r="A151" s="194"/>
      <c r="B151" s="137" t="s">
        <v>256</v>
      </c>
      <c r="C151" s="194"/>
      <c r="D151" s="201">
        <v>10567213061341</v>
      </c>
      <c r="E151" s="194"/>
      <c r="F151" s="146" t="s">
        <v>91</v>
      </c>
      <c r="G151" s="194"/>
      <c r="H151" s="259">
        <f>3304617341+4544908095000+4599332349000+1419668000000</f>
        <v>10567213061341</v>
      </c>
      <c r="I151" s="194"/>
    </row>
    <row r="152" spans="1:9" s="17" customFormat="1" ht="15">
      <c r="A152" s="194"/>
      <c r="B152" s="36"/>
      <c r="C152" s="194"/>
      <c r="D152" s="117"/>
      <c r="E152" s="194"/>
      <c r="F152" s="25"/>
      <c r="G152" s="194"/>
      <c r="H152" s="194"/>
      <c r="I152" s="194"/>
    </row>
    <row r="153" spans="1:9" s="17" customFormat="1" ht="15">
      <c r="A153" s="194"/>
      <c r="B153" s="118" t="s">
        <v>257</v>
      </c>
      <c r="C153" s="194"/>
      <c r="D153" s="131"/>
      <c r="E153" s="194"/>
      <c r="F153" s="131"/>
      <c r="G153" s="194"/>
      <c r="H153" s="249"/>
      <c r="I153" s="194"/>
    </row>
    <row r="154" spans="1:9" s="17" customFormat="1" ht="30">
      <c r="A154" s="194"/>
      <c r="B154" s="132" t="str">
        <f>"Does the government disclose information on"&amp;RIGHT(B153,LEN(B153)-SEARCH(":",B153,1))&amp;"?"</f>
        <v>Does the government disclose information on Direct subnational payments?</v>
      </c>
      <c r="C154" s="194"/>
      <c r="D154" s="145" t="s">
        <v>76</v>
      </c>
      <c r="E154" s="194"/>
      <c r="F154" s="145" t="s">
        <v>258</v>
      </c>
      <c r="G154" s="194"/>
      <c r="H154" s="219" t="s">
        <v>259</v>
      </c>
      <c r="I154" s="194"/>
    </row>
    <row r="155" spans="1:9" s="17" customFormat="1" ht="15">
      <c r="A155" s="194"/>
      <c r="B155" s="137" t="s">
        <v>260</v>
      </c>
      <c r="C155" s="194"/>
      <c r="D155" s="201">
        <v>14067241387.34</v>
      </c>
      <c r="E155" s="194"/>
      <c r="F155" s="146" t="s">
        <v>91</v>
      </c>
      <c r="G155" s="194"/>
      <c r="H155" s="250"/>
      <c r="I155" s="194"/>
    </row>
    <row r="156" spans="1:9" s="17" customFormat="1" ht="15">
      <c r="A156" s="194"/>
      <c r="B156" s="36"/>
      <c r="C156" s="194"/>
      <c r="D156" s="117"/>
      <c r="E156" s="194"/>
      <c r="F156" s="25"/>
      <c r="G156" s="194"/>
      <c r="H156" s="194"/>
      <c r="I156" s="194"/>
    </row>
    <row r="157" spans="1:9" s="17" customFormat="1" ht="15">
      <c r="A157" s="194"/>
      <c r="B157" s="118" t="s">
        <v>261</v>
      </c>
      <c r="C157" s="194"/>
      <c r="D157" s="131"/>
      <c r="E157" s="194"/>
      <c r="F157" s="25"/>
      <c r="G157" s="194"/>
      <c r="H157" s="249"/>
      <c r="I157" s="194"/>
    </row>
    <row r="158" spans="1:9" s="17" customFormat="1" ht="30">
      <c r="A158" s="194"/>
      <c r="B158" s="133" t="s">
        <v>262</v>
      </c>
      <c r="C158" s="194"/>
      <c r="D158" s="138">
        <f>IFERROR(IF(_xlfn.DAYS('Part 1 - About'!$E$27,'Part 1 - About'!$E$20)/365&gt;0,_xlfn.DAYS('Part 1 - About'!$E$27,'Part 1 - About'!$E$20)/365,_xlfn.DAYS('Part 1 - About'!$E$24,'Part 1 - About'!$E$20)/365),"Automatically completed using the 1. About sheet")</f>
        <v>2.0027397260273974</v>
      </c>
      <c r="E158" s="194"/>
      <c r="F158" s="25"/>
      <c r="G158" s="194"/>
      <c r="H158" s="250"/>
      <c r="I158" s="194"/>
    </row>
    <row r="159" spans="1:9" s="17" customFormat="1" ht="15">
      <c r="A159" s="194"/>
      <c r="B159" s="36"/>
      <c r="C159" s="194"/>
      <c r="D159" s="117"/>
      <c r="E159" s="194"/>
      <c r="F159" s="25"/>
      <c r="G159" s="194"/>
      <c r="H159" s="194"/>
      <c r="I159" s="194"/>
    </row>
    <row r="160" spans="1:9" s="17" customFormat="1" ht="15">
      <c r="A160" s="194"/>
      <c r="B160" s="118" t="s">
        <v>263</v>
      </c>
      <c r="C160" s="194"/>
      <c r="D160" s="131"/>
      <c r="E160" s="194"/>
      <c r="F160" s="131"/>
      <c r="G160" s="194"/>
      <c r="H160" s="249"/>
      <c r="I160" s="194"/>
    </row>
    <row r="161" spans="1:16" s="17" customFormat="1" ht="45">
      <c r="A161" s="194"/>
      <c r="B161" s="127" t="s">
        <v>264</v>
      </c>
      <c r="C161" s="194"/>
      <c r="D161" s="145" t="s">
        <v>76</v>
      </c>
      <c r="E161" s="194"/>
      <c r="F161" s="145" t="s">
        <v>235</v>
      </c>
      <c r="G161" s="194"/>
      <c r="H161" s="219"/>
      <c r="I161" s="194"/>
      <c r="J161" s="194"/>
      <c r="K161" s="194"/>
      <c r="L161" s="194"/>
      <c r="M161" s="194"/>
      <c r="N161" s="194"/>
      <c r="O161" s="194"/>
      <c r="P161" s="194"/>
    </row>
    <row r="162" spans="1:16" s="17" customFormat="1" ht="30">
      <c r="A162" s="194"/>
      <c r="B162" s="128" t="s">
        <v>265</v>
      </c>
      <c r="C162" s="194"/>
      <c r="D162" s="145" t="s">
        <v>76</v>
      </c>
      <c r="E162" s="194"/>
      <c r="F162" s="145" t="s">
        <v>266</v>
      </c>
      <c r="G162" s="194"/>
      <c r="H162" s="219"/>
      <c r="I162" s="194"/>
      <c r="J162" s="194"/>
      <c r="K162" s="194"/>
      <c r="L162" s="194"/>
      <c r="M162" s="194"/>
      <c r="N162" s="194"/>
      <c r="O162" s="194"/>
      <c r="P162" s="194"/>
    </row>
    <row r="163" spans="1:16" s="17" customFormat="1" ht="15">
      <c r="A163" s="194"/>
      <c r="B163" s="120" t="s">
        <v>267</v>
      </c>
      <c r="C163" s="194"/>
      <c r="D163" s="145" t="s">
        <v>76</v>
      </c>
      <c r="E163" s="194"/>
      <c r="F163" s="145" t="s">
        <v>266</v>
      </c>
      <c r="G163" s="194"/>
      <c r="H163" s="219"/>
      <c r="I163" s="194"/>
      <c r="J163" s="194"/>
      <c r="K163" s="194"/>
      <c r="L163" s="194"/>
      <c r="M163" s="194"/>
      <c r="N163" s="194"/>
      <c r="O163" s="194"/>
      <c r="P163" s="194"/>
    </row>
    <row r="164" spans="1:16" s="17" customFormat="1" ht="15">
      <c r="A164" s="194"/>
      <c r="B164" s="122" t="s">
        <v>268</v>
      </c>
      <c r="C164" s="194"/>
      <c r="D164" s="145" t="s">
        <v>129</v>
      </c>
      <c r="E164" s="194"/>
      <c r="F164" s="208" t="s">
        <v>269</v>
      </c>
      <c r="G164" s="194"/>
      <c r="H164" s="219"/>
      <c r="I164" s="194"/>
      <c r="J164" s="194"/>
      <c r="K164" s="194"/>
      <c r="L164" s="194"/>
      <c r="M164" s="194"/>
      <c r="N164" s="194"/>
      <c r="O164" s="194"/>
      <c r="P164" s="194"/>
    </row>
    <row r="165" spans="1:16" s="17" customFormat="1" ht="15">
      <c r="A165" s="194"/>
      <c r="B165" s="120" t="s">
        <v>270</v>
      </c>
      <c r="C165" s="194"/>
      <c r="D165" s="145" t="s">
        <v>76</v>
      </c>
      <c r="E165" s="194"/>
      <c r="F165" s="145" t="s">
        <v>266</v>
      </c>
      <c r="G165" s="194"/>
      <c r="H165" s="219"/>
      <c r="I165" s="194"/>
      <c r="J165" s="194"/>
      <c r="K165" s="194"/>
      <c r="L165" s="194"/>
      <c r="M165" s="194"/>
      <c r="N165" s="194"/>
      <c r="O165" s="194"/>
      <c r="P165" s="194"/>
    </row>
    <row r="166" spans="1:16" s="17" customFormat="1" ht="15">
      <c r="A166" s="194"/>
      <c r="B166" s="123" t="s">
        <v>271</v>
      </c>
      <c r="C166" s="194"/>
      <c r="D166" s="146" t="s">
        <v>129</v>
      </c>
      <c r="E166" s="194"/>
      <c r="F166" s="208" t="s">
        <v>272</v>
      </c>
      <c r="G166" s="194"/>
      <c r="H166" s="250"/>
      <c r="I166" s="194"/>
      <c r="J166" s="194"/>
      <c r="K166" s="194"/>
      <c r="L166" s="194"/>
      <c r="M166" s="194"/>
      <c r="N166" s="194"/>
      <c r="O166" s="194"/>
      <c r="P166" s="194"/>
    </row>
    <row r="167" spans="1:16" s="17" customFormat="1" ht="15">
      <c r="A167" s="194"/>
      <c r="B167" s="36"/>
      <c r="C167" s="194"/>
      <c r="D167" s="117"/>
      <c r="E167" s="194"/>
      <c r="F167" s="25"/>
      <c r="G167" s="194"/>
      <c r="H167" s="194"/>
      <c r="I167" s="194"/>
      <c r="J167" s="194"/>
      <c r="K167" s="194"/>
      <c r="L167" s="194"/>
      <c r="M167" s="194"/>
      <c r="N167" s="194"/>
      <c r="O167" s="194"/>
      <c r="P167" s="194"/>
    </row>
    <row r="168" spans="1:16" s="17" customFormat="1" ht="30">
      <c r="A168" s="194"/>
      <c r="B168" s="118" t="s">
        <v>273</v>
      </c>
      <c r="C168" s="194"/>
      <c r="D168" s="131"/>
      <c r="E168" s="194"/>
      <c r="F168" s="131"/>
      <c r="G168" s="194"/>
      <c r="H168" s="249"/>
      <c r="I168" s="194"/>
      <c r="J168" s="194"/>
      <c r="K168" s="194"/>
      <c r="L168" s="194"/>
      <c r="M168" s="194"/>
      <c r="N168" s="194"/>
      <c r="O168" s="194"/>
      <c r="P168" s="194"/>
    </row>
    <row r="169" spans="1:16" s="17" customFormat="1" ht="45">
      <c r="A169" s="194"/>
      <c r="B169" s="132" t="s">
        <v>274</v>
      </c>
      <c r="C169" s="194"/>
      <c r="D169" s="145" t="s">
        <v>129</v>
      </c>
      <c r="E169" s="194"/>
      <c r="F169" s="208" t="s">
        <v>275</v>
      </c>
      <c r="G169" s="194"/>
      <c r="H169" s="219"/>
      <c r="I169" s="194"/>
      <c r="J169" s="194"/>
      <c r="K169" s="194"/>
      <c r="L169" s="194"/>
      <c r="M169" s="194"/>
      <c r="N169" s="194"/>
      <c r="O169" s="194"/>
      <c r="P169" s="194"/>
    </row>
    <row r="170" spans="1:16" s="17" customFormat="1" ht="30">
      <c r="A170" s="194"/>
      <c r="B170" s="137" t="s">
        <v>276</v>
      </c>
      <c r="C170" s="194"/>
      <c r="D170" s="146"/>
      <c r="E170" s="194"/>
      <c r="F170" s="148" t="str">
        <f>IF(D170=Lists!$K$4,"&lt; Input URL to data source &gt;",IF(D170=Lists!$K$5,"&lt; Reference section in EITI Report &gt;",IF(D170=Lists!$K$6,"&lt; Reference evidence of non-applicability &gt;","")))</f>
        <v/>
      </c>
      <c r="G170" s="194"/>
      <c r="H170" s="250"/>
      <c r="I170" s="194"/>
      <c r="J170" s="194"/>
      <c r="K170" s="194"/>
      <c r="L170" s="194"/>
      <c r="M170" s="194"/>
      <c r="N170" s="194"/>
      <c r="O170" s="194"/>
      <c r="P170" s="194"/>
    </row>
    <row r="171" spans="1:16" s="17" customFormat="1" ht="15">
      <c r="A171" s="194"/>
      <c r="B171" s="36"/>
      <c r="C171" s="194"/>
      <c r="D171" s="117"/>
      <c r="E171" s="194"/>
      <c r="F171" s="25"/>
      <c r="G171" s="194"/>
      <c r="H171" s="194"/>
      <c r="I171" s="194"/>
      <c r="J171" s="194"/>
      <c r="K171" s="194"/>
      <c r="L171" s="194"/>
      <c r="M171" s="194"/>
      <c r="N171" s="194"/>
      <c r="O171" s="194"/>
      <c r="P171" s="194"/>
    </row>
    <row r="172" spans="1:16" s="17" customFormat="1" ht="15">
      <c r="A172" s="194"/>
      <c r="B172" s="118" t="s">
        <v>277</v>
      </c>
      <c r="C172" s="194"/>
      <c r="D172" s="131"/>
      <c r="E172" s="194"/>
      <c r="F172" s="131"/>
      <c r="G172" s="194"/>
      <c r="H172" s="249"/>
      <c r="I172" s="194"/>
      <c r="J172" s="194"/>
      <c r="K172" s="194"/>
      <c r="L172" s="194"/>
      <c r="M172" s="194"/>
      <c r="N172" s="194"/>
      <c r="O172" s="194"/>
      <c r="P172" s="194"/>
    </row>
    <row r="173" spans="1:16" s="17" customFormat="1" ht="30">
      <c r="A173" s="194"/>
      <c r="B173" s="132" t="s">
        <v>278</v>
      </c>
      <c r="C173" s="194"/>
      <c r="D173" s="145" t="s">
        <v>106</v>
      </c>
      <c r="E173" s="194"/>
      <c r="F173" s="145" t="str">
        <f>IF(D173=Lists!$K$4,"&lt; Input URL to data source &gt;",IF(D173=Lists!$K$5,"&lt; Reference section in EITI Report or URL &gt;",IF(D173=Lists!$K$6,"&lt; Reference evidence of non-applicability &gt;","")))</f>
        <v/>
      </c>
      <c r="G173" s="194"/>
      <c r="H173" s="219"/>
      <c r="I173" s="194"/>
      <c r="J173" s="194"/>
      <c r="K173" s="194"/>
      <c r="L173" s="194"/>
      <c r="M173" s="194"/>
      <c r="N173" s="194"/>
      <c r="O173" s="194"/>
      <c r="P173" s="194"/>
    </row>
    <row r="174" spans="1:16" s="17" customFormat="1" ht="30">
      <c r="A174" s="194"/>
      <c r="B174" s="136" t="s">
        <v>279</v>
      </c>
      <c r="C174" s="194"/>
      <c r="D174" s="145"/>
      <c r="E174" s="194"/>
      <c r="F174" s="145" t="s">
        <v>91</v>
      </c>
      <c r="G174" s="194"/>
      <c r="H174" s="219"/>
      <c r="I174" s="194"/>
      <c r="J174" s="194"/>
      <c r="K174" s="194"/>
      <c r="L174" s="194"/>
      <c r="M174" s="194"/>
      <c r="N174" s="194"/>
      <c r="O174" s="194"/>
      <c r="P174" s="194"/>
    </row>
    <row r="175" spans="1:16" s="17" customFormat="1" ht="30">
      <c r="A175" s="194"/>
      <c r="B175" s="137" t="s">
        <v>280</v>
      </c>
      <c r="C175" s="194"/>
      <c r="D175" s="146"/>
      <c r="E175" s="194"/>
      <c r="F175" s="146" t="s">
        <v>91</v>
      </c>
      <c r="G175" s="194"/>
      <c r="H175" s="250"/>
      <c r="I175" s="194"/>
      <c r="J175" s="194"/>
      <c r="K175" s="194"/>
      <c r="L175" s="194"/>
      <c r="M175" s="194"/>
      <c r="N175" s="194"/>
      <c r="O175" s="194"/>
      <c r="P175" s="194"/>
    </row>
    <row r="176" spans="1:16" s="17" customFormat="1" ht="15">
      <c r="A176" s="194"/>
      <c r="B176" s="36"/>
      <c r="C176" s="194"/>
      <c r="D176" s="117"/>
      <c r="E176" s="194"/>
      <c r="F176" s="25"/>
      <c r="G176" s="194"/>
      <c r="H176" s="194"/>
      <c r="I176" s="194"/>
      <c r="J176" s="194"/>
      <c r="K176" s="194"/>
      <c r="L176" s="194"/>
      <c r="M176" s="194"/>
      <c r="N176" s="194"/>
      <c r="O176" s="194"/>
      <c r="P176" s="194"/>
    </row>
    <row r="177" spans="1:9" s="17" customFormat="1" ht="30">
      <c r="A177" s="194"/>
      <c r="B177" s="118" t="s">
        <v>281</v>
      </c>
      <c r="C177" s="194"/>
      <c r="D177" s="131"/>
      <c r="E177" s="194"/>
      <c r="F177" s="131"/>
      <c r="G177" s="194"/>
      <c r="H177" s="249"/>
      <c r="I177" s="194"/>
    </row>
    <row r="178" spans="1:9" s="17" customFormat="1" ht="45">
      <c r="A178" s="194"/>
      <c r="B178" s="132" t="s">
        <v>282</v>
      </c>
      <c r="C178" s="194"/>
      <c r="D178" s="145" t="s">
        <v>76</v>
      </c>
      <c r="E178" s="194"/>
      <c r="F178" s="145" t="s">
        <v>283</v>
      </c>
      <c r="G178" s="194"/>
      <c r="H178" s="219"/>
      <c r="I178" s="194"/>
    </row>
    <row r="179" spans="1:9" s="17" customFormat="1" ht="30">
      <c r="A179" s="194"/>
      <c r="B179" s="132" t="s">
        <v>284</v>
      </c>
      <c r="C179" s="194"/>
      <c r="D179" s="145" t="s">
        <v>76</v>
      </c>
      <c r="E179" s="194"/>
      <c r="F179" s="145" t="s">
        <v>285</v>
      </c>
      <c r="G179" s="194"/>
      <c r="H179" s="219"/>
      <c r="I179" s="194"/>
    </row>
    <row r="180" spans="1:9" s="17" customFormat="1" ht="45">
      <c r="A180" s="194"/>
      <c r="B180" s="133" t="s">
        <v>286</v>
      </c>
      <c r="C180" s="194"/>
      <c r="D180" s="146" t="s">
        <v>129</v>
      </c>
      <c r="E180" s="194"/>
      <c r="F180" s="146" t="s">
        <v>275</v>
      </c>
      <c r="G180" s="194"/>
      <c r="H180" s="250"/>
      <c r="I180" s="194"/>
    </row>
    <row r="181" spans="1:9" s="17" customFormat="1" ht="15">
      <c r="A181" s="194"/>
      <c r="B181" s="36"/>
      <c r="C181" s="194"/>
      <c r="D181" s="117"/>
      <c r="E181" s="194"/>
      <c r="F181" s="25"/>
      <c r="G181" s="194"/>
      <c r="H181" s="194"/>
      <c r="I181" s="194"/>
    </row>
    <row r="182" spans="1:9" s="17" customFormat="1" ht="15">
      <c r="A182" s="194"/>
      <c r="B182" s="118" t="s">
        <v>287</v>
      </c>
      <c r="C182" s="194"/>
      <c r="D182" s="131"/>
      <c r="E182" s="194"/>
      <c r="F182" s="131"/>
      <c r="G182" s="194"/>
      <c r="H182" s="249"/>
      <c r="I182" s="194"/>
    </row>
    <row r="183" spans="1:9" s="17" customFormat="1" ht="30">
      <c r="A183" s="194"/>
      <c r="B183" s="132" t="s">
        <v>288</v>
      </c>
      <c r="C183" s="194"/>
      <c r="D183" s="145" t="s">
        <v>106</v>
      </c>
      <c r="E183" s="194"/>
      <c r="F183" s="145"/>
      <c r="G183" s="194"/>
      <c r="H183" s="219"/>
      <c r="I183" s="194"/>
    </row>
    <row r="184" spans="1:9" s="17" customFormat="1" ht="30">
      <c r="A184" s="194"/>
      <c r="B184" s="136" t="s">
        <v>289</v>
      </c>
      <c r="C184" s="194"/>
      <c r="D184" s="145">
        <v>0</v>
      </c>
      <c r="E184" s="194"/>
      <c r="F184" s="145" t="s">
        <v>91</v>
      </c>
      <c r="G184" s="194"/>
      <c r="H184" s="219"/>
      <c r="I184" s="194"/>
    </row>
    <row r="185" spans="1:9" s="17" customFormat="1" ht="30">
      <c r="A185" s="194"/>
      <c r="B185" s="136" t="s">
        <v>290</v>
      </c>
      <c r="C185" s="194"/>
      <c r="D185" s="145">
        <v>0</v>
      </c>
      <c r="E185" s="251"/>
      <c r="F185" s="145" t="s">
        <v>91</v>
      </c>
      <c r="G185" s="194"/>
      <c r="H185" s="219"/>
      <c r="I185" s="194"/>
    </row>
    <row r="186" spans="1:9" s="17" customFormat="1" ht="15">
      <c r="A186" s="194"/>
      <c r="B186" s="132" t="s">
        <v>291</v>
      </c>
      <c r="C186" s="194"/>
      <c r="D186" s="145" t="s">
        <v>76</v>
      </c>
      <c r="E186" s="194"/>
      <c r="F186" s="204" t="s">
        <v>292</v>
      </c>
      <c r="G186" s="194"/>
      <c r="H186" s="219"/>
      <c r="I186" s="194"/>
    </row>
    <row r="187" spans="1:9" s="17" customFormat="1" ht="30">
      <c r="A187" s="194"/>
      <c r="B187" s="136" t="s">
        <v>293</v>
      </c>
      <c r="C187" s="194"/>
      <c r="D187" s="145">
        <v>0</v>
      </c>
      <c r="E187" s="194"/>
      <c r="F187" s="145" t="s">
        <v>91</v>
      </c>
      <c r="G187" s="194"/>
      <c r="H187" s="219"/>
      <c r="I187" s="194"/>
    </row>
    <row r="188" spans="1:9" s="17" customFormat="1" ht="30">
      <c r="A188" s="194"/>
      <c r="B188" s="136" t="s">
        <v>294</v>
      </c>
      <c r="C188" s="194"/>
      <c r="D188" s="200">
        <v>13266832027.360001</v>
      </c>
      <c r="E188" s="194"/>
      <c r="F188" s="145" t="s">
        <v>91</v>
      </c>
      <c r="G188" s="194"/>
      <c r="H188" s="219">
        <f>3135634793.93+1869607793.39+4844424795.66+723099000+331680006.48+1097046833.36+172300748.79+355117982.17+737920073.58</f>
        <v>13266832027.360001</v>
      </c>
      <c r="I188" s="194"/>
    </row>
    <row r="189" spans="1:9" s="17" customFormat="1" ht="30">
      <c r="A189" s="194"/>
      <c r="B189" s="132" t="s">
        <v>295</v>
      </c>
      <c r="C189" s="194"/>
      <c r="D189" s="145" t="s">
        <v>76</v>
      </c>
      <c r="E189" s="194"/>
      <c r="F189" s="204" t="s">
        <v>292</v>
      </c>
      <c r="G189" s="194"/>
      <c r="H189" s="219"/>
      <c r="I189" s="194"/>
    </row>
    <row r="190" spans="1:9" s="17" customFormat="1" ht="30">
      <c r="A190" s="194"/>
      <c r="B190" s="136" t="s">
        <v>296</v>
      </c>
      <c r="C190" s="194"/>
      <c r="D190" s="232">
        <v>172300748.78999999</v>
      </c>
      <c r="E190" s="194"/>
      <c r="F190" s="145" t="s">
        <v>91</v>
      </c>
      <c r="G190" s="194"/>
      <c r="H190" s="219" t="s">
        <v>297</v>
      </c>
      <c r="I190" s="194"/>
    </row>
    <row r="191" spans="1:9" s="17" customFormat="1" ht="30">
      <c r="A191" s="194"/>
      <c r="B191" s="137" t="s">
        <v>298</v>
      </c>
      <c r="C191" s="194"/>
      <c r="D191" s="145"/>
      <c r="E191" s="194"/>
      <c r="F191" s="145" t="s">
        <v>91</v>
      </c>
      <c r="G191" s="194"/>
      <c r="H191" s="250"/>
      <c r="I191" s="194"/>
    </row>
    <row r="192" spans="1:9" s="17" customFormat="1" ht="15">
      <c r="A192" s="194"/>
      <c r="B192" s="36"/>
      <c r="C192" s="194"/>
      <c r="D192" s="117"/>
      <c r="E192" s="194"/>
      <c r="F192" s="25"/>
      <c r="G192" s="194"/>
      <c r="H192" s="194"/>
      <c r="I192" s="194"/>
    </row>
    <row r="193" spans="1:9" s="17" customFormat="1" ht="15">
      <c r="A193" s="194"/>
      <c r="B193" s="118" t="s">
        <v>299</v>
      </c>
      <c r="C193" s="194"/>
      <c r="D193" s="131"/>
      <c r="E193" s="194"/>
      <c r="F193" s="131"/>
      <c r="G193" s="194"/>
      <c r="H193" s="249"/>
      <c r="I193" s="194"/>
    </row>
    <row r="194" spans="1:9" s="17" customFormat="1" ht="30">
      <c r="A194" s="194"/>
      <c r="B194" s="132" t="s">
        <v>300</v>
      </c>
      <c r="C194" s="194"/>
      <c r="D194" s="233" t="s">
        <v>106</v>
      </c>
      <c r="E194" s="194"/>
      <c r="F194" s="145" t="s">
        <v>301</v>
      </c>
      <c r="G194" s="194"/>
      <c r="H194" s="219" t="s">
        <v>302</v>
      </c>
      <c r="I194" s="194"/>
    </row>
    <row r="195" spans="1:9" s="17" customFormat="1" ht="30">
      <c r="A195" s="194"/>
      <c r="B195" s="137" t="s">
        <v>303</v>
      </c>
      <c r="C195" s="194"/>
      <c r="D195" s="146">
        <v>0</v>
      </c>
      <c r="E195" s="194"/>
      <c r="F195" s="146" t="s">
        <v>91</v>
      </c>
      <c r="G195" s="194"/>
      <c r="H195" s="250"/>
      <c r="I195" s="194"/>
    </row>
    <row r="196" spans="1:9" s="17" customFormat="1" ht="15">
      <c r="A196" s="194"/>
      <c r="B196" s="36"/>
      <c r="C196" s="194"/>
      <c r="D196" s="117"/>
      <c r="E196" s="194"/>
      <c r="F196" s="25"/>
      <c r="G196" s="194"/>
      <c r="H196" s="194"/>
      <c r="I196" s="194"/>
    </row>
    <row r="197" spans="1:9" s="17" customFormat="1" ht="15">
      <c r="A197" s="194"/>
      <c r="B197" s="118" t="s">
        <v>304</v>
      </c>
      <c r="C197" s="194"/>
      <c r="D197" s="139"/>
      <c r="E197" s="194"/>
      <c r="F197" s="140"/>
      <c r="G197" s="194"/>
      <c r="H197" s="249"/>
      <c r="I197" s="194"/>
    </row>
    <row r="198" spans="1:9" s="17" customFormat="1" ht="31.5" customHeight="1">
      <c r="A198" s="194"/>
      <c r="B198" s="141" t="s">
        <v>305</v>
      </c>
      <c r="C198" s="194"/>
      <c r="D198" s="145" t="s">
        <v>129</v>
      </c>
      <c r="E198" s="194"/>
      <c r="F198" s="145" t="s">
        <v>306</v>
      </c>
      <c r="G198" s="194"/>
      <c r="H198" s="219"/>
      <c r="I198" s="194"/>
    </row>
    <row r="199" spans="1:9" s="17" customFormat="1" ht="30">
      <c r="A199" s="194"/>
      <c r="B199" s="132" t="s">
        <v>307</v>
      </c>
      <c r="C199" s="194"/>
      <c r="D199" s="205">
        <v>7219118000000</v>
      </c>
      <c r="E199" s="194"/>
      <c r="F199" s="145" t="s">
        <v>91</v>
      </c>
      <c r="G199" s="194"/>
      <c r="H199" s="219" t="s">
        <v>308</v>
      </c>
      <c r="I199" s="194"/>
    </row>
    <row r="200" spans="1:9" s="17" customFormat="1" ht="15">
      <c r="A200" s="194"/>
      <c r="B200" s="127" t="s">
        <v>309</v>
      </c>
      <c r="C200" s="194"/>
      <c r="D200" s="145" t="s">
        <v>199</v>
      </c>
      <c r="E200" s="194"/>
      <c r="F200" s="145" t="s">
        <v>201</v>
      </c>
      <c r="G200" s="194"/>
      <c r="H200" s="219"/>
      <c r="I200" s="194"/>
    </row>
    <row r="201" spans="1:9" s="17" customFormat="1" ht="15">
      <c r="A201" s="194"/>
      <c r="B201" s="120" t="s">
        <v>310</v>
      </c>
      <c r="C201" s="194"/>
      <c r="D201" s="231">
        <v>107811254000000</v>
      </c>
      <c r="E201" s="194"/>
      <c r="F201" s="145" t="s">
        <v>91</v>
      </c>
      <c r="G201" s="194"/>
      <c r="H201" s="234" t="s">
        <v>311</v>
      </c>
      <c r="I201" s="194"/>
    </row>
    <row r="202" spans="1:9" s="17" customFormat="1" ht="15">
      <c r="A202" s="194"/>
      <c r="B202" s="120" t="s">
        <v>312</v>
      </c>
      <c r="C202" s="194"/>
      <c r="D202" s="212">
        <v>623160926857.04004</v>
      </c>
      <c r="E202" s="194"/>
      <c r="F202" s="145" t="s">
        <v>91</v>
      </c>
      <c r="G202" s="194"/>
      <c r="H202" s="219"/>
      <c r="I202" s="194"/>
    </row>
    <row r="203" spans="1:9" s="17" customFormat="1" ht="15">
      <c r="A203" s="194"/>
      <c r="B203" s="120" t="s">
        <v>313</v>
      </c>
      <c r="C203" s="194"/>
      <c r="D203" s="145" t="s">
        <v>199</v>
      </c>
      <c r="E203" s="194"/>
      <c r="F203" s="145" t="s">
        <v>201</v>
      </c>
      <c r="G203" s="194"/>
      <c r="H203" s="219"/>
      <c r="I203" s="194"/>
    </row>
    <row r="204" spans="1:9" s="17" customFormat="1" ht="15">
      <c r="A204" s="194"/>
      <c r="B204" s="120" t="s">
        <v>314</v>
      </c>
      <c r="C204" s="194"/>
      <c r="D204" s="212">
        <v>4718413725780</v>
      </c>
      <c r="E204" s="194"/>
      <c r="F204" s="145" t="s">
        <v>91</v>
      </c>
      <c r="G204" s="194"/>
      <c r="H204" s="219"/>
      <c r="I204" s="194"/>
    </row>
    <row r="205" spans="1:9" s="17" customFormat="1" ht="15">
      <c r="A205" s="194"/>
      <c r="B205" s="120" t="s">
        <v>315</v>
      </c>
      <c r="C205" s="194"/>
      <c r="D205" s="145" t="s">
        <v>199</v>
      </c>
      <c r="E205" s="194"/>
      <c r="F205" s="145" t="s">
        <v>201</v>
      </c>
      <c r="G205" s="194"/>
      <c r="H205" s="219"/>
      <c r="I205" s="194"/>
    </row>
    <row r="206" spans="1:9" s="17" customFormat="1" ht="15">
      <c r="A206" s="194"/>
      <c r="B206" s="120" t="s">
        <v>316</v>
      </c>
      <c r="C206" s="194"/>
      <c r="D206" s="145" t="s">
        <v>199</v>
      </c>
      <c r="E206" s="194"/>
      <c r="F206" s="145" t="s">
        <v>317</v>
      </c>
      <c r="G206" s="194"/>
      <c r="H206" s="219"/>
      <c r="I206" s="194"/>
    </row>
    <row r="207" spans="1:9" s="17" customFormat="1" ht="15">
      <c r="A207" s="194"/>
      <c r="B207" s="120" t="s">
        <v>318</v>
      </c>
      <c r="C207" s="194"/>
      <c r="D207" s="145" t="s">
        <v>199</v>
      </c>
      <c r="E207" s="194"/>
      <c r="F207" s="145" t="s">
        <v>317</v>
      </c>
      <c r="G207" s="194"/>
      <c r="H207" s="219"/>
      <c r="I207" s="194"/>
    </row>
    <row r="208" spans="1:9" s="17" customFormat="1" ht="15">
      <c r="A208" s="194"/>
      <c r="B208" s="120" t="s">
        <v>319</v>
      </c>
      <c r="C208" s="194"/>
      <c r="D208" s="200">
        <v>332468</v>
      </c>
      <c r="E208" s="194"/>
      <c r="F208" s="145" t="s">
        <v>317</v>
      </c>
      <c r="G208" s="194"/>
      <c r="H208" s="219"/>
      <c r="I208" s="194"/>
    </row>
    <row r="209" spans="1:9" s="17" customFormat="1" ht="15">
      <c r="A209" s="194"/>
      <c r="B209" s="120" t="s">
        <v>320</v>
      </c>
      <c r="C209" s="194"/>
      <c r="D209" s="200">
        <v>6681184</v>
      </c>
      <c r="E209" s="194"/>
      <c r="F209" s="145" t="s">
        <v>317</v>
      </c>
      <c r="G209" s="194"/>
      <c r="H209" s="219">
        <f>4798259+987161+332468+192069+104844+86246+61296+36238+35473+24611+21501+1018</f>
        <v>6681184</v>
      </c>
      <c r="I209" s="194"/>
    </row>
    <row r="210" spans="1:9" s="17" customFormat="1" ht="15">
      <c r="A210" s="194"/>
      <c r="B210" s="120" t="s">
        <v>321</v>
      </c>
      <c r="C210" s="194"/>
      <c r="D210" s="145" t="s">
        <v>199</v>
      </c>
      <c r="E210" s="194"/>
      <c r="F210" s="145" t="s">
        <v>201</v>
      </c>
      <c r="G210" s="194"/>
      <c r="H210" s="219"/>
      <c r="I210" s="194"/>
    </row>
    <row r="211" spans="1:9" s="17" customFormat="1" ht="15">
      <c r="A211" s="194"/>
      <c r="B211" s="126" t="s">
        <v>322</v>
      </c>
      <c r="C211" s="194"/>
      <c r="D211" s="146" t="s">
        <v>199</v>
      </c>
      <c r="E211" s="194"/>
      <c r="F211" s="146" t="s">
        <v>201</v>
      </c>
      <c r="G211" s="194"/>
      <c r="H211" s="250"/>
      <c r="I211" s="194"/>
    </row>
    <row r="212" spans="1:9" s="17" customFormat="1" ht="15">
      <c r="A212" s="194"/>
      <c r="B212" s="25"/>
      <c r="C212" s="194"/>
      <c r="D212" s="142"/>
      <c r="E212" s="194"/>
      <c r="F212" s="25"/>
      <c r="G212" s="194"/>
      <c r="H212" s="194"/>
      <c r="I212" s="194"/>
    </row>
    <row r="213" spans="1:9" s="17" customFormat="1" ht="15">
      <c r="A213" s="194"/>
      <c r="B213" s="118" t="s">
        <v>323</v>
      </c>
      <c r="C213" s="194"/>
      <c r="D213" s="119"/>
      <c r="E213" s="194"/>
      <c r="F213" s="119"/>
      <c r="G213" s="194"/>
      <c r="H213" s="249"/>
      <c r="I213" s="194"/>
    </row>
    <row r="214" spans="1:9" s="17" customFormat="1" ht="15">
      <c r="A214" s="194"/>
      <c r="B214" s="120" t="s">
        <v>127</v>
      </c>
      <c r="C214" s="194"/>
      <c r="D214" s="121"/>
      <c r="E214" s="194"/>
      <c r="F214" s="121"/>
      <c r="G214" s="194"/>
      <c r="H214" s="219"/>
      <c r="I214" s="194"/>
    </row>
    <row r="215" spans="1:9" s="17" customFormat="1" ht="30">
      <c r="A215" s="194"/>
      <c r="B215" s="128" t="s">
        <v>324</v>
      </c>
      <c r="C215" s="194"/>
      <c r="D215" s="145" t="s">
        <v>129</v>
      </c>
      <c r="E215" s="194"/>
      <c r="F215" s="145" t="s">
        <v>325</v>
      </c>
      <c r="G215" s="194"/>
      <c r="H215" s="219"/>
      <c r="I215" s="194"/>
    </row>
    <row r="216" spans="1:9" s="17" customFormat="1" ht="45">
      <c r="A216" s="251"/>
      <c r="B216" s="193" t="s">
        <v>326</v>
      </c>
      <c r="C216" s="252"/>
      <c r="D216" s="145" t="s">
        <v>129</v>
      </c>
      <c r="E216" s="194"/>
      <c r="F216" s="145" t="s">
        <v>327</v>
      </c>
      <c r="G216" s="194"/>
      <c r="H216" s="219"/>
      <c r="I216" s="194"/>
    </row>
    <row r="217" spans="1:9" s="17" customFormat="1" ht="30">
      <c r="A217" s="194"/>
      <c r="B217" s="129" t="s">
        <v>328</v>
      </c>
      <c r="C217" s="252"/>
      <c r="D217" s="146" t="s">
        <v>129</v>
      </c>
      <c r="E217" s="194"/>
      <c r="F217" s="146" t="s">
        <v>329</v>
      </c>
      <c r="G217" s="194"/>
      <c r="H217" s="250"/>
      <c r="I217" s="194"/>
    </row>
    <row r="218" spans="1:9" s="17" customFormat="1" ht="15.6" thickBot="1">
      <c r="A218" s="194"/>
      <c r="B218" s="143"/>
      <c r="C218" s="245"/>
      <c r="D218" s="144"/>
      <c r="E218" s="245"/>
      <c r="F218" s="143"/>
      <c r="G218" s="245"/>
      <c r="H218" s="245"/>
      <c r="I218" s="194"/>
    </row>
    <row r="219" spans="1:9" s="17" customFormat="1" ht="15">
      <c r="A219" s="194"/>
      <c r="B219" s="25"/>
      <c r="C219" s="194"/>
      <c r="D219" s="142"/>
      <c r="E219" s="194"/>
      <c r="F219" s="25"/>
      <c r="G219" s="194"/>
      <c r="H219" s="194"/>
      <c r="I219" s="194"/>
    </row>
    <row r="220" spans="1:9" s="17" customFormat="1" ht="15.6" thickBot="1">
      <c r="A220" s="194"/>
      <c r="B220" s="288" t="s">
        <v>32</v>
      </c>
      <c r="C220" s="289"/>
      <c r="D220" s="289"/>
      <c r="E220" s="289"/>
      <c r="F220" s="289"/>
      <c r="G220" s="289"/>
      <c r="H220" s="289"/>
      <c r="I220" s="194"/>
    </row>
    <row r="221" spans="1:9" s="17" customFormat="1" ht="15">
      <c r="A221" s="194"/>
      <c r="B221" s="290" t="s">
        <v>33</v>
      </c>
      <c r="C221" s="291"/>
      <c r="D221" s="291"/>
      <c r="E221" s="291"/>
      <c r="F221" s="291"/>
      <c r="G221" s="291"/>
      <c r="H221" s="291"/>
      <c r="I221" s="194"/>
    </row>
    <row r="222" spans="1:9" s="17" customFormat="1" ht="15.6" thickBot="1">
      <c r="A222" s="194"/>
      <c r="B222" s="292"/>
      <c r="C222" s="292"/>
      <c r="D222" s="292"/>
      <c r="E222" s="292"/>
      <c r="F222" s="292"/>
      <c r="G222" s="292"/>
      <c r="H222" s="292"/>
      <c r="I222" s="194"/>
    </row>
    <row r="223" spans="1:9" s="17" customFormat="1" ht="15">
      <c r="A223" s="194"/>
      <c r="B223" s="276" t="s">
        <v>34</v>
      </c>
      <c r="C223" s="276"/>
      <c r="D223" s="276"/>
      <c r="E223" s="276"/>
      <c r="F223" s="276"/>
      <c r="G223" s="276"/>
      <c r="H223" s="276"/>
      <c r="I223" s="194"/>
    </row>
    <row r="224" spans="1:9" s="17" customFormat="1" ht="15.75" customHeight="1">
      <c r="A224" s="194"/>
      <c r="B224" s="267" t="s">
        <v>35</v>
      </c>
      <c r="C224" s="267"/>
      <c r="D224" s="267"/>
      <c r="E224" s="267"/>
      <c r="F224" s="267"/>
      <c r="G224" s="267"/>
      <c r="H224" s="267"/>
      <c r="I224" s="194"/>
    </row>
    <row r="225" spans="1:9" s="17" customFormat="1" ht="15">
      <c r="A225" s="194"/>
      <c r="B225" s="276" t="s">
        <v>37</v>
      </c>
      <c r="C225" s="276"/>
      <c r="D225" s="276"/>
      <c r="E225" s="276"/>
      <c r="F225" s="276"/>
      <c r="G225" s="276"/>
      <c r="H225" s="276"/>
      <c r="I225" s="194"/>
    </row>
    <row r="226" spans="1:9" s="17" customFormat="1" ht="15">
      <c r="A226" s="194"/>
      <c r="B226" s="25"/>
      <c r="C226" s="194"/>
      <c r="D226" s="142"/>
      <c r="E226" s="194"/>
      <c r="F226" s="25"/>
      <c r="G226" s="194"/>
      <c r="H226" s="194"/>
      <c r="I226" s="194"/>
    </row>
    <row r="227" spans="1:9" s="17" customFormat="1" ht="15">
      <c r="A227" s="194"/>
      <c r="B227" s="25"/>
      <c r="C227" s="194"/>
      <c r="D227" s="142"/>
      <c r="E227" s="194"/>
      <c r="F227" s="25"/>
      <c r="G227" s="194"/>
      <c r="H227" s="194"/>
      <c r="I227" s="194"/>
    </row>
    <row r="228" spans="1:9" s="17" customFormat="1" ht="15">
      <c r="A228" s="194"/>
      <c r="B228" s="25"/>
      <c r="C228" s="194"/>
      <c r="D228" s="142"/>
      <c r="E228" s="194"/>
      <c r="F228" s="25"/>
      <c r="G228" s="194"/>
      <c r="H228" s="194"/>
      <c r="I228" s="194"/>
    </row>
    <row r="229" spans="1:9" s="17" customFormat="1" ht="15">
      <c r="A229" s="194"/>
      <c r="B229" s="194"/>
      <c r="C229" s="194"/>
      <c r="D229" s="194"/>
      <c r="E229" s="194"/>
      <c r="F229" s="194"/>
      <c r="G229" s="194"/>
      <c r="H229" s="194"/>
      <c r="I229" s="194"/>
    </row>
    <row r="230" spans="1:9" ht="16.149999999999999"/>
    <row r="231" spans="1:9" ht="16.149999999999999"/>
    <row r="232" spans="1:9" ht="16.149999999999999"/>
    <row r="233" spans="1:9" ht="16.149999999999999"/>
    <row r="234" spans="1:9" ht="16.149999999999999"/>
    <row r="235" spans="1:9" ht="16.149999999999999"/>
    <row r="236" spans="1:9" ht="16.149999999999999"/>
    <row r="237" spans="1:9" ht="16.149999999999999"/>
    <row r="238" spans="1:9" ht="16.149999999999999"/>
    <row r="239" spans="1:9" ht="16.149999999999999"/>
    <row r="240" spans="1:9" ht="16.149999999999999"/>
    <row r="241" ht="16.149999999999999"/>
    <row r="242" ht="16.149999999999999"/>
    <row r="243" ht="16.149999999999999"/>
    <row r="244" ht="16.149999999999999"/>
    <row r="245" ht="16.149999999999999"/>
    <row r="246" ht="16.149999999999999"/>
    <row r="247" ht="16.149999999999999"/>
    <row r="248" ht="16.149999999999999"/>
    <row r="249" ht="16.149999999999999"/>
    <row r="250" ht="16.149999999999999"/>
  </sheetData>
  <mergeCells count="14">
    <mergeCell ref="B225:H225"/>
    <mergeCell ref="B2:H2"/>
    <mergeCell ref="B3:H3"/>
    <mergeCell ref="B4:H4"/>
    <mergeCell ref="B5:H5"/>
    <mergeCell ref="B6:H6"/>
    <mergeCell ref="B7:H7"/>
    <mergeCell ref="B8:H8"/>
    <mergeCell ref="B220:H220"/>
    <mergeCell ref="B221:H221"/>
    <mergeCell ref="B222:H222"/>
    <mergeCell ref="B223:H223"/>
    <mergeCell ref="B224:H224"/>
    <mergeCell ref="B9:H9"/>
  </mergeCells>
  <dataValidations xWindow="252" yWindow="511"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9:D131 D133:D138 D68:D101 D106:D119"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0 F72 F80 F74 F76 F78 F106 F108 F110 F118 F112 F114 F116 F137 F68 F135 F133 F129:F131 F84 F82 F86 F88 F90 F92 F94 F96 F98 F10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9 D19:D22 D38:D40 D43:D47 D50:D52 D127 D62 D66:D67 D104:D105 D122:D123 D198 D142 D146 D150 D154 D161:D166 D169 D173 D178:D180 D183 D186 D194 D26:D30 D214:D217 D55:D59"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39" xr:uid="{00000000-0002-0000-0200-000003000000}">
      <formula1>0</formula1>
    </dataValidation>
    <dataValidation type="textLength" allowBlank="1" showInputMessage="1" showErrorMessage="1" errorTitle="Please do not edit these cells" error="Please do not edit these cells" sqref="B157:B158 B160 B145:B147 B226:B228 B126 B141:B143 B149:B151 B153:B155 B121:B124"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05"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03"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202"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01"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9:D200"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204"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43 D147 D151 D155 D170 D174:D175 D184:D185 D195 D187:D188 D190:D191"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08"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9"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43 F147 F151 F155 F174:F175 F190:F191 F195 F184:F185 F210:F211 F187:F188 F199:F205"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10"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11"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37 B72 B74 B76 B78 B80 B118 B68 B70 B110 B112 B114 B116 B106 B108 B135 B133 B129:B131 B84 B82 B86 B88 B90 B92 B94 B96 B98 B100" xr:uid="{00000000-0002-0000-0200-000011000000}">
      <formula1>Commodities_list</formula1>
    </dataValidation>
    <dataValidation type="whole" allowBlank="1" showInputMessage="1" showErrorMessage="1" errorTitle="Please do not edit these cells" error="Please do not edit these cells" sqref="B182:B188 B161:B166 B168:B170 B172:B175 B177:B180 B193:B195 B213:B217" xr:uid="{00000000-0002-0000-0200-000012000000}">
      <formula1>10000</formula1>
      <formula2>50000</formula2>
    </dataValidation>
    <dataValidation type="whole" allowBlank="1" showInputMessage="1" showErrorMessage="1" errorTitle="Please do not edit these cells" error="Please do not edit these cells" sqref="B218:H219 B197:B211"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06:F209" xr:uid="{00000000-0002-0000-0200-000016000000}">
      <formula1>0</formula1>
    </dataValidation>
    <dataValidation allowBlank="1" showInputMessage="1" showErrorMessage="1" errorTitle="Please do not edit these cells" error="Please do not edit these cells" sqref="B189:B191" xr:uid="{00000000-0002-0000-0200-000017000000}"/>
    <dataValidation type="whole" allowBlank="1" showInputMessage="1" showErrorMessage="1" errorTitle="Do not edit these cells" error="Please do not edit these cells" sqref="B222"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07"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06" xr:uid="{00000000-0002-0000-0200-00001A000000}">
      <formula1>2</formula1>
    </dataValidation>
    <dataValidation type="whole" showInputMessage="1" showErrorMessage="1" sqref="A73:C73 A75:C75 A77:C77 A79:C79 A81:C81 B66:B67 A71:C71 A72 A74 A76 A78 A80 F181:F182 B192:C192 D192:D193 F192:F193 B196:C196 D196:D197 F23:F25 D23:D25 F36:F37 D36:D37 F41:F42 D41:D42 F48:F49 D48:D49 F53:F54 D53:D54 F60:F61 D60:D61 B69 D102:D103 F102:F103 B120:C120 D120:D121 F120:F121 B125:C125 D124:D126 F124:F126 B128:G128 B132:G132 F196:F197 B140:C140 D140:D141 F140:F141 B144:C144 D144:D145 F144:F145 B148:C148 D148:D149 F148:F149 B152:C152 D152:D153 F152:F153 B156:C156 B159:C159 B167:C167 D167:D168 F167:F168 B171:C171 D171:D172 F171:F172 B176:C176 D176:D177 F176:F177 B181:C181 D181:D182 C72 C74 C76 C78 C80 C121:C124 C126:C127 H144 C141:C143 C145:C147 C149:C151 C153:C155 C157:C158 C160:C166 C168:C170 C172:C175 C177:C180 C182:C191 C193:C195 D17:D18 F17:F18 B138:B139 D156:D160 F156:F160 C133:C139 H171 H167 H159 H156 H152 H148 H120 H125 E129:E131 G129:G131 H140 C129:C131 I1:I16 C1:H1 H23 H102 F63:F65 D63:D65 C12:H16 B107 B109 B111 B113 B115 B117 B119 H196 H192 H181 H176 H63 H60 H53 H48 H41 H36 A213:A217 C213:C217 F212:F213 D212:D213 C197:C211 G133:G217 E133:E217 B212:C212 H212 B127 B134 B136 C10:H10 B1:B10 B11:F11 B83 B85 B87 B89 B91 B93 B95 B97 B99 B101 C82:C119 A82:A101 A102:B105 A1:A70 C17:C70 E17:E127 G17:G127 B12:B63" xr:uid="{00000000-0002-0000-0200-00001B000000}">
      <formula1>999999</formula1>
      <formula2>99999999</formula2>
    </dataValidation>
    <dataValidation showInputMessage="1" showErrorMessage="1" sqref="B64:B65" xr:uid="{00000000-0002-0000-0200-00001C000000}"/>
    <dataValidation type="textLength" allowBlank="1" showInputMessage="1" showErrorMessage="1" sqref="H17:H22 H24:H35 H103:H119 H42:H47 H39:H40 H49:H52 H61:H62 H121:H124 H126:H139 H141:H143 H145:H147 H149:H151 H153:H155 H157:H158 H160:H166 H168:H170 H172:H175 H177:H180 H182:H191 H193:H195 H197:H211 H213:H217 H64:H101 H37 H54 H58:H59"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D35" xr:uid="{00000000-0002-0000-0200-00001E000000}">
      <formula1>0</formula1>
    </dataValidation>
  </dataValidations>
  <hyperlinks>
    <hyperlink ref="B17" r:id="rId1" location="r2-1" display="EITI Requirement 2.1" xr:uid="{00000000-0004-0000-0200-000000000000}"/>
    <hyperlink ref="B24" r:id="rId2" location="r2-2" display="EITI Requirement 2.2" xr:uid="{00000000-0004-0000-0200-000001000000}"/>
    <hyperlink ref="B42" r:id="rId3" location="r2-4" display="EITI Requirement 2.4" xr:uid="{00000000-0004-0000-0200-000002000000}"/>
    <hyperlink ref="B49" r:id="rId4" location="r2-5" display="EITI Requirement 2.5" xr:uid="{00000000-0004-0000-0200-000003000000}"/>
    <hyperlink ref="B54" r:id="rId5" location="r2-6" display="EITI Requirement 2.6" xr:uid="{00000000-0004-0000-0200-000004000000}"/>
    <hyperlink ref="B61" r:id="rId6" location="r3-1" display="EITI Requirement 3.1" xr:uid="{00000000-0004-0000-0200-000005000000}"/>
    <hyperlink ref="B65" r:id="rId7" xr:uid="{00000000-0004-0000-0200-000006000000}"/>
    <hyperlink ref="B103" r:id="rId8" location="r3-3" display="EITI Requirement 3.3" xr:uid="{00000000-0004-0000-0200-000007000000}"/>
    <hyperlink ref="B121" r:id="rId9" location="r4-1" display="EITI Requirement 4.1" xr:uid="{00000000-0004-0000-0200-000008000000}"/>
    <hyperlink ref="B126" r:id="rId10" location="r4-2" display="EITI Requirement 4.2" xr:uid="{00000000-0004-0000-0200-000009000000}"/>
    <hyperlink ref="B141" r:id="rId11" location="r4-3" display="EITI Requirement 4.3" xr:uid="{00000000-0004-0000-0200-00000A000000}"/>
    <hyperlink ref="B145" r:id="rId12" location="r4-4" display="EITI Requirement 4.4" xr:uid="{00000000-0004-0000-0200-00000B000000}"/>
    <hyperlink ref="B149" r:id="rId13" location="r4-5" display="EITI Requirement 4.5" xr:uid="{00000000-0004-0000-0200-00000C000000}"/>
    <hyperlink ref="B153" r:id="rId14" location="r4-6" display="EITI Requirement 4.6" xr:uid="{00000000-0004-0000-0200-00000D000000}"/>
    <hyperlink ref="B157" r:id="rId15" location="r4-8" display="EITI Requirement 4.8" xr:uid="{00000000-0004-0000-0200-00000E000000}"/>
    <hyperlink ref="B160" r:id="rId16" location="r4-9" display="EITI Requirement 4.9" xr:uid="{00000000-0004-0000-0200-00000F000000}"/>
    <hyperlink ref="B168" r:id="rId17" location="r5-1" display="EITI Requirement 5.1" xr:uid="{00000000-0004-0000-0200-000010000000}"/>
    <hyperlink ref="B172" r:id="rId18" location="r5-2" display="EITI Requirement 5.2" xr:uid="{00000000-0004-0000-0200-000011000000}"/>
    <hyperlink ref="B177" r:id="rId19" location="r5-3" display="EITI Requirement 5.3" xr:uid="{00000000-0004-0000-0200-000012000000}"/>
    <hyperlink ref="B193" r:id="rId20" location="r6-2" display="EITI Requirement 6.2" xr:uid="{00000000-0004-0000-0200-000013000000}"/>
    <hyperlink ref="B197" r:id="rId21" location="r6-3" display="EITI Requirement 6.3" xr:uid="{00000000-0004-0000-0200-000014000000}"/>
    <hyperlink ref="B182" r:id="rId22" location="r6-1" display="EITI Requirement 6.1" xr:uid="{00000000-0004-0000-0200-000015000000}"/>
    <hyperlink ref="B37" r:id="rId23" location="r2-3" xr:uid="{00000000-0004-0000-0200-000016000000}"/>
    <hyperlink ref="B199" r:id="rId24" xr:uid="{00000000-0004-0000-0200-000017000000}"/>
    <hyperlink ref="B221:F221" r:id="rId25" display="Give us your feedback or report a conflict in the data! Write to us at  data@eiti.org" xr:uid="{00000000-0004-0000-0200-000018000000}"/>
    <hyperlink ref="B220:F220" r:id="rId26" display="For the latest version of Summary data templates, see  https://eiti.org/summary-data-template" xr:uid="{00000000-0004-0000-0200-000019000000}"/>
    <hyperlink ref="B64" r:id="rId27" location="r3-2" display="EITI Requirement 3.2" xr:uid="{00000000-0004-0000-0200-00001A000000}"/>
    <hyperlink ref="B213" r:id="rId28" location="r6-4" xr:uid="{00000000-0004-0000-0200-00001B000000}"/>
    <hyperlink ref="F26" r:id="rId29" xr:uid="{00000000-0004-0000-0200-00001C000000}"/>
    <hyperlink ref="F27" r:id="rId30" xr:uid="{00000000-0004-0000-0200-00001D000000}"/>
    <hyperlink ref="H31" r:id="rId31" xr:uid="{00000000-0004-0000-0200-00001E000000}"/>
    <hyperlink ref="H19" r:id="rId32" display="https://www.madini.go.tz/" xr:uid="{A5150077-0514-4D31-A323-F9E0C097BFFE}"/>
    <hyperlink ref="H35" r:id="rId33" xr:uid="{9A21AF7A-9EB7-4D0C-94EA-76B189174CCE}"/>
    <hyperlink ref="F39" r:id="rId34" xr:uid="{6D6C0CE6-141F-4BC3-93B0-5CC8EAF7AE8B}"/>
    <hyperlink ref="F52" r:id="rId35" xr:uid="{C0A869D6-D51F-4B05-A6CA-381A37E4179B}"/>
    <hyperlink ref="F50" r:id="rId36" xr:uid="{00000000-0004-0000-0200-00001F000000}"/>
    <hyperlink ref="F59" r:id="rId37" xr:uid="{6E74EF10-B0CE-4887-AB42-23B823F4F859}"/>
    <hyperlink ref="F164" r:id="rId38" xr:uid="{17B3BFB1-E68D-4B79-87F8-A1D642BB4F28}"/>
    <hyperlink ref="F166" r:id="rId39" xr:uid="{0D64495A-54C1-40DF-8D15-C4CBA945DD7F}"/>
    <hyperlink ref="F169" r:id="rId40" xr:uid="{7EAC713E-62AC-4DB8-87A6-62F41DA0C62E}"/>
    <hyperlink ref="H26" r:id="rId41" xr:uid="{3317CB9C-C2CB-4F60-9EA1-4A04B3EEF29C}"/>
  </hyperlinks>
  <pageMargins left="0.25" right="0.25" top="0.75" bottom="0.75" header="0.3" footer="0.3"/>
  <pageSetup paperSize="8" scale="65" fitToHeight="0" orientation="landscape" horizontalDpi="2400" verticalDpi="2400" r:id="rId42"/>
  <extLst>
    <ext xmlns:x14="http://schemas.microsoft.com/office/spreadsheetml/2009/9/main" uri="{CCE6A557-97BC-4b89-ADB6-D9C93CAAB3DF}">
      <x14:dataValidations xmlns:xm="http://schemas.microsoft.com/office/excel/2006/main" xWindow="252" yWindow="511" count="2">
        <x14:dataValidation type="list" allowBlank="1" showInputMessage="1" showErrorMessage="1" xr:uid="{00000000-0002-0000-0200-00001F000000}">
          <x14:formula1>
            <xm:f>Lists!$K$3:$K$7</xm:f>
          </x14:formula1>
          <xm:sqref>D226:D228</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F71 F73 F75 F77 F79 F81 F138:F139 F107 F109 F111 F113 F115 F117 F119 F136 F69 F134 F83 F85 F87 F89 F91 F93 F95 F97 F99 F101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L148"/>
  <sheetViews>
    <sheetView showGridLines="0" tabSelected="1" topLeftCell="B28" zoomScale="86" zoomScaleNormal="86" workbookViewId="0">
      <selection activeCell="I42" sqref="I42"/>
    </sheetView>
  </sheetViews>
  <sheetFormatPr defaultColWidth="4" defaultRowHeight="24" customHeight="1"/>
  <cols>
    <col min="1" max="1" width="4" style="17"/>
    <col min="2" max="2" width="56.7109375" style="17" customWidth="1"/>
    <col min="3" max="3" width="44.42578125" style="17" customWidth="1"/>
    <col min="4" max="4" width="38.71093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94"/>
      <c r="C1" s="194"/>
      <c r="D1" s="194"/>
      <c r="E1" s="194"/>
      <c r="F1" s="194"/>
      <c r="G1" s="194"/>
      <c r="H1" s="194"/>
      <c r="I1" s="194"/>
      <c r="J1" s="194"/>
      <c r="K1" s="194"/>
      <c r="L1" s="194"/>
    </row>
    <row r="2" spans="2:12" ht="15">
      <c r="B2" s="277" t="s">
        <v>330</v>
      </c>
      <c r="C2" s="277"/>
      <c r="D2" s="277"/>
      <c r="E2" s="277"/>
      <c r="F2" s="277"/>
      <c r="G2" s="277"/>
      <c r="H2" s="277"/>
      <c r="I2" s="277"/>
      <c r="J2" s="277"/>
      <c r="K2" s="194"/>
      <c r="L2" s="194"/>
    </row>
    <row r="3" spans="2:12">
      <c r="B3" s="278" t="s">
        <v>39</v>
      </c>
      <c r="C3" s="278"/>
      <c r="D3" s="278"/>
      <c r="E3" s="278"/>
      <c r="F3" s="278"/>
      <c r="G3" s="278"/>
      <c r="H3" s="278"/>
      <c r="I3" s="278"/>
      <c r="J3" s="278"/>
      <c r="K3" s="194"/>
      <c r="L3" s="194"/>
    </row>
    <row r="4" spans="2:12" ht="15">
      <c r="B4" s="280" t="s">
        <v>331</v>
      </c>
      <c r="C4" s="280"/>
      <c r="D4" s="280"/>
      <c r="E4" s="280"/>
      <c r="F4" s="280"/>
      <c r="G4" s="280"/>
      <c r="H4" s="280"/>
      <c r="I4" s="280"/>
      <c r="J4" s="280"/>
      <c r="K4" s="194"/>
      <c r="L4" s="194"/>
    </row>
    <row r="5" spans="2:12" ht="15">
      <c r="B5" s="280" t="s">
        <v>332</v>
      </c>
      <c r="C5" s="280"/>
      <c r="D5" s="280"/>
      <c r="E5" s="280"/>
      <c r="F5" s="280"/>
      <c r="G5" s="280"/>
      <c r="H5" s="280"/>
      <c r="I5" s="280"/>
      <c r="J5" s="280"/>
      <c r="K5" s="194"/>
      <c r="L5" s="194"/>
    </row>
    <row r="6" spans="2:12" ht="15">
      <c r="B6" s="280" t="s">
        <v>333</v>
      </c>
      <c r="C6" s="280"/>
      <c r="D6" s="280"/>
      <c r="E6" s="280"/>
      <c r="F6" s="280"/>
      <c r="G6" s="280"/>
      <c r="H6" s="280"/>
      <c r="I6" s="280"/>
      <c r="J6" s="280"/>
      <c r="K6" s="194"/>
      <c r="L6" s="194"/>
    </row>
    <row r="7" spans="2:12" ht="15.4" customHeight="1">
      <c r="B7" s="280" t="s">
        <v>334</v>
      </c>
      <c r="C7" s="280"/>
      <c r="D7" s="280"/>
      <c r="E7" s="280"/>
      <c r="F7" s="280"/>
      <c r="G7" s="280"/>
      <c r="H7" s="280"/>
      <c r="I7" s="280"/>
      <c r="J7" s="280"/>
      <c r="K7" s="194"/>
      <c r="L7" s="194"/>
    </row>
    <row r="8" spans="2:12" ht="15">
      <c r="B8" s="284" t="s">
        <v>335</v>
      </c>
      <c r="C8" s="284"/>
      <c r="D8" s="284"/>
      <c r="E8" s="284"/>
      <c r="F8" s="284"/>
      <c r="G8" s="284"/>
      <c r="H8" s="284"/>
      <c r="I8" s="284"/>
      <c r="J8" s="284"/>
      <c r="K8" s="194"/>
      <c r="L8" s="194"/>
    </row>
    <row r="9" spans="2:12" ht="15">
      <c r="B9" s="194"/>
      <c r="C9" s="194"/>
      <c r="D9" s="194"/>
      <c r="E9" s="194"/>
      <c r="F9" s="194"/>
      <c r="G9" s="194"/>
      <c r="H9" s="194"/>
      <c r="I9" s="194"/>
      <c r="J9" s="194"/>
      <c r="K9" s="194"/>
      <c r="L9" s="194"/>
    </row>
    <row r="10" spans="2:12">
      <c r="B10" s="295" t="s">
        <v>336</v>
      </c>
      <c r="C10" s="295"/>
      <c r="D10" s="295"/>
      <c r="E10" s="295"/>
      <c r="F10" s="295"/>
      <c r="G10" s="295"/>
      <c r="H10" s="295"/>
      <c r="I10" s="295"/>
      <c r="J10" s="295"/>
      <c r="K10" s="194"/>
      <c r="L10" s="194"/>
    </row>
    <row r="11" spans="2:12" s="171" customFormat="1" ht="25.5" customHeight="1">
      <c r="B11" s="296" t="s">
        <v>337</v>
      </c>
      <c r="C11" s="296"/>
      <c r="D11" s="296"/>
      <c r="E11" s="296"/>
      <c r="F11" s="296"/>
      <c r="G11" s="296"/>
      <c r="H11" s="296"/>
      <c r="I11" s="296"/>
      <c r="J11" s="296"/>
    </row>
    <row r="12" spans="2:12" s="31" customFormat="1" ht="15">
      <c r="B12" s="297"/>
      <c r="C12" s="297"/>
      <c r="D12" s="297"/>
      <c r="E12" s="297"/>
      <c r="F12" s="297"/>
      <c r="G12" s="297"/>
      <c r="H12" s="297"/>
      <c r="I12" s="297"/>
      <c r="J12" s="297"/>
    </row>
    <row r="13" spans="2:12" s="31" customFormat="1" ht="18.600000000000001">
      <c r="B13" s="298" t="s">
        <v>338</v>
      </c>
      <c r="C13" s="298"/>
      <c r="D13" s="298"/>
      <c r="E13" s="298"/>
      <c r="F13" s="298"/>
      <c r="G13" s="298"/>
      <c r="H13" s="298"/>
      <c r="I13" s="298"/>
      <c r="J13" s="298"/>
    </row>
    <row r="14" spans="2:12" s="31" customFormat="1" ht="15">
      <c r="B14" s="149" t="s">
        <v>339</v>
      </c>
      <c r="C14" s="149" t="s">
        <v>340</v>
      </c>
      <c r="D14" s="194" t="s">
        <v>341</v>
      </c>
      <c r="E14" s="194" t="s">
        <v>342</v>
      </c>
      <c r="F14" s="150"/>
      <c r="G14" s="151"/>
    </row>
    <row r="15" spans="2:12" s="31" customFormat="1" ht="15">
      <c r="B15" s="194" t="s">
        <v>343</v>
      </c>
      <c r="C15" s="194" t="s">
        <v>344</v>
      </c>
      <c r="D15" s="194"/>
      <c r="E15" s="260">
        <f>SUMIF(Government_revenues_table[Government entity],Government_agencies[[#This Row],[Full name of agency]],Government_revenues_table[Revenue value])</f>
        <v>242840997905.35001</v>
      </c>
      <c r="F15" s="151"/>
      <c r="G15" s="151"/>
    </row>
    <row r="16" spans="2:12" s="31" customFormat="1" ht="15">
      <c r="B16" s="31" t="s">
        <v>345</v>
      </c>
      <c r="C16" s="194" t="s">
        <v>344</v>
      </c>
      <c r="D16" s="194"/>
      <c r="E16" s="260">
        <f>SUMIF(Government_revenues_table[Government entity],Government_agencies[[#This Row],[Full name of agency]],Government_revenues_table[Revenue value])</f>
        <v>266378993433.42123</v>
      </c>
      <c r="F16" s="151"/>
      <c r="G16" s="194"/>
      <c r="J16" s="150"/>
      <c r="K16" s="150"/>
      <c r="L16" s="150"/>
    </row>
    <row r="17" spans="2:12" s="31" customFormat="1" ht="15">
      <c r="B17" s="31" t="s">
        <v>346</v>
      </c>
      <c r="C17" s="194" t="s">
        <v>347</v>
      </c>
      <c r="D17" s="194"/>
      <c r="E17" s="260">
        <f>SUMIF(Government_revenues_table[Government entity],Government_agencies[[#This Row],[Full name of agency]],Government_revenues_table[Revenue value])</f>
        <v>95999330330.927826</v>
      </c>
      <c r="F17" s="151"/>
      <c r="G17" s="194"/>
      <c r="J17" s="151"/>
      <c r="K17" s="151"/>
      <c r="L17" s="151"/>
    </row>
    <row r="18" spans="2:12" s="31" customFormat="1" ht="15">
      <c r="B18" s="31" t="s">
        <v>348</v>
      </c>
      <c r="C18" s="194" t="s">
        <v>349</v>
      </c>
      <c r="D18" s="194"/>
      <c r="E18" s="260">
        <f>SUMIF(Government_revenues_table[Government entity],Government_agencies[[#This Row],[Full name of agency]],Government_revenues_table[Revenue value])</f>
        <v>4873597197.9700012</v>
      </c>
      <c r="J18" s="151"/>
      <c r="K18" s="151"/>
      <c r="L18" s="151"/>
    </row>
    <row r="19" spans="2:12" s="31" customFormat="1" ht="15">
      <c r="B19" s="31" t="s">
        <v>350</v>
      </c>
      <c r="C19" s="31" t="s">
        <v>349</v>
      </c>
      <c r="D19" s="194"/>
      <c r="E19" s="260">
        <f>SUMIF(Government_revenues_table[Government entity],Government_agencies[[#This Row],[Full name of agency]],Government_revenues_table[Revenue value])</f>
        <v>2854251640.25</v>
      </c>
      <c r="J19" s="151"/>
      <c r="K19" s="151"/>
      <c r="L19" s="151"/>
    </row>
    <row r="20" spans="2:12" s="31" customFormat="1" ht="15">
      <c r="B20" s="31" t="s">
        <v>351</v>
      </c>
      <c r="C20" s="31" t="s">
        <v>349</v>
      </c>
      <c r="D20" s="194"/>
      <c r="E20" s="260">
        <f>SUMIF(Government_revenues_table[Government entity],Government_agencies[[#This Row],[Full name of agency]],Government_revenues_table[Revenue value])</f>
        <v>1168310386.01</v>
      </c>
      <c r="J20" s="151"/>
      <c r="K20" s="151"/>
      <c r="L20" s="151"/>
    </row>
    <row r="21" spans="2:12" s="31" customFormat="1" ht="15">
      <c r="B21" s="31" t="s">
        <v>352</v>
      </c>
      <c r="C21" s="31" t="s">
        <v>349</v>
      </c>
      <c r="D21" s="194"/>
      <c r="E21" s="260">
        <f>SUMIF(Government_revenues_table[Government entity],Government_agencies[[#This Row],[Full name of agency]],Government_revenues_table[Revenue value])</f>
        <v>1057967749.65</v>
      </c>
      <c r="J21" s="151"/>
      <c r="K21" s="151"/>
      <c r="L21" s="151"/>
    </row>
    <row r="22" spans="2:12" s="31" customFormat="1" ht="15">
      <c r="B22" s="31" t="s">
        <v>353</v>
      </c>
      <c r="C22" s="31" t="s">
        <v>349</v>
      </c>
      <c r="D22" s="194"/>
      <c r="E22" s="260">
        <f>SUMIF(Government_revenues_table[Government entity],Government_agencies[[#This Row],[Full name of agency]],Government_revenues_table[Revenue value])</f>
        <v>904835403.75999999</v>
      </c>
      <c r="J22" s="151"/>
      <c r="K22" s="151"/>
      <c r="L22" s="151"/>
    </row>
    <row r="23" spans="2:12" s="31" customFormat="1" ht="15">
      <c r="B23" s="31" t="s">
        <v>354</v>
      </c>
      <c r="C23" s="31" t="s">
        <v>349</v>
      </c>
      <c r="D23" s="194"/>
      <c r="E23" s="260">
        <f>SUMIF(Government_revenues_table[Government entity],Government_agencies[[#This Row],[Full name of agency]],Government_revenues_table[Revenue value])</f>
        <v>797105796.44999993</v>
      </c>
      <c r="J23" s="151"/>
      <c r="K23" s="151"/>
      <c r="L23" s="151"/>
    </row>
    <row r="24" spans="2:12" s="31" customFormat="1" ht="15">
      <c r="B24" s="31" t="s">
        <v>355</v>
      </c>
      <c r="C24" s="31" t="s">
        <v>349</v>
      </c>
      <c r="D24" s="194"/>
      <c r="E24" s="260">
        <f>SUMIF(Government_revenues_table[Government entity],Government_agencies[[#This Row],[Full name of agency]],Government_revenues_table[Revenue value])</f>
        <v>670875358.44000006</v>
      </c>
      <c r="J24" s="151"/>
      <c r="K24" s="151"/>
      <c r="L24" s="151"/>
    </row>
    <row r="25" spans="2:12" s="31" customFormat="1" ht="15">
      <c r="B25" s="31" t="s">
        <v>356</v>
      </c>
      <c r="C25" s="31" t="s">
        <v>349</v>
      </c>
      <c r="D25" s="194"/>
      <c r="E25" s="260">
        <f>SUMIF(Government_revenues_table[Government entity],Government_agencies[[#This Row],[Full name of agency]],Government_revenues_table[Revenue value])</f>
        <v>602075907.84000003</v>
      </c>
      <c r="J25" s="151"/>
      <c r="K25" s="151"/>
      <c r="L25" s="151"/>
    </row>
    <row r="26" spans="2:12" s="31" customFormat="1" ht="15">
      <c r="B26" s="31" t="s">
        <v>357</v>
      </c>
      <c r="C26" s="31" t="s">
        <v>349</v>
      </c>
      <c r="D26" s="194"/>
      <c r="E26" s="260">
        <f>SUMIF(Government_revenues_table[Government entity],Government_agencies[[#This Row],[Full name of agency]],Government_revenues_table[Revenue value])</f>
        <v>281099428.98000002</v>
      </c>
      <c r="J26" s="151"/>
      <c r="K26" s="151"/>
      <c r="L26" s="151"/>
    </row>
    <row r="27" spans="2:12" s="31" customFormat="1" ht="15">
      <c r="B27" s="31" t="s">
        <v>358</v>
      </c>
      <c r="C27" s="31" t="s">
        <v>349</v>
      </c>
      <c r="D27" s="194"/>
      <c r="E27" s="260">
        <f>SUMIF(Government_revenues_table[Government entity],Government_agencies[[#This Row],[Full name of agency]],Government_revenues_table[Revenue value])</f>
        <v>215705849.02000001</v>
      </c>
      <c r="J27" s="151"/>
      <c r="K27" s="151"/>
      <c r="L27" s="151"/>
    </row>
    <row r="28" spans="2:12" s="31" customFormat="1" ht="15">
      <c r="B28" s="31" t="s">
        <v>359</v>
      </c>
      <c r="C28" s="31" t="s">
        <v>349</v>
      </c>
      <c r="D28" s="194"/>
      <c r="E28" s="260">
        <f>SUMIF(Government_revenues_table[Government entity],Government_agencies[[#This Row],[Full name of agency]],Government_revenues_table[Revenue value])</f>
        <v>167009813.56</v>
      </c>
      <c r="J28" s="151"/>
      <c r="K28" s="151"/>
      <c r="L28" s="151"/>
    </row>
    <row r="29" spans="2:12" s="31" customFormat="1" ht="15">
      <c r="B29" s="31" t="s">
        <v>360</v>
      </c>
      <c r="C29" s="31" t="s">
        <v>349</v>
      </c>
      <c r="D29" s="194"/>
      <c r="E29" s="260">
        <f>SUMIF(Government_revenues_table[Government entity],Government_agencies[[#This Row],[Full name of agency]],Government_revenues_table[Revenue value])</f>
        <v>196450196.66999999</v>
      </c>
      <c r="J29" s="151"/>
      <c r="K29" s="151"/>
      <c r="L29" s="151"/>
    </row>
    <row r="30" spans="2:12" s="31" customFormat="1" ht="15">
      <c r="B30" s="31" t="s">
        <v>361</v>
      </c>
      <c r="C30" s="31" t="s">
        <v>349</v>
      </c>
      <c r="D30" s="194"/>
      <c r="E30" s="260">
        <f>SUMIF(Government_revenues_table[Government entity],Government_agencies[[#This Row],[Full name of agency]],Government_revenues_table[Revenue value])</f>
        <v>210248919</v>
      </c>
      <c r="J30" s="151"/>
      <c r="K30" s="151"/>
      <c r="L30" s="151"/>
    </row>
    <row r="31" spans="2:12" s="31" customFormat="1" ht="15">
      <c r="B31" s="31" t="s">
        <v>362</v>
      </c>
      <c r="C31" s="31" t="s">
        <v>349</v>
      </c>
      <c r="D31" s="194"/>
      <c r="E31" s="260">
        <f>SUMIF(Government_revenues_table[Government entity],Government_agencies[[#This Row],[Full name of agency]],Government_revenues_table[Revenue value])</f>
        <v>55341629</v>
      </c>
      <c r="J31" s="151"/>
      <c r="K31" s="151"/>
      <c r="L31" s="151"/>
    </row>
    <row r="32" spans="2:12" s="31" customFormat="1" ht="15">
      <c r="B32" s="31" t="s">
        <v>363</v>
      </c>
      <c r="C32" s="31" t="s">
        <v>349</v>
      </c>
      <c r="D32" s="194"/>
      <c r="E32" s="260">
        <f>SUMIF(Government_revenues_table[Government entity],Government_agencies[[#This Row],[Full name of agency]],Government_revenues_table[Revenue value])</f>
        <v>12366110.74</v>
      </c>
      <c r="J32" s="151"/>
      <c r="K32" s="151"/>
      <c r="L32" s="151"/>
    </row>
    <row r="33" spans="2:12" s="31" customFormat="1" ht="15">
      <c r="B33" s="31" t="s">
        <v>364</v>
      </c>
      <c r="C33" s="31" t="s">
        <v>344</v>
      </c>
      <c r="D33" s="194"/>
      <c r="E33" s="260">
        <f>SUMIF(Government_revenues_table[Government entity],Government_agencies[[#This Row],[Full name of agency]],Government_revenues_table[Revenue value])</f>
        <v>3500000000</v>
      </c>
      <c r="J33" s="151"/>
      <c r="K33" s="151"/>
      <c r="L33" s="151"/>
    </row>
    <row r="34" spans="2:12" s="31" customFormat="1" ht="15">
      <c r="B34" s="31" t="s">
        <v>365</v>
      </c>
      <c r="C34" s="31" t="s">
        <v>344</v>
      </c>
      <c r="D34" s="194"/>
      <c r="E34" s="260">
        <f>SUMIF(Government_revenues_table[Government entity],Government_agencies[[#This Row],[Full name of agency]],Government_revenues_table[Revenue value])</f>
        <v>374363800</v>
      </c>
      <c r="J34" s="151"/>
      <c r="K34" s="151"/>
      <c r="L34" s="151"/>
    </row>
    <row r="35" spans="2:12" s="31" customFormat="1" ht="15">
      <c r="C35" s="194"/>
      <c r="D35" s="152"/>
    </row>
    <row r="36" spans="2:12" s="31" customFormat="1" ht="18.600000000000001">
      <c r="B36" s="298" t="s">
        <v>366</v>
      </c>
      <c r="C36" s="298"/>
      <c r="D36" s="298"/>
      <c r="E36" s="298"/>
      <c r="F36" s="298"/>
      <c r="G36" s="298"/>
      <c r="H36" s="298"/>
      <c r="I36" s="298"/>
      <c r="J36" s="298"/>
    </row>
    <row r="37" spans="2:12" s="31" customFormat="1" ht="15">
      <c r="B37" s="299" t="s">
        <v>367</v>
      </c>
      <c r="C37" s="300"/>
      <c r="D37" s="301"/>
      <c r="E37" s="150"/>
    </row>
    <row r="38" spans="2:12" s="31" customFormat="1" ht="15">
      <c r="B38" s="154"/>
      <c r="C38" s="155"/>
      <c r="D38" s="156"/>
    </row>
    <row r="39" spans="2:12" s="31" customFormat="1" ht="15"/>
    <row r="40" spans="2:12" s="31" customFormat="1" ht="15">
      <c r="B40" s="149" t="s">
        <v>368</v>
      </c>
      <c r="C40" s="194" t="s">
        <v>369</v>
      </c>
      <c r="D40" s="194" t="s">
        <v>370</v>
      </c>
      <c r="E40" s="194" t="s">
        <v>371</v>
      </c>
      <c r="F40" s="194" t="s">
        <v>372</v>
      </c>
      <c r="G40" s="194" t="s">
        <v>373</v>
      </c>
      <c r="H40" s="194" t="s">
        <v>374</v>
      </c>
    </row>
    <row r="41" spans="2:12" s="31" customFormat="1" ht="15">
      <c r="B41" s="207" t="s">
        <v>375</v>
      </c>
      <c r="C41" s="194">
        <v>100222930</v>
      </c>
      <c r="D41" s="194" t="s">
        <v>376</v>
      </c>
      <c r="E41" s="194" t="s">
        <v>377</v>
      </c>
      <c r="F41" s="153" t="s">
        <v>378</v>
      </c>
      <c r="G41" s="153" t="s">
        <v>378</v>
      </c>
      <c r="H41" s="152">
        <v>176870453635</v>
      </c>
    </row>
    <row r="42" spans="2:12" s="31" customFormat="1" ht="15">
      <c r="B42" s="207" t="s">
        <v>379</v>
      </c>
      <c r="C42" s="194">
        <v>100220555</v>
      </c>
      <c r="D42" s="194" t="s">
        <v>376</v>
      </c>
      <c r="E42" s="194" t="s">
        <v>377</v>
      </c>
      <c r="F42" s="153" t="s">
        <v>378</v>
      </c>
      <c r="G42" s="153" t="s">
        <v>378</v>
      </c>
      <c r="H42" s="152">
        <v>80697054099.660004</v>
      </c>
    </row>
    <row r="43" spans="2:12" s="31" customFormat="1" ht="15">
      <c r="B43" s="207" t="s">
        <v>380</v>
      </c>
      <c r="C43" s="194">
        <v>109123196</v>
      </c>
      <c r="D43" s="194" t="s">
        <v>381</v>
      </c>
      <c r="E43" s="31" t="s">
        <v>82</v>
      </c>
      <c r="F43" s="153" t="s">
        <v>378</v>
      </c>
      <c r="G43" s="153" t="s">
        <v>378</v>
      </c>
      <c r="H43" s="152">
        <v>64733496236.6931</v>
      </c>
    </row>
    <row r="44" spans="2:12" s="31" customFormat="1" ht="15">
      <c r="B44" s="207" t="s">
        <v>382</v>
      </c>
      <c r="C44" s="194">
        <v>100227754</v>
      </c>
      <c r="D44" s="194" t="s">
        <v>381</v>
      </c>
      <c r="E44" s="31" t="s">
        <v>82</v>
      </c>
      <c r="F44" s="153"/>
      <c r="G44" s="153"/>
      <c r="H44" s="152">
        <v>78312126249.410004</v>
      </c>
    </row>
    <row r="45" spans="2:12" s="31" customFormat="1" ht="15">
      <c r="B45" s="207" t="s">
        <v>383</v>
      </c>
      <c r="C45" s="194">
        <v>100183498</v>
      </c>
      <c r="D45" s="194" t="s">
        <v>384</v>
      </c>
      <c r="E45" s="31" t="s">
        <v>384</v>
      </c>
      <c r="F45" s="153"/>
      <c r="G45" s="153"/>
      <c r="H45" s="152">
        <v>8723655717.1499996</v>
      </c>
    </row>
    <row r="46" spans="2:12" s="31" customFormat="1" ht="15">
      <c r="B46" s="207" t="s">
        <v>385</v>
      </c>
      <c r="C46" s="194">
        <v>101181316</v>
      </c>
      <c r="D46" s="194" t="s">
        <v>376</v>
      </c>
      <c r="E46" s="31" t="s">
        <v>377</v>
      </c>
      <c r="F46" s="153"/>
      <c r="G46" s="153"/>
      <c r="H46" s="152">
        <v>29952042107.510002</v>
      </c>
    </row>
    <row r="47" spans="2:12" s="31" customFormat="1" ht="15">
      <c r="B47" s="207" t="s">
        <v>386</v>
      </c>
      <c r="C47" s="194">
        <v>100206188</v>
      </c>
      <c r="D47" s="194" t="s">
        <v>376</v>
      </c>
      <c r="E47" s="31" t="s">
        <v>377</v>
      </c>
      <c r="F47" s="153"/>
      <c r="G47" s="153"/>
      <c r="H47" s="152">
        <v>26330840118.459999</v>
      </c>
    </row>
    <row r="48" spans="2:12" s="31" customFormat="1" ht="15">
      <c r="B48" s="207" t="s">
        <v>387</v>
      </c>
      <c r="C48" s="194">
        <v>128368973</v>
      </c>
      <c r="D48" s="194" t="s">
        <v>376</v>
      </c>
      <c r="E48" s="31" t="s">
        <v>388</v>
      </c>
      <c r="F48" s="153"/>
      <c r="G48" s="153"/>
      <c r="H48" s="152">
        <v>18326739471.619999</v>
      </c>
    </row>
    <row r="49" spans="2:8" s="31" customFormat="1" ht="15">
      <c r="B49" s="207" t="s">
        <v>389</v>
      </c>
      <c r="C49" s="194">
        <v>101849937</v>
      </c>
      <c r="D49" s="194" t="s">
        <v>376</v>
      </c>
      <c r="E49" s="31" t="s">
        <v>377</v>
      </c>
      <c r="F49" s="153"/>
      <c r="G49" s="153"/>
      <c r="H49" s="152">
        <v>11647673390.18</v>
      </c>
    </row>
    <row r="50" spans="2:8" s="31" customFormat="1" ht="15">
      <c r="B50" s="207" t="s">
        <v>390</v>
      </c>
      <c r="C50" s="194">
        <v>100108682</v>
      </c>
      <c r="D50" s="194" t="s">
        <v>384</v>
      </c>
      <c r="E50" s="31" t="s">
        <v>384</v>
      </c>
      <c r="F50" s="153"/>
      <c r="G50" s="153"/>
      <c r="H50" s="152">
        <v>2003249167.1500001</v>
      </c>
    </row>
    <row r="51" spans="2:8" s="31" customFormat="1" ht="15">
      <c r="B51" s="207" t="s">
        <v>391</v>
      </c>
      <c r="C51" s="194">
        <v>113593865</v>
      </c>
      <c r="D51" s="194" t="s">
        <v>381</v>
      </c>
      <c r="E51" s="31" t="s">
        <v>82</v>
      </c>
      <c r="F51" s="153"/>
      <c r="G51" s="153"/>
      <c r="H51" s="152">
        <v>1149173765.3995128</v>
      </c>
    </row>
    <row r="52" spans="2:8" s="31" customFormat="1" ht="15">
      <c r="B52" s="207" t="s">
        <v>392</v>
      </c>
      <c r="C52" s="194">
        <v>105935730</v>
      </c>
      <c r="D52" s="194" t="s">
        <v>381</v>
      </c>
      <c r="E52" s="31" t="s">
        <v>82</v>
      </c>
      <c r="F52" s="153"/>
      <c r="G52" s="153"/>
      <c r="H52" s="152">
        <v>1188184587.3139906</v>
      </c>
    </row>
    <row r="53" spans="2:8" s="31" customFormat="1" ht="15">
      <c r="B53" s="207" t="s">
        <v>393</v>
      </c>
      <c r="C53" s="194">
        <v>100244209</v>
      </c>
      <c r="D53" s="194" t="s">
        <v>376</v>
      </c>
      <c r="E53" s="31" t="s">
        <v>394</v>
      </c>
      <c r="F53" s="153"/>
      <c r="G53" s="153"/>
      <c r="H53" s="152">
        <v>7267036573</v>
      </c>
    </row>
    <row r="54" spans="2:8" s="31" customFormat="1" ht="15">
      <c r="B54" s="207" t="s">
        <v>395</v>
      </c>
      <c r="C54" s="194">
        <v>100240572</v>
      </c>
      <c r="D54" s="194" t="s">
        <v>376</v>
      </c>
      <c r="E54" s="31" t="s">
        <v>394</v>
      </c>
      <c r="F54" s="153"/>
      <c r="G54" s="153"/>
      <c r="H54" s="152">
        <v>5390202126.1700001</v>
      </c>
    </row>
    <row r="55" spans="2:8" s="31" customFormat="1" ht="15">
      <c r="B55" s="207" t="s">
        <v>396</v>
      </c>
      <c r="C55" s="194">
        <v>105158750</v>
      </c>
      <c r="D55" s="194" t="s">
        <v>384</v>
      </c>
      <c r="E55" s="31" t="s">
        <v>384</v>
      </c>
      <c r="F55" s="153"/>
      <c r="G55" s="153"/>
      <c r="H55" s="152">
        <v>3838590139</v>
      </c>
    </row>
    <row r="56" spans="2:8" s="31" customFormat="1" ht="15">
      <c r="B56" s="207" t="s">
        <v>397</v>
      </c>
      <c r="C56" s="194">
        <v>100353644</v>
      </c>
      <c r="D56" s="194" t="s">
        <v>384</v>
      </c>
      <c r="E56" s="31" t="s">
        <v>384</v>
      </c>
      <c r="F56" s="153"/>
      <c r="G56" s="153"/>
      <c r="H56" s="152">
        <v>2486986394</v>
      </c>
    </row>
    <row r="57" spans="2:8" s="31" customFormat="1" ht="15">
      <c r="B57" s="207" t="s">
        <v>398</v>
      </c>
      <c r="C57" s="194">
        <v>101257827</v>
      </c>
      <c r="D57" s="194" t="s">
        <v>384</v>
      </c>
      <c r="E57" s="31" t="s">
        <v>384</v>
      </c>
      <c r="F57" s="153"/>
      <c r="G57" s="153"/>
      <c r="H57" s="152">
        <v>3635844935.8199997</v>
      </c>
    </row>
    <row r="58" spans="2:8" s="31" customFormat="1" ht="15">
      <c r="B58" s="207" t="s">
        <v>399</v>
      </c>
      <c r="C58" s="194">
        <v>113551569</v>
      </c>
      <c r="D58" s="194" t="s">
        <v>381</v>
      </c>
      <c r="E58" s="31" t="s">
        <v>82</v>
      </c>
      <c r="F58" s="153"/>
      <c r="G58" s="153"/>
      <c r="H58" s="152">
        <v>126251144.24000001</v>
      </c>
    </row>
    <row r="59" spans="2:8" s="31" customFormat="1" ht="15">
      <c r="B59" s="207" t="s">
        <v>400</v>
      </c>
      <c r="C59" s="194">
        <v>132575398</v>
      </c>
      <c r="D59" s="194" t="s">
        <v>384</v>
      </c>
      <c r="E59" s="31" t="s">
        <v>384</v>
      </c>
      <c r="F59" s="153"/>
      <c r="G59" s="153"/>
      <c r="H59" s="152">
        <v>1243926681.2</v>
      </c>
    </row>
    <row r="60" spans="2:8" s="31" customFormat="1" ht="15">
      <c r="B60" s="207" t="s">
        <v>401</v>
      </c>
      <c r="C60" s="194">
        <v>118743482</v>
      </c>
      <c r="D60" s="194" t="s">
        <v>384</v>
      </c>
      <c r="E60" s="31" t="s">
        <v>384</v>
      </c>
      <c r="F60" s="153"/>
      <c r="G60" s="153"/>
      <c r="H60" s="152">
        <v>0</v>
      </c>
    </row>
    <row r="61" spans="2:8" s="31" customFormat="1" ht="15">
      <c r="B61" s="207" t="s">
        <v>402</v>
      </c>
      <c r="C61" s="194">
        <v>122804259</v>
      </c>
      <c r="D61" s="194" t="s">
        <v>376</v>
      </c>
      <c r="E61" s="31" t="s">
        <v>403</v>
      </c>
      <c r="F61" s="153"/>
      <c r="G61" s="153"/>
      <c r="H61" s="152">
        <v>0</v>
      </c>
    </row>
    <row r="62" spans="2:8" s="31" customFormat="1" ht="15">
      <c r="B62" s="207" t="s">
        <v>404</v>
      </c>
      <c r="C62" s="194">
        <v>122434656</v>
      </c>
      <c r="D62" s="194" t="s">
        <v>376</v>
      </c>
      <c r="E62" s="31" t="s">
        <v>405</v>
      </c>
      <c r="F62" s="153"/>
      <c r="G62" s="153"/>
      <c r="H62" s="152">
        <v>0</v>
      </c>
    </row>
    <row r="63" spans="2:8" s="31" customFormat="1" ht="15">
      <c r="B63" s="207" t="s">
        <v>406</v>
      </c>
      <c r="C63" s="194">
        <v>102027329</v>
      </c>
      <c r="D63" s="194" t="s">
        <v>376</v>
      </c>
      <c r="E63" s="31" t="s">
        <v>394</v>
      </c>
      <c r="F63" s="153"/>
      <c r="G63" s="153"/>
      <c r="H63" s="152">
        <v>0</v>
      </c>
    </row>
    <row r="64" spans="2:8" s="31" customFormat="1" ht="15">
      <c r="B64" s="207" t="s">
        <v>407</v>
      </c>
      <c r="C64" s="194">
        <v>119505887</v>
      </c>
      <c r="D64" s="194" t="s">
        <v>376</v>
      </c>
      <c r="E64" s="31" t="s">
        <v>394</v>
      </c>
      <c r="F64" s="153"/>
      <c r="G64" s="153"/>
      <c r="H64" s="152">
        <v>0</v>
      </c>
    </row>
    <row r="65" spans="2:8" s="31" customFormat="1" ht="15">
      <c r="B65" s="207" t="s">
        <v>408</v>
      </c>
      <c r="C65" s="194">
        <v>100233118</v>
      </c>
      <c r="D65" s="194" t="s">
        <v>376</v>
      </c>
      <c r="E65" s="31" t="s">
        <v>409</v>
      </c>
      <c r="F65" s="153"/>
      <c r="G65" s="153"/>
      <c r="H65" s="152">
        <v>0</v>
      </c>
    </row>
    <row r="66" spans="2:8" s="31" customFormat="1" ht="15">
      <c r="B66" s="207" t="s">
        <v>410</v>
      </c>
      <c r="C66" s="194">
        <v>109629227</v>
      </c>
      <c r="D66" s="194" t="s">
        <v>384</v>
      </c>
      <c r="E66" s="31" t="s">
        <v>384</v>
      </c>
      <c r="F66" s="153"/>
      <c r="G66" s="153"/>
      <c r="H66" s="152">
        <v>0</v>
      </c>
    </row>
    <row r="67" spans="2:8" s="31" customFormat="1" ht="15">
      <c r="B67" s="207" t="s">
        <v>411</v>
      </c>
      <c r="C67" s="194">
        <v>122545105</v>
      </c>
      <c r="D67" s="194" t="s">
        <v>384</v>
      </c>
      <c r="E67" s="31" t="s">
        <v>384</v>
      </c>
      <c r="F67" s="153"/>
      <c r="G67" s="153"/>
      <c r="H67" s="152">
        <v>0</v>
      </c>
    </row>
    <row r="68" spans="2:8" s="31" customFormat="1" ht="15">
      <c r="B68" s="207" t="s">
        <v>412</v>
      </c>
      <c r="C68" s="194">
        <v>103757290</v>
      </c>
      <c r="D68" s="194" t="s">
        <v>376</v>
      </c>
      <c r="E68" s="31" t="s">
        <v>394</v>
      </c>
      <c r="F68" s="153"/>
      <c r="G68" s="153"/>
      <c r="H68" s="152">
        <v>0</v>
      </c>
    </row>
    <row r="69" spans="2:8" s="31" customFormat="1" ht="15">
      <c r="B69" s="207" t="s">
        <v>413</v>
      </c>
      <c r="C69" s="194">
        <v>112176187</v>
      </c>
      <c r="D69" s="194" t="s">
        <v>376</v>
      </c>
      <c r="E69" s="31" t="s">
        <v>394</v>
      </c>
      <c r="F69" s="153"/>
      <c r="G69" s="153"/>
      <c r="H69" s="152">
        <v>0</v>
      </c>
    </row>
    <row r="70" spans="2:8" s="31" customFormat="1" ht="15">
      <c r="B70" s="207" t="s">
        <v>414</v>
      </c>
      <c r="C70" s="194">
        <v>104907946</v>
      </c>
      <c r="D70" s="194" t="s">
        <v>384</v>
      </c>
      <c r="E70" s="31" t="s">
        <v>384</v>
      </c>
      <c r="F70" s="153"/>
      <c r="G70" s="153"/>
      <c r="H70" s="152">
        <v>0</v>
      </c>
    </row>
    <row r="71" spans="2:8" s="31" customFormat="1" ht="15">
      <c r="B71" s="207" t="s">
        <v>415</v>
      </c>
      <c r="C71" s="194">
        <v>115007114</v>
      </c>
      <c r="D71" s="194" t="s">
        <v>384</v>
      </c>
      <c r="E71" s="31" t="s">
        <v>384</v>
      </c>
      <c r="F71" s="153"/>
      <c r="G71" s="153"/>
      <c r="H71" s="152">
        <v>0</v>
      </c>
    </row>
    <row r="72" spans="2:8" s="31" customFormat="1" ht="15">
      <c r="B72" s="207" t="s">
        <v>416</v>
      </c>
      <c r="C72" s="194">
        <v>128524339</v>
      </c>
      <c r="D72" s="194" t="s">
        <v>376</v>
      </c>
      <c r="E72" s="31" t="s">
        <v>394</v>
      </c>
      <c r="F72" s="153"/>
      <c r="G72" s="153"/>
      <c r="H72" s="152">
        <v>0</v>
      </c>
    </row>
    <row r="73" spans="2:8" s="31" customFormat="1" ht="15">
      <c r="B73" s="207" t="s">
        <v>417</v>
      </c>
      <c r="C73" s="194">
        <v>123219031</v>
      </c>
      <c r="D73" s="194" t="s">
        <v>384</v>
      </c>
      <c r="E73" s="31" t="s">
        <v>384</v>
      </c>
      <c r="F73" s="153"/>
      <c r="G73" s="153"/>
      <c r="H73" s="152">
        <v>396070996.63</v>
      </c>
    </row>
    <row r="74" spans="2:8" s="31" customFormat="1" ht="15">
      <c r="B74" s="207" t="s">
        <v>418</v>
      </c>
      <c r="C74" s="194"/>
      <c r="D74" s="194" t="s">
        <v>376</v>
      </c>
      <c r="E74" s="31" t="s">
        <v>419</v>
      </c>
      <c r="F74" s="153"/>
      <c r="G74" s="153"/>
      <c r="H74" s="152">
        <v>2332792349.8200002</v>
      </c>
    </row>
    <row r="75" spans="2:8" s="31" customFormat="1" ht="15">
      <c r="B75" s="207" t="s">
        <v>420</v>
      </c>
      <c r="C75" s="194">
        <v>104907946</v>
      </c>
      <c r="D75" s="194" t="s">
        <v>376</v>
      </c>
      <c r="E75" s="31" t="s">
        <v>403</v>
      </c>
      <c r="F75" s="153" t="s">
        <v>378</v>
      </c>
      <c r="G75" s="153" t="s">
        <v>378</v>
      </c>
      <c r="H75" s="152">
        <v>1016296347.3099999</v>
      </c>
    </row>
    <row r="76" spans="2:8" s="31" customFormat="1" ht="15">
      <c r="B76" s="207" t="s">
        <v>421</v>
      </c>
      <c r="C76" s="194"/>
      <c r="D76" s="31" t="s">
        <v>376</v>
      </c>
      <c r="E76" s="31" t="s">
        <v>394</v>
      </c>
      <c r="F76" s="153"/>
      <c r="G76" s="153"/>
      <c r="H76" s="152">
        <v>720483513.5999999</v>
      </c>
    </row>
    <row r="77" spans="2:8" s="31" customFormat="1" ht="15">
      <c r="B77" s="207" t="s">
        <v>422</v>
      </c>
      <c r="C77" s="194">
        <v>100353644</v>
      </c>
      <c r="D77" s="31" t="s">
        <v>381</v>
      </c>
      <c r="E77" s="31" t="s">
        <v>82</v>
      </c>
      <c r="F77" s="153"/>
      <c r="G77" s="153"/>
      <c r="H77" s="152">
        <v>177752154.26862955</v>
      </c>
    </row>
    <row r="78" spans="2:8" s="31" customFormat="1" ht="15">
      <c r="B78" s="207" t="s">
        <v>423</v>
      </c>
      <c r="C78" s="194">
        <v>100183498</v>
      </c>
      <c r="D78" s="31" t="s">
        <v>381</v>
      </c>
      <c r="E78" s="31" t="s">
        <v>424</v>
      </c>
      <c r="F78" s="153"/>
      <c r="G78" s="153"/>
      <c r="H78" s="152">
        <v>31384376964.819996</v>
      </c>
    </row>
    <row r="79" spans="2:8" s="31" customFormat="1" ht="15">
      <c r="B79" s="207" t="s">
        <v>425</v>
      </c>
      <c r="C79" s="194">
        <v>122545105</v>
      </c>
      <c r="D79" s="31" t="s">
        <v>376</v>
      </c>
      <c r="E79" s="31" t="s">
        <v>394</v>
      </c>
      <c r="F79" s="153"/>
      <c r="G79" s="153"/>
      <c r="H79" s="152">
        <v>605385880.95000005</v>
      </c>
    </row>
    <row r="80" spans="2:8" s="31" customFormat="1" ht="15">
      <c r="B80" s="207" t="s">
        <v>426</v>
      </c>
      <c r="C80" s="194"/>
      <c r="D80" s="31" t="s">
        <v>376</v>
      </c>
      <c r="E80" s="31" t="s">
        <v>394</v>
      </c>
      <c r="F80" s="153"/>
      <c r="G80" s="153"/>
      <c r="H80" s="152">
        <v>1060210256.16</v>
      </c>
    </row>
    <row r="81" spans="2:10" s="31" customFormat="1" ht="15">
      <c r="B81" s="207" t="s">
        <v>427</v>
      </c>
      <c r="C81" s="194"/>
      <c r="D81" s="31" t="s">
        <v>376</v>
      </c>
      <c r="E81" s="31" t="s">
        <v>394</v>
      </c>
      <c r="F81" s="153"/>
      <c r="G81" s="153"/>
      <c r="H81" s="152">
        <v>76276622.879999995</v>
      </c>
    </row>
    <row r="82" spans="2:10" s="31" customFormat="1" ht="15">
      <c r="C82" s="194"/>
      <c r="F82" s="153"/>
      <c r="G82" s="153"/>
    </row>
    <row r="83" spans="2:10" s="31" customFormat="1" ht="18.600000000000001">
      <c r="B83" s="298" t="s">
        <v>428</v>
      </c>
      <c r="C83" s="298"/>
      <c r="D83" s="298"/>
      <c r="E83" s="298"/>
      <c r="F83" s="298"/>
      <c r="G83" s="298"/>
      <c r="H83" s="298"/>
      <c r="I83" s="298"/>
      <c r="J83" s="298"/>
    </row>
    <row r="84" spans="2:10" s="31" customFormat="1" ht="15">
      <c r="B84" s="149" t="s">
        <v>429</v>
      </c>
      <c r="C84" s="197" t="s">
        <v>430</v>
      </c>
      <c r="D84" s="197" t="s">
        <v>431</v>
      </c>
      <c r="E84" s="197" t="s">
        <v>432</v>
      </c>
      <c r="F84" s="194" t="s">
        <v>433</v>
      </c>
      <c r="G84" s="194" t="s">
        <v>434</v>
      </c>
      <c r="H84" s="194" t="s">
        <v>435</v>
      </c>
      <c r="I84" s="194" t="s">
        <v>436</v>
      </c>
      <c r="J84" s="194" t="s">
        <v>437</v>
      </c>
    </row>
    <row r="85" spans="2:10" s="31" customFormat="1" ht="15">
      <c r="B85" s="194"/>
      <c r="C85" s="197"/>
      <c r="D85" s="197"/>
      <c r="E85" s="197"/>
      <c r="F85" s="197"/>
    </row>
    <row r="86" spans="2:10" s="31" customFormat="1" ht="15">
      <c r="B86" s="194"/>
      <c r="C86" s="197"/>
      <c r="D86" s="197"/>
      <c r="E86" s="197"/>
      <c r="F86" s="197"/>
    </row>
    <row r="87" spans="2:10" s="31" customFormat="1" ht="15">
      <c r="B87" s="194"/>
      <c r="C87" s="197"/>
      <c r="D87" s="197"/>
      <c r="E87" s="197"/>
      <c r="F87" s="197"/>
    </row>
    <row r="88" spans="2:10" s="31" customFormat="1" ht="15">
      <c r="B88" s="194"/>
      <c r="C88" s="197"/>
      <c r="D88" s="197"/>
      <c r="E88" s="197"/>
      <c r="F88" s="197"/>
    </row>
    <row r="89" spans="2:10" s="31" customFormat="1" ht="15">
      <c r="B89" s="194"/>
      <c r="C89" s="197"/>
      <c r="D89" s="197"/>
      <c r="E89" s="197"/>
      <c r="F89" s="197"/>
    </row>
    <row r="90" spans="2:10" s="31" customFormat="1" ht="15">
      <c r="B90" s="194"/>
      <c r="C90" s="197"/>
      <c r="D90" s="197"/>
      <c r="E90" s="197"/>
      <c r="F90" s="197"/>
    </row>
    <row r="91" spans="2:10" s="31" customFormat="1" ht="15">
      <c r="B91" s="25"/>
      <c r="C91" s="197"/>
      <c r="D91" s="197"/>
      <c r="E91" s="197"/>
      <c r="F91" s="197"/>
    </row>
    <row r="92" spans="2:10" s="31" customFormat="1" ht="15">
      <c r="B92" s="194"/>
      <c r="C92" s="197"/>
      <c r="D92" s="197"/>
      <c r="E92" s="197"/>
      <c r="F92" s="197"/>
    </row>
    <row r="93" spans="2:10" ht="15">
      <c r="B93" s="194"/>
      <c r="C93" s="197"/>
      <c r="D93" s="197"/>
      <c r="E93" s="197"/>
      <c r="F93" s="197"/>
      <c r="G93" s="194"/>
      <c r="H93" s="31"/>
      <c r="I93" s="194"/>
      <c r="J93" s="31"/>
    </row>
    <row r="94" spans="2:10" ht="15">
      <c r="B94" s="194"/>
      <c r="C94" s="197"/>
      <c r="D94" s="197"/>
      <c r="E94" s="197"/>
      <c r="F94" s="197"/>
      <c r="G94" s="194"/>
      <c r="H94" s="31"/>
      <c r="I94" s="194"/>
      <c r="J94" s="31"/>
    </row>
    <row r="95" spans="2:10" ht="15">
      <c r="B95" s="194"/>
      <c r="C95" s="197"/>
      <c r="D95" s="197"/>
      <c r="E95" s="197"/>
      <c r="F95" s="197"/>
      <c r="G95" s="194"/>
      <c r="H95" s="31"/>
      <c r="I95" s="194"/>
      <c r="J95" s="31"/>
    </row>
    <row r="96" spans="2:10" s="31" customFormat="1" ht="15">
      <c r="B96" s="194"/>
      <c r="C96" s="197"/>
      <c r="D96" s="197"/>
      <c r="E96" s="197"/>
      <c r="F96" s="197"/>
    </row>
    <row r="97" spans="2:10" s="31" customFormat="1" ht="15">
      <c r="B97" s="194"/>
      <c r="C97" s="197"/>
      <c r="D97" s="197"/>
      <c r="E97" s="197"/>
      <c r="F97" s="197"/>
    </row>
    <row r="98" spans="2:10" s="31" customFormat="1" ht="15">
      <c r="B98" s="194"/>
      <c r="C98" s="197"/>
      <c r="D98" s="197"/>
      <c r="E98" s="197"/>
      <c r="F98" s="197"/>
    </row>
    <row r="99" spans="2:10" ht="15">
      <c r="B99" s="194"/>
      <c r="C99" s="197"/>
      <c r="D99" s="197"/>
      <c r="E99" s="197"/>
      <c r="F99" s="197"/>
      <c r="G99" s="194"/>
      <c r="H99" s="31"/>
      <c r="I99" s="194"/>
      <c r="J99" s="31"/>
    </row>
    <row r="100" spans="2:10" s="31" customFormat="1" ht="15">
      <c r="B100" s="194"/>
      <c r="C100" s="197"/>
      <c r="D100" s="197"/>
      <c r="E100" s="197"/>
      <c r="F100" s="197"/>
    </row>
    <row r="101" spans="2:10" ht="15">
      <c r="B101" s="31"/>
      <c r="C101" s="197"/>
      <c r="D101" s="197"/>
      <c r="E101" s="197"/>
      <c r="F101" s="197"/>
      <c r="G101" s="194"/>
      <c r="H101" s="31"/>
      <c r="I101" s="194"/>
      <c r="J101" s="31"/>
    </row>
    <row r="102" spans="2:10" s="31" customFormat="1" ht="15.6" thickBot="1">
      <c r="B102" s="100"/>
      <c r="C102" s="73"/>
      <c r="D102" s="74"/>
      <c r="E102" s="73"/>
      <c r="F102" s="83"/>
      <c r="G102" s="83"/>
      <c r="H102" s="83"/>
      <c r="I102" s="83"/>
      <c r="J102" s="83"/>
    </row>
    <row r="103" spans="2:10" ht="15">
      <c r="B103" s="25"/>
      <c r="C103" s="25"/>
      <c r="D103" s="25"/>
      <c r="E103" s="25"/>
      <c r="F103" s="194"/>
      <c r="G103" s="194"/>
      <c r="H103" s="194"/>
      <c r="I103" s="194"/>
      <c r="J103" s="194"/>
    </row>
    <row r="104" spans="2:10" s="31" customFormat="1" ht="15.6" thickBot="1">
      <c r="B104" s="288" t="s">
        <v>32</v>
      </c>
      <c r="C104" s="289"/>
      <c r="D104" s="289"/>
      <c r="E104" s="289"/>
      <c r="F104" s="289"/>
      <c r="G104" s="289"/>
      <c r="H104" s="289"/>
      <c r="I104" s="289"/>
      <c r="J104" s="289"/>
    </row>
    <row r="105" spans="2:10" s="31" customFormat="1" ht="15">
      <c r="B105" s="290" t="s">
        <v>33</v>
      </c>
      <c r="C105" s="291"/>
      <c r="D105" s="291"/>
      <c r="E105" s="291"/>
      <c r="F105" s="291"/>
      <c r="G105" s="291"/>
      <c r="H105" s="291"/>
      <c r="I105" s="291"/>
      <c r="J105" s="291"/>
    </row>
    <row r="106" spans="2:10" ht="15.6" thickBot="1">
      <c r="B106" s="25"/>
      <c r="C106" s="25"/>
      <c r="D106" s="25"/>
      <c r="E106" s="25"/>
      <c r="F106" s="194"/>
      <c r="G106" s="194"/>
      <c r="H106" s="194"/>
      <c r="I106" s="194"/>
      <c r="J106" s="194"/>
    </row>
    <row r="107" spans="2:10" ht="15">
      <c r="B107" s="283" t="s">
        <v>34</v>
      </c>
      <c r="C107" s="283"/>
      <c r="D107" s="283"/>
      <c r="E107" s="283"/>
      <c r="F107" s="283"/>
      <c r="G107" s="283"/>
      <c r="H107" s="283"/>
      <c r="I107" s="283"/>
      <c r="J107" s="283"/>
    </row>
    <row r="108" spans="2:10" ht="16.5" customHeight="1">
      <c r="B108" s="267" t="s">
        <v>35</v>
      </c>
      <c r="C108" s="267"/>
      <c r="D108" s="267"/>
      <c r="E108" s="267"/>
      <c r="F108" s="267"/>
      <c r="G108" s="267"/>
      <c r="H108" s="267"/>
      <c r="I108" s="267"/>
      <c r="J108" s="267"/>
    </row>
    <row r="109" spans="2:10" ht="15">
      <c r="B109" s="276" t="s">
        <v>37</v>
      </c>
      <c r="C109" s="276"/>
      <c r="D109" s="276"/>
      <c r="E109" s="276"/>
      <c r="F109" s="276"/>
      <c r="G109" s="276"/>
      <c r="H109" s="276"/>
      <c r="I109" s="276"/>
      <c r="J109" s="276"/>
    </row>
    <row r="110" spans="2:10" ht="15">
      <c r="B110" s="294"/>
      <c r="C110" s="294"/>
      <c r="D110" s="294"/>
      <c r="E110" s="294"/>
      <c r="F110" s="294"/>
      <c r="G110" s="294"/>
      <c r="H110" s="294"/>
      <c r="I110" s="294"/>
      <c r="J110" s="294"/>
    </row>
    <row r="111" spans="2:10" ht="15">
      <c r="B111" s="194"/>
      <c r="C111" s="194"/>
      <c r="D111" s="194"/>
      <c r="E111" s="194"/>
      <c r="F111" s="194"/>
      <c r="G111" s="194"/>
      <c r="H111" s="194"/>
      <c r="I111" s="194"/>
      <c r="J111" s="194"/>
    </row>
    <row r="112" spans="2:10" ht="15">
      <c r="B112" s="194"/>
      <c r="C112" s="194"/>
      <c r="D112" s="194"/>
      <c r="E112" s="194"/>
      <c r="F112" s="194"/>
      <c r="G112" s="194"/>
      <c r="H112" s="194"/>
      <c r="I112" s="194"/>
      <c r="J112" s="194"/>
    </row>
    <row r="113" spans="2:5" ht="15">
      <c r="B113" s="194"/>
      <c r="C113" s="194"/>
      <c r="D113" s="194"/>
      <c r="E113" s="194"/>
    </row>
    <row r="114" spans="2:5" ht="15">
      <c r="B114" s="194"/>
      <c r="C114" s="194"/>
      <c r="D114" s="194"/>
      <c r="E114" s="194"/>
    </row>
    <row r="115" spans="2:5" s="31" customFormat="1" ht="15">
      <c r="B115" s="194"/>
      <c r="C115" s="194"/>
      <c r="D115" s="194"/>
      <c r="E115" s="194"/>
    </row>
    <row r="116" spans="2:5" ht="15">
      <c r="B116" s="194"/>
      <c r="C116" s="194"/>
      <c r="D116" s="194"/>
      <c r="E116" s="194"/>
    </row>
    <row r="117" spans="2:5" ht="15">
      <c r="B117" s="194"/>
      <c r="C117" s="194"/>
      <c r="D117" s="194"/>
      <c r="E117" s="194"/>
    </row>
    <row r="118" spans="2:5" ht="15">
      <c r="B118" s="194"/>
      <c r="C118" s="194"/>
      <c r="D118" s="194"/>
      <c r="E118" s="194"/>
    </row>
    <row r="119" spans="2:5" ht="15">
      <c r="B119" s="194"/>
      <c r="C119" s="194"/>
      <c r="D119" s="194"/>
      <c r="E119" s="194"/>
    </row>
    <row r="120" spans="2:5" ht="15">
      <c r="B120" s="194"/>
      <c r="C120" s="194"/>
      <c r="D120" s="194"/>
      <c r="E120" s="194"/>
    </row>
    <row r="121" spans="2:5" ht="15">
      <c r="B121" s="194"/>
      <c r="C121" s="194"/>
      <c r="D121" s="194"/>
      <c r="E121" s="194"/>
    </row>
    <row r="122" spans="2:5" ht="15">
      <c r="B122" s="194"/>
      <c r="C122" s="194"/>
      <c r="D122" s="194"/>
      <c r="E122" s="194"/>
    </row>
    <row r="123" spans="2:5" ht="15" customHeight="1">
      <c r="B123" s="194"/>
      <c r="C123" s="194"/>
      <c r="D123" s="194"/>
      <c r="E123" s="194"/>
    </row>
    <row r="124" spans="2:5" ht="15" customHeight="1">
      <c r="B124" s="194"/>
      <c r="C124" s="194"/>
      <c r="D124" s="194"/>
      <c r="E124" s="194"/>
    </row>
    <row r="125" spans="2:5" ht="15">
      <c r="B125" s="194"/>
      <c r="C125" s="194"/>
      <c r="D125" s="194"/>
      <c r="E125" s="194"/>
    </row>
    <row r="126" spans="2:5" ht="15">
      <c r="B126" s="194"/>
      <c r="C126" s="194"/>
      <c r="D126" s="194"/>
      <c r="E126" s="194"/>
    </row>
    <row r="127" spans="2:5" ht="18.75" customHeight="1">
      <c r="B127" s="194"/>
      <c r="C127" s="194"/>
      <c r="D127" s="194"/>
      <c r="E127" s="194"/>
    </row>
    <row r="128" spans="2:5" ht="15">
      <c r="B128" s="194"/>
      <c r="C128" s="194"/>
      <c r="D128" s="194"/>
      <c r="E128" s="194"/>
    </row>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sheetData>
  <mergeCells count="20">
    <mergeCell ref="B2:J2"/>
    <mergeCell ref="B3:J3"/>
    <mergeCell ref="B4:J4"/>
    <mergeCell ref="B5:J5"/>
    <mergeCell ref="B6:J6"/>
    <mergeCell ref="B109:J109"/>
    <mergeCell ref="B110:J110"/>
    <mergeCell ref="B7:J7"/>
    <mergeCell ref="B8:J8"/>
    <mergeCell ref="B10:J10"/>
    <mergeCell ref="B11:J11"/>
    <mergeCell ref="B12:J12"/>
    <mergeCell ref="B83:J83"/>
    <mergeCell ref="B104:J104"/>
    <mergeCell ref="B105:J105"/>
    <mergeCell ref="B13:J13"/>
    <mergeCell ref="B36:J36"/>
    <mergeCell ref="B37:D37"/>
    <mergeCell ref="B107:J107"/>
    <mergeCell ref="B108:J108"/>
  </mergeCells>
  <phoneticPr fontId="72" type="noConversion"/>
  <dataValidations count="23">
    <dataValidation allowBlank="1" showInputMessage="1" showErrorMessage="1" promptTitle="Project name" prompt="Input project name here._x000a__x000a_Please refrain from using acronyms, and input complete name." sqref="B85:B101" xr:uid="{00000000-0002-0000-0300-000000000000}"/>
    <dataValidation allowBlank="1" showInputMessage="1" showErrorMessage="1" promptTitle="Name of identifier" prompt="Please input name of identifier, such as &quot;Taxpayer Identification Number&quot; or similar." sqref="B38" xr:uid="{00000000-0002-0000-0300-000001000000}"/>
    <dataValidation allowBlank="1" showInputMessage="1" showErrorMessage="1" promptTitle="Name of register" prompt="Please input name of register or agency" sqref="C38" xr:uid="{00000000-0002-0000-0300-000002000000}"/>
    <dataValidation allowBlank="1" showInputMessage="1" showErrorMessage="1" promptTitle="Registry URL" prompt="Please insert direct URL to the registry or agency" sqref="D38" xr:uid="{00000000-0002-0000-0300-000003000000}"/>
    <dataValidation allowBlank="1" showInputMessage="1" showErrorMessage="1" promptTitle="Affiliated Companies" prompt="Please insert the relevant companies affiliated to the project here, separated by commas." sqref="D85:D101" xr:uid="{00000000-0002-0000-0300-000004000000}"/>
    <dataValidation allowBlank="1" showInputMessage="1" showErrorMessage="1" promptTitle="Reference number" prompt="Please input the reference number of the legal agreement: contract, licence, lease, concession..." sqref="C85:C101" xr:uid="{00000000-0002-0000-0300-000005000000}"/>
    <dataValidation type="textLength" allowBlank="1" showInputMessage="1" showErrorMessage="1" errorTitle="Please do not edit these cells" error="Please do not edit these cells" sqref="B38 C37:D37" xr:uid="{00000000-0002-0000-0300-000006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5:H101" xr:uid="{00000000-0002-0000-0300-000007000000}">
      <formula1>"&lt;Select unit&gt;,Sm3,Sm3 o.e.,Barrels,Tonnes,oz,carats,Scf"</formula1>
    </dataValidation>
    <dataValidation type="list" allowBlank="1" showInputMessage="1" showErrorMessage="1" sqref="F85:F101" xr:uid="{00000000-0002-0000-0300-000008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5:E101" xr:uid="{00000000-0002-0000-0300-000009000000}">
      <formula1>Commodity_names</formula1>
    </dataValidation>
    <dataValidation type="textLength" allowBlank="1" showInputMessage="1" showErrorMessage="1" sqref="A1:K13 A35:L37 E38:K39 A39:D39 A38 B82:J83 K83 A84:K84 A85:A110 K85:K110 A40:J40 A14:E14 J82:K82 B102:B110 C102:J106 I41:J81 A41:A83 F14:K34" xr:uid="{00000000-0002-0000-0300-00000A000000}">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5:G101" xr:uid="{00000000-0002-0000-0300-00000B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85:I101" xr:uid="{00000000-0002-0000-0300-00000C000000}">
      <formula1>0</formula1>
      <formula2>1000000000000000</formula2>
    </dataValidation>
    <dataValidation allowBlank="1" showInputMessage="1" showErrorMessage="1" promptTitle="Please insert commodities" prompt="Please insert the relevant commodities of the company here, separated by commas." sqref="E41:E81" xr:uid="{00000000-0002-0000-0300-00000D000000}"/>
    <dataValidation type="list" allowBlank="1" showInputMessage="1" showErrorMessage="1" promptTitle="Please select Sector" prompt="Please select the relevant sector of the company from the list" sqref="D41:D81" xr:uid="{00000000-0002-0000-0300-00000E000000}">
      <formula1>Sector_list</formula1>
    </dataValidation>
    <dataValidation allowBlank="1" showInputMessage="1" showErrorMessage="1" promptTitle="Company name" prompt="Input company name here._x000a__x000a_Please refrain from using acronyms, and input complete name." sqref="B41:B81" xr:uid="{00000000-0002-0000-0300-00000F000000}"/>
    <dataValidation allowBlank="1" showInputMessage="1" showErrorMessage="1" promptTitle="Identification #" prompt="Please input unique identification number, such as TIN, organisational number or similar" sqref="C41:C81" xr:uid="{00000000-0002-0000-0300-000010000000}"/>
    <dataValidation errorStyle="warning" allowBlank="1" showInputMessage="1" showErrorMessage="1" errorTitle="URL " error="Please input a link in these cells" sqref="F41:G81" xr:uid="{00000000-0002-0000-0300-000011000000}"/>
    <dataValidation type="whole" allowBlank="1" showInputMessage="1" showErrorMessage="1" errorTitle="Do not edit - based on part 5" error="These cells will be filled automatically" promptTitle="Do not edit - based on part 5" prompt=" " sqref="H42:H81" xr:uid="{00000000-0002-0000-0300-000012000000}">
      <formula1>1</formula1>
      <formula2>2</formula2>
    </dataValidation>
    <dataValidation allowBlank="1" showInputMessage="1" showErrorMessage="1" promptTitle="Identification" prompt="Please input identification number for the reporting government entity, if applicable." sqref="D15:D34" xr:uid="{00000000-0002-0000-0300-000013000000}"/>
    <dataValidation type="list" allowBlank="1" showInputMessage="1" showErrorMessage="1" promptTitle="Government agency type" prompt="Choose type of government agency from the drop-down list._x000a_Please refrain from using custom types if possible." sqref="C15:C34" xr:uid="{00000000-0002-0000-03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34" xr:uid="{00000000-0002-0000-0300-000015000000}"/>
    <dataValidation type="textLength" allowBlank="1" showInputMessage="1" showErrorMessage="1" errorTitle="Do not edit - based on Part 4" error="These cells will be filled automatically" promptTitle="Do not edit - based on Part 4" prompt=" " sqref="E15:E34" xr:uid="{00000000-0002-0000-0300-000016000000}">
      <formula1>999999</formula1>
      <formula2>9999999</formula2>
    </dataValidation>
  </dataValidations>
  <hyperlinks>
    <hyperlink ref="B8" r:id="rId1" xr:uid="{00000000-0004-0000-0300-000000000000}"/>
    <hyperlink ref="B105:F105" r:id="rId2" display="Give us your feedback or report a conflict in the data! Write to us at  data@eiti.org" xr:uid="{00000000-0004-0000-0300-000001000000}"/>
    <hyperlink ref="B104:F104" r:id="rId3" display="For the latest version of Summary data templates, see  https://eiti.org/summary-data-template" xr:uid="{00000000-0004-0000-0300-000002000000}"/>
  </hyperlinks>
  <pageMargins left="0.25" right="0.25" top="0.75" bottom="0.75" header="0.3" footer="0.3"/>
  <pageSetup paperSize="8" scale="73"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7000000}">
          <x14:formula1>
            <xm:f>Lists!$I$11:$I$168</xm:f>
          </x14:formula1>
          <xm:sqref>J85:J101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T91"/>
  <sheetViews>
    <sheetView showGridLines="0" topLeftCell="A15" zoomScale="97" zoomScaleNormal="97" workbookViewId="0">
      <selection activeCell="F31" sqref="F31"/>
    </sheetView>
  </sheetViews>
  <sheetFormatPr defaultColWidth="8.7109375" defaultRowHeight="15"/>
  <cols>
    <col min="1" max="1" width="2.7109375" style="37" customWidth="1"/>
    <col min="2" max="5" width="0" style="37" hidden="1" customWidth="1"/>
    <col min="6" max="6" width="50.42578125" style="37" customWidth="1"/>
    <col min="7" max="7" width="16.7109375" style="37" customWidth="1"/>
    <col min="8" max="8" width="32.85546875" style="37" customWidth="1"/>
    <col min="9" max="9" width="33.140625" style="37" customWidth="1"/>
    <col min="10" max="10" width="52.7109375" style="37" customWidth="1"/>
    <col min="11" max="11" width="15.42578125" style="37" bestFit="1" customWidth="1"/>
    <col min="12" max="12" width="18.28515625" style="37" customWidth="1"/>
    <col min="13" max="13" width="19.42578125" style="37" bestFit="1" customWidth="1"/>
    <col min="14" max="14" width="73.42578125" style="37" bestFit="1" customWidth="1"/>
    <col min="15" max="15" width="4" style="37" customWidth="1"/>
    <col min="16" max="16384" width="8.7109375" style="37"/>
  </cols>
  <sheetData>
    <row r="1" spans="6:14" s="17" customFormat="1" ht="15.75" hidden="1" customHeight="1">
      <c r="F1" s="194"/>
      <c r="G1" s="194"/>
      <c r="H1" s="194"/>
      <c r="I1" s="194"/>
      <c r="J1" s="194"/>
      <c r="K1" s="194"/>
      <c r="L1" s="194"/>
      <c r="M1" s="194"/>
      <c r="N1" s="194"/>
    </row>
    <row r="2" spans="6:14" s="17" customFormat="1" hidden="1">
      <c r="F2" s="194"/>
      <c r="G2" s="194"/>
      <c r="H2" s="194"/>
      <c r="I2" s="194"/>
      <c r="J2" s="194"/>
      <c r="K2" s="194"/>
      <c r="L2" s="194"/>
      <c r="M2" s="194"/>
      <c r="N2" s="194"/>
    </row>
    <row r="3" spans="6:14" s="17" customFormat="1" hidden="1">
      <c r="F3" s="194"/>
      <c r="G3" s="194"/>
      <c r="H3" s="194"/>
      <c r="I3" s="194"/>
      <c r="J3" s="194"/>
      <c r="K3" s="194"/>
      <c r="L3" s="194"/>
      <c r="M3" s="194"/>
      <c r="N3" s="240" t="s">
        <v>438</v>
      </c>
    </row>
    <row r="4" spans="6:14" s="17" customFormat="1" hidden="1">
      <c r="F4" s="194"/>
      <c r="G4" s="194"/>
      <c r="H4" s="194"/>
      <c r="I4" s="194"/>
      <c r="J4" s="194"/>
      <c r="K4" s="194"/>
      <c r="L4" s="194"/>
      <c r="M4" s="194"/>
      <c r="N4" s="240">
        <f>Introduction!G4</f>
        <v>44377</v>
      </c>
    </row>
    <row r="5" spans="6:14" s="17" customFormat="1" hidden="1">
      <c r="F5" s="194"/>
      <c r="G5" s="194"/>
      <c r="H5" s="194"/>
      <c r="I5" s="194"/>
      <c r="J5" s="194"/>
      <c r="K5" s="194"/>
      <c r="L5" s="194"/>
      <c r="M5" s="194"/>
      <c r="N5" s="194"/>
    </row>
    <row r="6" spans="6:14" s="17" customFormat="1" hidden="1">
      <c r="F6" s="194"/>
      <c r="G6" s="194"/>
      <c r="H6" s="194"/>
      <c r="I6" s="194"/>
      <c r="J6" s="194"/>
      <c r="K6" s="194"/>
      <c r="L6" s="194"/>
      <c r="M6" s="194"/>
      <c r="N6" s="194"/>
    </row>
    <row r="7" spans="6:14" s="17" customFormat="1">
      <c r="F7" s="194"/>
      <c r="G7" s="194"/>
      <c r="H7" s="194"/>
      <c r="I7" s="194"/>
      <c r="J7" s="194"/>
      <c r="K7" s="194"/>
      <c r="L7" s="194"/>
      <c r="M7" s="194"/>
      <c r="N7" s="194"/>
    </row>
    <row r="8" spans="6:14" s="17" customFormat="1">
      <c r="F8" s="277" t="s">
        <v>439</v>
      </c>
      <c r="G8" s="277"/>
      <c r="H8" s="277"/>
      <c r="I8" s="277"/>
      <c r="J8" s="277"/>
      <c r="K8" s="277"/>
      <c r="L8" s="277"/>
      <c r="M8" s="277"/>
      <c r="N8" s="277"/>
    </row>
    <row r="9" spans="6:14" s="17" customFormat="1" ht="24">
      <c r="F9" s="306" t="s">
        <v>39</v>
      </c>
      <c r="G9" s="306"/>
      <c r="H9" s="306"/>
      <c r="I9" s="306"/>
      <c r="J9" s="306"/>
      <c r="K9" s="306"/>
      <c r="L9" s="306"/>
      <c r="M9" s="306"/>
      <c r="N9" s="306"/>
    </row>
    <row r="10" spans="6:14" s="17" customFormat="1">
      <c r="F10" s="308" t="s">
        <v>440</v>
      </c>
      <c r="G10" s="308"/>
      <c r="H10" s="308"/>
      <c r="I10" s="308"/>
      <c r="J10" s="308"/>
      <c r="K10" s="308"/>
      <c r="L10" s="308"/>
      <c r="M10" s="308"/>
      <c r="N10" s="308"/>
    </row>
    <row r="11" spans="6:14" s="17" customFormat="1">
      <c r="F11" s="279" t="s">
        <v>441</v>
      </c>
      <c r="G11" s="279"/>
      <c r="H11" s="279"/>
      <c r="I11" s="279"/>
      <c r="J11" s="279"/>
      <c r="K11" s="279"/>
      <c r="L11" s="279"/>
      <c r="M11" s="279"/>
      <c r="N11" s="279"/>
    </row>
    <row r="12" spans="6:14" s="17" customFormat="1">
      <c r="F12" s="279" t="s">
        <v>442</v>
      </c>
      <c r="G12" s="279"/>
      <c r="H12" s="279"/>
      <c r="I12" s="279"/>
      <c r="J12" s="279"/>
      <c r="K12" s="279"/>
      <c r="L12" s="279"/>
      <c r="M12" s="279"/>
      <c r="N12" s="279"/>
    </row>
    <row r="13" spans="6:14" s="17" customFormat="1">
      <c r="F13" s="309" t="s">
        <v>443</v>
      </c>
      <c r="G13" s="309"/>
      <c r="H13" s="309"/>
      <c r="I13" s="309"/>
      <c r="J13" s="309"/>
      <c r="K13" s="309"/>
      <c r="L13" s="309"/>
      <c r="M13" s="309"/>
      <c r="N13" s="309"/>
    </row>
    <row r="14" spans="6:14" s="17" customFormat="1">
      <c r="F14" s="310" t="s">
        <v>444</v>
      </c>
      <c r="G14" s="310"/>
      <c r="H14" s="310"/>
      <c r="I14" s="310"/>
      <c r="J14" s="310"/>
      <c r="K14" s="310"/>
      <c r="L14" s="310"/>
      <c r="M14" s="310"/>
      <c r="N14" s="310"/>
    </row>
    <row r="15" spans="6:14" s="17" customFormat="1">
      <c r="F15" s="311" t="s">
        <v>445</v>
      </c>
      <c r="G15" s="311"/>
      <c r="H15" s="311"/>
      <c r="I15" s="311"/>
      <c r="J15" s="311"/>
      <c r="K15" s="311"/>
      <c r="L15" s="311"/>
      <c r="M15" s="311"/>
      <c r="N15" s="311"/>
    </row>
    <row r="16" spans="6:14" s="17" customFormat="1">
      <c r="F16" s="293" t="s">
        <v>335</v>
      </c>
      <c r="G16" s="293"/>
      <c r="H16" s="293"/>
      <c r="I16" s="293"/>
      <c r="J16" s="293"/>
      <c r="K16" s="293"/>
      <c r="L16" s="293"/>
      <c r="M16" s="293"/>
      <c r="N16" s="293"/>
    </row>
    <row r="17" spans="2:20" s="17" customFormat="1">
      <c r="B17" s="194"/>
      <c r="C17" s="194"/>
      <c r="D17" s="194"/>
      <c r="E17" s="194"/>
      <c r="F17" s="194"/>
      <c r="G17" s="194"/>
      <c r="H17" s="194"/>
      <c r="I17" s="194"/>
      <c r="J17" s="194"/>
      <c r="K17" s="194"/>
      <c r="L17" s="194"/>
      <c r="M17" s="194"/>
      <c r="N17" s="194"/>
      <c r="O17" s="194"/>
      <c r="P17" s="194"/>
      <c r="Q17" s="194"/>
      <c r="R17" s="194"/>
      <c r="S17" s="194"/>
      <c r="T17" s="194"/>
    </row>
    <row r="18" spans="2:20" s="17" customFormat="1" ht="24">
      <c r="B18" s="194"/>
      <c r="C18" s="194"/>
      <c r="D18" s="194"/>
      <c r="E18" s="194"/>
      <c r="F18" s="295" t="s">
        <v>446</v>
      </c>
      <c r="G18" s="295"/>
      <c r="H18" s="295"/>
      <c r="I18" s="295"/>
      <c r="J18" s="295"/>
      <c r="K18" s="295"/>
      <c r="L18" s="194"/>
      <c r="M18" s="312" t="s">
        <v>447</v>
      </c>
      <c r="N18" s="312"/>
      <c r="O18" s="194"/>
      <c r="P18" s="194"/>
      <c r="Q18" s="194"/>
      <c r="R18" s="194"/>
      <c r="S18" s="194"/>
      <c r="T18" s="194"/>
    </row>
    <row r="19" spans="2:20" s="17" customFormat="1" ht="15.4" customHeight="1">
      <c r="B19" s="194"/>
      <c r="C19" s="194"/>
      <c r="D19" s="194"/>
      <c r="E19" s="194"/>
      <c r="F19" s="194"/>
      <c r="G19" s="194"/>
      <c r="H19" s="194"/>
      <c r="I19" s="194"/>
      <c r="J19" s="194"/>
      <c r="K19" s="194"/>
      <c r="L19" s="194"/>
      <c r="M19" s="305" t="s">
        <v>448</v>
      </c>
      <c r="N19" s="305"/>
      <c r="O19" s="194"/>
      <c r="P19" s="194"/>
      <c r="Q19" s="194"/>
      <c r="R19" s="194"/>
      <c r="S19" s="194"/>
      <c r="T19" s="194"/>
    </row>
    <row r="20" spans="2:20">
      <c r="B20" s="197"/>
      <c r="C20" s="197"/>
      <c r="D20" s="197"/>
      <c r="E20" s="197"/>
      <c r="F20" s="302" t="s">
        <v>449</v>
      </c>
      <c r="G20" s="302"/>
      <c r="H20" s="302"/>
      <c r="I20" s="302"/>
      <c r="J20" s="302"/>
      <c r="K20" s="303"/>
      <c r="L20" s="197"/>
      <c r="M20" s="194"/>
      <c r="N20" s="194"/>
      <c r="O20" s="197"/>
      <c r="P20" s="197"/>
      <c r="Q20" s="197"/>
      <c r="R20" s="197"/>
      <c r="S20" s="197"/>
      <c r="T20" s="197"/>
    </row>
    <row r="21" spans="2:20" ht="24">
      <c r="B21" s="158" t="s">
        <v>450</v>
      </c>
      <c r="C21" s="158" t="s">
        <v>451</v>
      </c>
      <c r="D21" s="158" t="s">
        <v>452</v>
      </c>
      <c r="E21" s="158" t="s">
        <v>453</v>
      </c>
      <c r="F21" s="197" t="s">
        <v>454</v>
      </c>
      <c r="G21" s="197" t="s">
        <v>370</v>
      </c>
      <c r="H21" s="197" t="s">
        <v>455</v>
      </c>
      <c r="I21" s="197" t="s">
        <v>456</v>
      </c>
      <c r="J21" s="197" t="s">
        <v>457</v>
      </c>
      <c r="K21" s="194" t="s">
        <v>437</v>
      </c>
      <c r="L21" s="306" t="s">
        <v>458</v>
      </c>
      <c r="M21" s="306"/>
      <c r="N21" s="197"/>
      <c r="O21" s="197"/>
      <c r="P21" s="197"/>
      <c r="Q21" s="197"/>
      <c r="R21" s="197"/>
      <c r="S21" s="197"/>
      <c r="T21" s="197"/>
    </row>
    <row r="22" spans="2:20" ht="15.75" customHeight="1">
      <c r="B22" s="158" t="str">
        <f>IFERROR(VLOOKUP(Government_revenues_table[[#This Row],[GFS Classification]],Table6_GFS_codes_classification[],COLUMNS($F:F)+3,FALSE),"Do not enter data")</f>
        <v>Taxes (11E)</v>
      </c>
      <c r="C22" s="158" t="str">
        <f>IFERROR(VLOOKUP(Government_revenues_table[[#This Row],[GFS Classification]],Table6_GFS_codes_classification[],COLUMNS($F:G)+3,FALSE),"Do not enter data")</f>
        <v>Taxes on income, profits and capital gains (111E)</v>
      </c>
      <c r="D22" s="158" t="str">
        <f>IFERROR(VLOOKUP(Government_revenues_table[[#This Row],[GFS Classification]],Table6_GFS_codes_classification[],COLUMNS($F:H)+3,FALSE),"Do not enter data")</f>
        <v>Ordinary taxes on income, profits and capital gains (1112E1)</v>
      </c>
      <c r="E22" s="158" t="str">
        <f>IFERROR(VLOOKUP(Government_revenues_table[[#This Row],[GFS Classification]],Table6_GFS_codes_classification[],COLUMNS($F:I)+3,FALSE),"Do not enter data")</f>
        <v>Ordinary taxes on income, profits and capital gains (1112E1)</v>
      </c>
      <c r="F22" s="197" t="s">
        <v>459</v>
      </c>
      <c r="G22" s="194" t="s">
        <v>384</v>
      </c>
      <c r="H22" s="197" t="s">
        <v>460</v>
      </c>
      <c r="I22" s="197" t="s">
        <v>343</v>
      </c>
      <c r="J22" s="198">
        <v>148722920754.51001</v>
      </c>
      <c r="K22" s="197" t="s">
        <v>91</v>
      </c>
      <c r="L22" s="307" t="s">
        <v>461</v>
      </c>
      <c r="M22" s="307"/>
      <c r="N22" s="197"/>
      <c r="O22" s="197"/>
      <c r="P22" s="197"/>
      <c r="Q22" s="197"/>
      <c r="R22" s="197"/>
      <c r="S22" s="197"/>
      <c r="T22" s="197"/>
    </row>
    <row r="23" spans="2:20" ht="15.75" customHeight="1">
      <c r="B23" s="158" t="str">
        <f>IFERROR(VLOOKUP(Government_revenues_table[[#This Row],[GFS Classification]],Table6_GFS_codes_classification[],COLUMNS($F:F)+3,FALSE),"Do not enter data")</f>
        <v>Taxes (11E)</v>
      </c>
      <c r="C23" s="158" t="str">
        <f>IFERROR(VLOOKUP(Government_revenues_table[[#This Row],[GFS Classification]],Table6_GFS_codes_classification[],COLUMNS($F:G)+3,FALSE),"Do not enter data")</f>
        <v>Taxes on payroll and workforce (112E)</v>
      </c>
      <c r="D23" s="158" t="str">
        <f>IFERROR(VLOOKUP(Government_revenues_table[[#This Row],[GFS Classification]],Table6_GFS_codes_classification[],COLUMNS($F:H)+3,FALSE),"Do not enter data")</f>
        <v>Taxes on payroll and workforce (112E)</v>
      </c>
      <c r="E23" s="158" t="str">
        <f>IFERROR(VLOOKUP(Government_revenues_table[[#This Row],[GFS Classification]],Table6_GFS_codes_classification[],COLUMNS($F:I)+3,FALSE),"Do not enter data")</f>
        <v>Taxes on payroll and workforce (112E)</v>
      </c>
      <c r="F23" s="197" t="s">
        <v>462</v>
      </c>
      <c r="G23" s="194" t="s">
        <v>384</v>
      </c>
      <c r="H23" s="197" t="s">
        <v>463</v>
      </c>
      <c r="I23" s="197" t="s">
        <v>343</v>
      </c>
      <c r="J23" s="198">
        <v>19741334753.489998</v>
      </c>
      <c r="K23" s="197" t="s">
        <v>91</v>
      </c>
      <c r="L23" s="307"/>
      <c r="M23" s="307"/>
      <c r="N23" s="197"/>
      <c r="O23" s="197"/>
      <c r="P23" s="197"/>
      <c r="Q23" s="197"/>
      <c r="R23" s="197"/>
      <c r="S23" s="197"/>
      <c r="T23" s="197"/>
    </row>
    <row r="24" spans="2:20" ht="15.75" customHeight="1">
      <c r="B24" s="158" t="str">
        <f>IFERROR(VLOOKUP(Government_revenues_table[[#This Row],[GFS Classification]],Table6_GFS_codes_classification[],COLUMNS($F:F)+3,FALSE),"Do not enter data")</f>
        <v>Taxes (11E)</v>
      </c>
      <c r="C24" s="158" t="str">
        <f>IFERROR(VLOOKUP(Government_revenues_table[[#This Row],[GFS Classification]],Table6_GFS_codes_classification[],COLUMNS($F:G)+3,FALSE),"Do not enter data")</f>
        <v>Taxes on goods and services (114E)</v>
      </c>
      <c r="D24" s="158" t="str">
        <f>IFERROR(VLOOKUP(Government_revenues_table[[#This Row],[GFS Classification]],Table6_GFS_codes_classification[],COLUMNS($F:H)+3,FALSE),"Do not enter data")</f>
        <v>Excise taxes (1142E)</v>
      </c>
      <c r="E24" s="158" t="str">
        <f>IFERROR(VLOOKUP(Government_revenues_table[[#This Row],[GFS Classification]],Table6_GFS_codes_classification[],COLUMNS($F:I)+3,FALSE),"Do not enter data")</f>
        <v>Excise taxes (1142E)</v>
      </c>
      <c r="F24" s="197" t="s">
        <v>464</v>
      </c>
      <c r="G24" s="194" t="s">
        <v>376</v>
      </c>
      <c r="H24" s="197" t="s">
        <v>465</v>
      </c>
      <c r="I24" s="197" t="s">
        <v>343</v>
      </c>
      <c r="J24" s="261">
        <v>28271288492.350002</v>
      </c>
      <c r="K24" s="197" t="s">
        <v>91</v>
      </c>
      <c r="L24" s="307"/>
      <c r="M24" s="307"/>
      <c r="N24" s="197"/>
      <c r="O24" s="197"/>
      <c r="P24" s="197"/>
      <c r="Q24" s="197"/>
      <c r="R24" s="197"/>
      <c r="S24" s="197"/>
      <c r="T24" s="197"/>
    </row>
    <row r="25" spans="2:20" ht="15.75" customHeight="1">
      <c r="B25" s="158" t="str">
        <f>IFERROR(VLOOKUP(Government_revenues_table[[#This Row],[GFS Classification]],Table6_GFS_codes_classification[],COLUMNS($F:F)+3,FALSE),"Do not enter data")</f>
        <v>Taxes (11E)</v>
      </c>
      <c r="C25" s="158" t="str">
        <f>IFERROR(VLOOKUP(Government_revenues_table[[#This Row],[GFS Classification]],Table6_GFS_codes_classification[],COLUMNS($F:G)+3,FALSE),"Do not enter data")</f>
        <v>Taxes on international trade and transactions (115E)</v>
      </c>
      <c r="D25" s="158" t="str">
        <f>IFERROR(VLOOKUP(Government_revenues_table[[#This Row],[GFS Classification]],Table6_GFS_codes_classification[],COLUMNS($F:H)+3,FALSE),"Do not enter data")</f>
        <v>Customs and other import duties (1151E)</v>
      </c>
      <c r="E25" s="158" t="str">
        <f>IFERROR(VLOOKUP(Government_revenues_table[[#This Row],[GFS Classification]],Table6_GFS_codes_classification[],COLUMNS($F:I)+3,FALSE),"Do not enter data")</f>
        <v>Customs and other import duties (1151E)</v>
      </c>
      <c r="F25" s="197" t="s">
        <v>466</v>
      </c>
      <c r="G25" s="194" t="s">
        <v>376</v>
      </c>
      <c r="H25" s="197" t="s">
        <v>467</v>
      </c>
      <c r="I25" s="197" t="s">
        <v>343</v>
      </c>
      <c r="J25" s="198">
        <v>16682000335</v>
      </c>
      <c r="K25" s="197" t="s">
        <v>91</v>
      </c>
      <c r="L25" s="307"/>
      <c r="M25" s="307"/>
      <c r="N25" s="197"/>
      <c r="O25" s="197"/>
      <c r="P25" s="197"/>
      <c r="Q25" s="197"/>
      <c r="R25" s="197"/>
      <c r="S25" s="197"/>
      <c r="T25" s="197"/>
    </row>
    <row r="26" spans="2:20">
      <c r="B26" s="158" t="str">
        <f>IFERROR(VLOOKUP(Government_revenues_table[[#This Row],[GFS Classification]],Table6_GFS_codes_classification[],COLUMNS($F:F)+3,FALSE),"Do not enter data")</f>
        <v>Taxes (11E)</v>
      </c>
      <c r="C26" s="158" t="str">
        <f>IFERROR(VLOOKUP(Government_revenues_table[[#This Row],[GFS Classification]],Table6_GFS_codes_classification[],COLUMNS($F:G)+3,FALSE),"Do not enter data")</f>
        <v>Taxes on goods and services (114E)</v>
      </c>
      <c r="D26" s="158" t="str">
        <f>IFERROR(VLOOKUP(Government_revenues_table[[#This Row],[GFS Classification]],Table6_GFS_codes_classification[],COLUMNS($F:H)+3,FALSE),"Do not enter data")</f>
        <v>Excise taxes (1142E)</v>
      </c>
      <c r="E26" s="158" t="str">
        <f>IFERROR(VLOOKUP(Government_revenues_table[[#This Row],[GFS Classification]],Table6_GFS_codes_classification[],COLUMNS($F:I)+3,FALSE),"Do not enter data")</f>
        <v>Excise taxes (1142E)</v>
      </c>
      <c r="F26" s="197" t="s">
        <v>464</v>
      </c>
      <c r="G26" s="194" t="s">
        <v>384</v>
      </c>
      <c r="H26" s="197" t="s">
        <v>468</v>
      </c>
      <c r="I26" s="197" t="s">
        <v>343</v>
      </c>
      <c r="J26" s="198">
        <v>16798344255</v>
      </c>
      <c r="K26" s="197" t="s">
        <v>91</v>
      </c>
      <c r="L26" s="284" t="s">
        <v>469</v>
      </c>
      <c r="M26" s="284"/>
      <c r="N26" s="197"/>
      <c r="O26" s="197"/>
      <c r="P26" s="197"/>
      <c r="Q26" s="197"/>
      <c r="R26" s="197"/>
      <c r="S26" s="197"/>
      <c r="T26" s="197"/>
    </row>
    <row r="27" spans="2:20" ht="15.6" thickBot="1">
      <c r="B27" s="158" t="str">
        <f>IFERROR(VLOOKUP(Government_revenues_table[[#This Row],[GFS Classification]],Table6_GFS_codes_classification[],COLUMNS($F:F)+3,FALSE),"Do not enter data")</f>
        <v>Taxes (11E)</v>
      </c>
      <c r="C27" s="158" t="str">
        <f>IFERROR(VLOOKUP(Government_revenues_table[[#This Row],[GFS Classification]],Table6_GFS_codes_classification[],COLUMNS($F:G)+3,FALSE),"Do not enter data")</f>
        <v>Taxes on international trade and transactions (115E)</v>
      </c>
      <c r="D27" s="158" t="str">
        <f>IFERROR(VLOOKUP(Government_revenues_table[[#This Row],[GFS Classification]],Table6_GFS_codes_classification[],COLUMNS($F:H)+3,FALSE),"Do not enter data")</f>
        <v>Customs and other import duties (1151E)</v>
      </c>
      <c r="E27" s="158" t="str">
        <f>IFERROR(VLOOKUP(Government_revenues_table[[#This Row],[GFS Classification]],Table6_GFS_codes_classification[],COLUMNS($F:I)+3,FALSE),"Do not enter data")</f>
        <v>Customs and other import duties (1151E)</v>
      </c>
      <c r="F27" s="197" t="s">
        <v>466</v>
      </c>
      <c r="G27" s="194" t="s">
        <v>384</v>
      </c>
      <c r="H27" s="197" t="s">
        <v>470</v>
      </c>
      <c r="I27" s="197" t="s">
        <v>343</v>
      </c>
      <c r="J27" s="198">
        <v>9736942966</v>
      </c>
      <c r="K27" s="197" t="s">
        <v>91</v>
      </c>
      <c r="L27" s="159"/>
      <c r="M27" s="159"/>
      <c r="N27" s="197"/>
      <c r="O27" s="197"/>
      <c r="P27" s="197"/>
      <c r="Q27" s="197"/>
      <c r="R27" s="197"/>
      <c r="S27" s="197"/>
      <c r="T27" s="197"/>
    </row>
    <row r="28" spans="2:20">
      <c r="B28" s="158" t="str">
        <f>IFERROR(VLOOKUP(Government_revenues_table[[#This Row],[GFS Classification]],Table6_GFS_codes_classification[],COLUMNS($F:F)+3,FALSE),"Do not enter data")</f>
        <v>Taxes (11E)</v>
      </c>
      <c r="C28" s="158" t="str">
        <f>IFERROR(VLOOKUP(Government_revenues_table[[#This Row],[GFS Classification]],Table6_GFS_codes_classification[],COLUMNS($F:G)+3,FALSE),"Do not enter data")</f>
        <v>Taxes on international trade and transactions (115E)</v>
      </c>
      <c r="D28" s="158" t="str">
        <f>IFERROR(VLOOKUP(Government_revenues_table[[#This Row],[GFS Classification]],Table6_GFS_codes_classification[],COLUMNS($F:H)+3,FALSE),"Do not enter data")</f>
        <v>Customs and other import duties (1151E)</v>
      </c>
      <c r="E28" s="158" t="str">
        <f>IFERROR(VLOOKUP(Government_revenues_table[[#This Row],[GFS Classification]],Table6_GFS_codes_classification[],COLUMNS($F:I)+3,FALSE),"Do not enter data")</f>
        <v>Customs and other import duties (1151E)</v>
      </c>
      <c r="F28" s="197" t="s">
        <v>466</v>
      </c>
      <c r="G28" s="194" t="s">
        <v>384</v>
      </c>
      <c r="H28" s="197" t="s">
        <v>471</v>
      </c>
      <c r="I28" s="197" t="s">
        <v>343</v>
      </c>
      <c r="J28" s="198">
        <v>2888166349</v>
      </c>
      <c r="K28" s="197" t="s">
        <v>91</v>
      </c>
      <c r="L28" s="197"/>
      <c r="M28" s="197"/>
      <c r="N28" s="197"/>
      <c r="O28" s="35"/>
      <c r="P28" s="194"/>
      <c r="Q28" s="262"/>
      <c r="R28" s="194"/>
      <c r="S28" s="262"/>
      <c r="T28" s="194"/>
    </row>
    <row r="29" spans="2:20">
      <c r="B29" s="158" t="str">
        <f>IFERROR(VLOOKUP(Government_revenues_table[[#This Row],[GFS Classification]],Table6_GFS_codes_classification[],COLUMNS($F:F)+3,FALSE),"Do not enter data")</f>
        <v>Other revenue (14E)</v>
      </c>
      <c r="C29" s="158" t="str">
        <f>IFERROR(VLOOKUP(Government_revenues_table[[#This Row],[GFS Classification]],Table6_GFS_codes_classification[],COLUMNS($F:G)+3,FALSE),"Do not enter data")</f>
        <v>Property income (141E)</v>
      </c>
      <c r="D29" s="158" t="str">
        <f>IFERROR(VLOOKUP(Government_revenues_table[[#This Row],[GFS Classification]],Table6_GFS_codes_classification[],COLUMNS($F:H)+3,FALSE),"Do not enter data")</f>
        <v>Rent (1415E)</v>
      </c>
      <c r="E29" s="158" t="str">
        <f>IFERROR(VLOOKUP(Government_revenues_table[[#This Row],[GFS Classification]],Table6_GFS_codes_classification[],COLUMNS($F:I)+3,FALSE),"Do not enter data")</f>
        <v>Royalties (1415E1)</v>
      </c>
      <c r="F29" s="197" t="s">
        <v>472</v>
      </c>
      <c r="G29" s="197" t="s">
        <v>376</v>
      </c>
      <c r="H29" s="197" t="s">
        <v>473</v>
      </c>
      <c r="I29" s="197" t="s">
        <v>345</v>
      </c>
      <c r="J29" s="199">
        <v>219605118288.06155</v>
      </c>
      <c r="K29" s="197" t="s">
        <v>91</v>
      </c>
      <c r="L29" s="197"/>
      <c r="M29" s="197"/>
      <c r="N29" s="197"/>
      <c r="O29" s="304"/>
      <c r="P29" s="304"/>
      <c r="Q29" s="304"/>
      <c r="R29" s="304"/>
      <c r="S29" s="304"/>
      <c r="T29" s="304"/>
    </row>
    <row r="30" spans="2:20">
      <c r="B30" s="158" t="str">
        <f>IFERROR(VLOOKUP(Government_revenues_table[[#This Row],[GFS Classification]],Table6_GFS_codes_classification[],COLUMNS($F:F)+3,FALSE),"Do not enter data")</f>
        <v>Other revenue (14E)</v>
      </c>
      <c r="C30" s="158" t="str">
        <f>IFERROR(VLOOKUP(Government_revenues_table[[#This Row],[GFS Classification]],Table6_GFS_codes_classification[],COLUMNS($F:G)+3,FALSE),"Do not enter data")</f>
        <v>Sales of goods and services (142E)</v>
      </c>
      <c r="D30" s="158" t="str">
        <f>IFERROR(VLOOKUP(Government_revenues_table[[#This Row],[GFS Classification]],Table6_GFS_codes_classification[],COLUMNS($F:H)+3,FALSE),"Do not enter data")</f>
        <v>Administrative fees for government services (1422E)</v>
      </c>
      <c r="E30" s="158" t="str">
        <f>IFERROR(VLOOKUP(Government_revenues_table[[#This Row],[GFS Classification]],Table6_GFS_codes_classification[],COLUMNS($F:I)+3,FALSE),"Do not enter data")</f>
        <v>Administrative fees for government services (1422E)</v>
      </c>
      <c r="F30" s="197" t="s">
        <v>474</v>
      </c>
      <c r="G30" s="197" t="s">
        <v>376</v>
      </c>
      <c r="H30" s="197" t="s">
        <v>475</v>
      </c>
      <c r="I30" s="197" t="s">
        <v>345</v>
      </c>
      <c r="J30" s="199">
        <v>38190842910.627754</v>
      </c>
      <c r="K30" s="197" t="s">
        <v>91</v>
      </c>
      <c r="L30" s="197"/>
      <c r="M30" s="197"/>
      <c r="N30" s="197"/>
      <c r="O30" s="197"/>
      <c r="P30" s="197"/>
      <c r="Q30" s="197"/>
      <c r="R30" s="197"/>
      <c r="S30" s="197"/>
      <c r="T30" s="197"/>
    </row>
    <row r="31" spans="2:20">
      <c r="B31" s="158" t="str">
        <f>IFERROR(VLOOKUP(Government_revenues_table[[#This Row],[GFS Classification]],Table6_GFS_codes_classification[],COLUMNS($F:F)+3,FALSE),"Do not enter data")</f>
        <v>Other revenue (14E)</v>
      </c>
      <c r="C31" s="158" t="str">
        <f>IFERROR(VLOOKUP(Government_revenues_table[[#This Row],[GFS Classification]],Table6_GFS_codes_classification[],COLUMNS($F:G)+3,FALSE),"Do not enter data")</f>
        <v>Property income (141E)</v>
      </c>
      <c r="D31" s="158" t="str">
        <f>IFERROR(VLOOKUP(Government_revenues_table[[#This Row],[GFS Classification]],Table6_GFS_codes_classification[],COLUMNS($F:H)+3,FALSE),"Do not enter data")</f>
        <v>Rent (1415E)</v>
      </c>
      <c r="E31" s="158" t="str">
        <f>IFERROR(VLOOKUP(Government_revenues_table[[#This Row],[GFS Classification]],Table6_GFS_codes_classification[],COLUMNS($F:I)+3,FALSE),"Do not enter data")</f>
        <v>Other rent payments (1415E5)</v>
      </c>
      <c r="F31" s="197" t="s">
        <v>476</v>
      </c>
      <c r="G31" s="197" t="s">
        <v>376</v>
      </c>
      <c r="H31" s="197" t="s">
        <v>477</v>
      </c>
      <c r="I31" s="197" t="s">
        <v>345</v>
      </c>
      <c r="J31" s="199">
        <v>8228678853.5928144</v>
      </c>
      <c r="K31" s="197" t="s">
        <v>91</v>
      </c>
      <c r="L31" s="197"/>
      <c r="M31" s="197"/>
      <c r="N31" s="197"/>
      <c r="O31" s="197"/>
      <c r="P31" s="197"/>
      <c r="Q31" s="197"/>
      <c r="R31" s="197"/>
      <c r="S31" s="197"/>
      <c r="T31" s="197"/>
    </row>
    <row r="32" spans="2:20">
      <c r="B32" s="160" t="str">
        <f>IFERROR(VLOOKUP(Government_revenues_table[[#This Row],[GFS Classification]],Table6_GFS_codes_classification[],COLUMNS($F:F)+3,FALSE),"Do not enter data")</f>
        <v>Other revenue (14E)</v>
      </c>
      <c r="C32" s="160" t="str">
        <f>IFERROR(VLOOKUP(Government_revenues_table[[#This Row],[GFS Classification]],Table6_GFS_codes_classification[],COLUMNS($F:G)+3,FALSE),"Do not enter data")</f>
        <v>Sales of goods and services (142E)</v>
      </c>
      <c r="D32" s="160" t="str">
        <f>IFERROR(VLOOKUP(Government_revenues_table[[#This Row],[GFS Classification]],Table6_GFS_codes_classification[],COLUMNS($F:H)+3,FALSE),"Do not enter data")</f>
        <v>Administrative fees for government services (1422E)</v>
      </c>
      <c r="E32" s="160" t="str">
        <f>IFERROR(VLOOKUP(Government_revenues_table[[#This Row],[GFS Classification]],Table6_GFS_codes_classification[],COLUMNS($F:I)+3,FALSE),"Do not enter data")</f>
        <v>Administrative fees for government services (1422E)</v>
      </c>
      <c r="F32" s="197" t="s">
        <v>474</v>
      </c>
      <c r="G32" s="197" t="s">
        <v>376</v>
      </c>
      <c r="H32" s="197" t="s">
        <v>478</v>
      </c>
      <c r="I32" s="197" t="s">
        <v>345</v>
      </c>
      <c r="J32" s="199">
        <v>185730727.24302804</v>
      </c>
      <c r="K32" s="197" t="s">
        <v>91</v>
      </c>
      <c r="L32" s="197"/>
      <c r="M32" s="197"/>
      <c r="N32" s="197"/>
      <c r="O32" s="197"/>
      <c r="P32" s="197"/>
      <c r="Q32" s="197"/>
      <c r="R32" s="197"/>
      <c r="S32" s="197"/>
      <c r="T32" s="197"/>
    </row>
    <row r="33" spans="2:11">
      <c r="B33" s="160" t="str">
        <f>IFERROR(VLOOKUP(Government_revenues_table[[#This Row],[GFS Classification]],Table6_GFS_codes_classification[],COLUMNS($F:F)+3,FALSE),"Do not enter data")</f>
        <v>Other revenue (14E)</v>
      </c>
      <c r="C33" s="160" t="str">
        <f>IFERROR(VLOOKUP(Government_revenues_table[[#This Row],[GFS Classification]],Table6_GFS_codes_classification[],COLUMNS($F:G)+3,FALSE),"Do not enter data")</f>
        <v>Fines, penalties, and forfeits (143E)</v>
      </c>
      <c r="D33" s="160" t="str">
        <f>IFERROR(VLOOKUP(Government_revenues_table[[#This Row],[GFS Classification]],Table6_GFS_codes_classification[],COLUMNS($F:H)+3,FALSE),"Do not enter data")</f>
        <v>Fines, penalties, and forfeits (143E)</v>
      </c>
      <c r="E33" s="160" t="str">
        <f>IFERROR(VLOOKUP(Government_revenues_table[[#This Row],[GFS Classification]],Table6_GFS_codes_classification[],COLUMNS($F:I)+3,FALSE),"Do not enter data")</f>
        <v>Fines, penalties, and forfeits (143E)</v>
      </c>
      <c r="F33" s="197" t="s">
        <v>479</v>
      </c>
      <c r="G33" s="197" t="s">
        <v>376</v>
      </c>
      <c r="H33" s="197" t="s">
        <v>480</v>
      </c>
      <c r="I33" s="197" t="s">
        <v>345</v>
      </c>
      <c r="J33" s="199">
        <v>34214849.959800817</v>
      </c>
      <c r="K33" s="197" t="s">
        <v>91</v>
      </c>
    </row>
    <row r="34" spans="2:11">
      <c r="B34" s="160" t="str">
        <f>IFERROR(VLOOKUP(Government_revenues_table[[#This Row],[GFS Classification]],Table6_GFS_codes_classification[],COLUMNS($F:F)+3,FALSE),"Do not enter data")</f>
        <v>Taxes (11E)</v>
      </c>
      <c r="C34" s="160" t="str">
        <f>IFERROR(VLOOKUP(Government_revenues_table[[#This Row],[GFS Classification]],Table6_GFS_codes_classification[],COLUMNS($F:G)+3,FALSE),"Do not enter data")</f>
        <v>Taxes on goods and services (114E)</v>
      </c>
      <c r="D34" s="160" t="str">
        <f>IFERROR(VLOOKUP(Government_revenues_table[[#This Row],[GFS Classification]],Table6_GFS_codes_classification[],COLUMNS($F:H)+3,FALSE),"Do not enter data")</f>
        <v>Taxes on use of goods/permission to use goods or perform activities (1145E)</v>
      </c>
      <c r="E34" s="160" t="str">
        <f>IFERROR(VLOOKUP(Government_revenues_table[[#This Row],[GFS Classification]],Table6_GFS_codes_classification[],COLUMNS($F:I)+3,FALSE),"Do not enter data")</f>
        <v>Licence fees (114521E)</v>
      </c>
      <c r="F34" s="197" t="s">
        <v>481</v>
      </c>
      <c r="G34" s="197" t="s">
        <v>384</v>
      </c>
      <c r="H34" s="197" t="s">
        <v>482</v>
      </c>
      <c r="I34" s="197" t="s">
        <v>345</v>
      </c>
      <c r="J34" s="199">
        <v>126168363.17131481</v>
      </c>
      <c r="K34" s="197" t="s">
        <v>91</v>
      </c>
    </row>
    <row r="35" spans="2:11">
      <c r="B35" s="160" t="str">
        <f>IFERROR(VLOOKUP(Government_revenues_table[[#This Row],[GFS Classification]],Table6_GFS_codes_classification[],COLUMNS($F:F)+3,FALSE),"Do not enter data")</f>
        <v>Other revenue (14E)</v>
      </c>
      <c r="C35" s="160" t="str">
        <f>IFERROR(VLOOKUP(Government_revenues_table[[#This Row],[GFS Classification]],Table6_GFS_codes_classification[],COLUMNS($F:G)+3,FALSE),"Do not enter data")</f>
        <v>Sales of goods and services (142E)</v>
      </c>
      <c r="D35" s="160" t="str">
        <f>IFERROR(VLOOKUP(Government_revenues_table[[#This Row],[GFS Classification]],Table6_GFS_codes_classification[],COLUMNS($F:H)+3,FALSE),"Do not enter data")</f>
        <v>Administrative fees for government services (1422E)</v>
      </c>
      <c r="E35" s="160" t="str">
        <f>IFERROR(VLOOKUP(Government_revenues_table[[#This Row],[GFS Classification]],Table6_GFS_codes_classification[],COLUMNS($F:I)+3,FALSE),"Do not enter data")</f>
        <v>Administrative fees for government services (1422E)</v>
      </c>
      <c r="F35" s="197" t="s">
        <v>474</v>
      </c>
      <c r="G35" s="197" t="s">
        <v>376</v>
      </c>
      <c r="H35" s="197" t="s">
        <v>483</v>
      </c>
      <c r="I35" s="197" t="s">
        <v>345</v>
      </c>
      <c r="J35" s="199">
        <v>8239440.7649402441</v>
      </c>
      <c r="K35" s="197" t="s">
        <v>91</v>
      </c>
    </row>
    <row r="36" spans="2:11" s="236" customFormat="1">
      <c r="B36" s="235" t="str">
        <f>IFERROR(VLOOKUP(Government_revenues_table[[#This Row],[GFS Classification]],Table6_GFS_codes_classification[],COLUMNS($F:F)+3,FALSE),"Do not enter data")</f>
        <v>Taxes (11E)</v>
      </c>
      <c r="C36" s="235" t="str">
        <f>IFERROR(VLOOKUP(Government_revenues_table[[#This Row],[GFS Classification]],Table6_GFS_codes_classification[],COLUMNS($F:G)+3,FALSE),"Do not enter data")</f>
        <v>Taxes on income, profits and capital gains (111E)</v>
      </c>
      <c r="D36" s="235" t="str">
        <f>IFERROR(VLOOKUP(Government_revenues_table[[#This Row],[GFS Classification]],Table6_GFS_codes_classification[],COLUMNS($F:H)+3,FALSE),"Do not enter data")</f>
        <v>Ordinary taxes on income, profits and capital gains (1112E1)</v>
      </c>
      <c r="E36" s="235" t="str">
        <f>IFERROR(VLOOKUP(Government_revenues_table[[#This Row],[GFS Classification]],Table6_GFS_codes_classification[],COLUMNS($F:I)+3,FALSE),"Do not enter data")</f>
        <v>Ordinary taxes on income, profits and capital gains (1112E1)</v>
      </c>
      <c r="F36" s="237" t="s">
        <v>459</v>
      </c>
      <c r="G36" s="237" t="s">
        <v>381</v>
      </c>
      <c r="H36" s="237" t="s">
        <v>484</v>
      </c>
      <c r="I36" s="237" t="s">
        <v>346</v>
      </c>
      <c r="J36" s="238">
        <v>65014295719.622696</v>
      </c>
      <c r="K36" s="237" t="s">
        <v>91</v>
      </c>
    </row>
    <row r="37" spans="2:11">
      <c r="B37" s="158" t="str">
        <f>IFERROR(VLOOKUP(Government_revenues_table[[#This Row],[GFS Classification]],Table6_GFS_codes_classification[],COLUMNS($F:F)+3,FALSE),"Do not enter data")</f>
        <v>Taxes (11E)</v>
      </c>
      <c r="C37" s="158" t="str">
        <f>IFERROR(VLOOKUP(Government_revenues_table[[#This Row],[GFS Classification]],Table6_GFS_codes_classification[],COLUMNS($F:G)+3,FALSE),"Do not enter data")</f>
        <v>Taxes on goods and services (114E)</v>
      </c>
      <c r="D37" s="158" t="str">
        <f>IFERROR(VLOOKUP(Government_revenues_table[[#This Row],[GFS Classification]],Table6_GFS_codes_classification[],COLUMNS($F:H)+3,FALSE),"Do not enter data")</f>
        <v>Taxes on use of goods/permission to use goods or perform activities (1145E)</v>
      </c>
      <c r="E37" s="158" t="str">
        <f>IFERROR(VLOOKUP(Government_revenues_table[[#This Row],[GFS Classification]],Table6_GFS_codes_classification[],COLUMNS($F:I)+3,FALSE),"Do not enter data")</f>
        <v>Licence fees (114521E)</v>
      </c>
      <c r="F37" s="197" t="s">
        <v>481</v>
      </c>
      <c r="G37" s="197" t="s">
        <v>381</v>
      </c>
      <c r="H37" s="197" t="s">
        <v>485</v>
      </c>
      <c r="I37" s="197" t="s">
        <v>346</v>
      </c>
      <c r="J37" s="199">
        <v>900125945.80666196</v>
      </c>
      <c r="K37" s="197" t="s">
        <v>91</v>
      </c>
    </row>
    <row r="38" spans="2:11">
      <c r="B38" s="160" t="str">
        <f>IFERROR(VLOOKUP(Government_revenues_table[[#This Row],[GFS Classification]],Table6_GFS_codes_classification[],COLUMNS($F:F)+3,FALSE),"Do not enter data")</f>
        <v>Other revenue (14E)</v>
      </c>
      <c r="C38" s="160" t="str">
        <f>IFERROR(VLOOKUP(Government_revenues_table[[#This Row],[GFS Classification]],Table6_GFS_codes_classification[],COLUMNS($F:G)+3,FALSE),"Do not enter data")</f>
        <v>Property income (141E)</v>
      </c>
      <c r="D38" s="160" t="str">
        <f>IFERROR(VLOOKUP(Government_revenues_table[[#This Row],[GFS Classification]],Table6_GFS_codes_classification[],COLUMNS($F:H)+3,FALSE),"Do not enter data")</f>
        <v>Rent (1415E)</v>
      </c>
      <c r="E38" s="160" t="str">
        <f>IFERROR(VLOOKUP(Government_revenues_table[[#This Row],[GFS Classification]],Table6_GFS_codes_classification[],COLUMNS($F:I)+3,FALSE),"Do not enter data")</f>
        <v>Royalties (1415E1)</v>
      </c>
      <c r="F38" s="197" t="s">
        <v>472</v>
      </c>
      <c r="G38" s="197" t="s">
        <v>381</v>
      </c>
      <c r="H38" s="197" t="s">
        <v>486</v>
      </c>
      <c r="I38" s="197" t="s">
        <v>346</v>
      </c>
      <c r="J38" s="199">
        <v>28133341115.012501</v>
      </c>
      <c r="K38" s="197" t="s">
        <v>91</v>
      </c>
    </row>
    <row r="39" spans="2:11">
      <c r="B39" s="158" t="str">
        <f>IFERROR(VLOOKUP(Government_revenues_table[[#This Row],[GFS Classification]],Table6_GFS_codes_classification[],COLUMNS($F:F)+3,FALSE),"Do not enter data")</f>
        <v>Other revenue (14E)</v>
      </c>
      <c r="C39" s="158" t="str">
        <f>IFERROR(VLOOKUP(Government_revenues_table[[#This Row],[GFS Classification]],Table6_GFS_codes_classification[],COLUMNS($F:G)+3,FALSE),"Do not enter data")</f>
        <v>Property income (141E)</v>
      </c>
      <c r="D39" s="158" t="str">
        <f>IFERROR(VLOOKUP(Government_revenues_table[[#This Row],[GFS Classification]],Table6_GFS_codes_classification[],COLUMNS($F:H)+3,FALSE),"Do not enter data")</f>
        <v>Rent (1415E)</v>
      </c>
      <c r="E39" s="158" t="str">
        <f>IFERROR(VLOOKUP(Government_revenues_table[[#This Row],[GFS Classification]],Table6_GFS_codes_classification[],COLUMNS($F:I)+3,FALSE),"Do not enter data")</f>
        <v>Production entitlements (in-kind or cash) (1415E3)</v>
      </c>
      <c r="F39" s="197" t="s">
        <v>487</v>
      </c>
      <c r="G39" s="197" t="s">
        <v>381</v>
      </c>
      <c r="H39" s="197" t="s">
        <v>488</v>
      </c>
      <c r="I39" s="197" t="s">
        <v>346</v>
      </c>
      <c r="J39" s="199">
        <v>373436745.97277313</v>
      </c>
      <c r="K39" s="197" t="s">
        <v>91</v>
      </c>
    </row>
    <row r="40" spans="2:11">
      <c r="B40" s="158" t="str">
        <f>IFERROR(VLOOKUP(Government_revenues_table[[#This Row],[GFS Classification]],Table6_GFS_codes_classification[],COLUMNS($F:F)+3,FALSE),"Do not enter data")</f>
        <v>Other revenue (14E)</v>
      </c>
      <c r="C40" s="158" t="str">
        <f>IFERROR(VLOOKUP(Government_revenues_table[[#This Row],[GFS Classification]],Table6_GFS_codes_classification[],COLUMNS($F:G)+3,FALSE),"Do not enter data")</f>
        <v>Property income (141E)</v>
      </c>
      <c r="D40" s="158" t="str">
        <f>IFERROR(VLOOKUP(Government_revenues_table[[#This Row],[GFS Classification]],Table6_GFS_codes_classification[],COLUMNS($F:H)+3,FALSE),"Do not enter data")</f>
        <v>Rent (1415E)</v>
      </c>
      <c r="E40" s="158" t="str">
        <f>IFERROR(VLOOKUP(Government_revenues_table[[#This Row],[GFS Classification]],Table6_GFS_codes_classification[],COLUMNS($F:I)+3,FALSE),"Do not enter data")</f>
        <v>Production entitlements (in-kind or cash) (1415E3)</v>
      </c>
      <c r="F40" s="197" t="s">
        <v>487</v>
      </c>
      <c r="G40" s="197" t="s">
        <v>381</v>
      </c>
      <c r="H40" s="197" t="s">
        <v>489</v>
      </c>
      <c r="I40" s="197" t="s">
        <v>346</v>
      </c>
      <c r="J40" s="199">
        <v>1578130804.5131898</v>
      </c>
      <c r="K40" s="197" t="s">
        <v>91</v>
      </c>
    </row>
    <row r="41" spans="2:11">
      <c r="B41" s="160" t="str">
        <f>IFERROR(VLOOKUP(Government_revenues_table[[#This Row],[GFS Classification]],Table6_GFS_codes_classification[],COLUMNS($F:F)+3,FALSE),"Do not enter data")</f>
        <v>Taxes (11E)</v>
      </c>
      <c r="C41" s="160" t="str">
        <f>IFERROR(VLOOKUP(Government_revenues_table[[#This Row],[GFS Classification]],Table6_GFS_codes_classification[],COLUMNS($F:G)+3,FALSE),"Do not enter data")</f>
        <v>Taxes on income, profits and capital gains (111E)</v>
      </c>
      <c r="D41" s="160" t="str">
        <f>IFERROR(VLOOKUP(Government_revenues_table[[#This Row],[GFS Classification]],Table6_GFS_codes_classification[],COLUMNS($F:H)+3,FALSE),"Do not enter data")</f>
        <v>Ordinary taxes on income, profits and capital gains (1112E1)</v>
      </c>
      <c r="E41" s="160" t="str">
        <f>IFERROR(VLOOKUP(Government_revenues_table[[#This Row],[GFS Classification]],Table6_GFS_codes_classification[],COLUMNS($F:I)+3,FALSE),"Do not enter data")</f>
        <v>Ordinary taxes on income, profits and capital gains (1112E1)</v>
      </c>
      <c r="F41" s="197" t="s">
        <v>459</v>
      </c>
      <c r="G41" s="197" t="s">
        <v>384</v>
      </c>
      <c r="H41" s="197" t="s">
        <v>490</v>
      </c>
      <c r="I41" s="197" t="s">
        <v>358</v>
      </c>
      <c r="J41" s="199">
        <v>215705849.02000001</v>
      </c>
      <c r="K41" s="197" t="s">
        <v>91</v>
      </c>
    </row>
    <row r="42" spans="2:11">
      <c r="B42" s="160" t="str">
        <f>IFERROR(VLOOKUP(Government_revenues_table[[#This Row],[GFS Classification]],Table6_GFS_codes_classification[],COLUMNS($F:F)+3,FALSE),"Do not enter data")</f>
        <v>Taxes (11E)</v>
      </c>
      <c r="C42" s="160" t="str">
        <f>IFERROR(VLOOKUP(Government_revenues_table[[#This Row],[GFS Classification]],Table6_GFS_codes_classification[],COLUMNS($F:G)+3,FALSE),"Do not enter data")</f>
        <v>Taxes on income, profits and capital gains (111E)</v>
      </c>
      <c r="D42" s="160" t="str">
        <f>IFERROR(VLOOKUP(Government_revenues_table[[#This Row],[GFS Classification]],Table6_GFS_codes_classification[],COLUMNS($F:H)+3,FALSE),"Do not enter data")</f>
        <v>Ordinary taxes on income, profits and capital gains (1112E1)</v>
      </c>
      <c r="E42" s="160" t="str">
        <f>IFERROR(VLOOKUP(Government_revenues_table[[#This Row],[GFS Classification]],Table6_GFS_codes_classification[],COLUMNS($F:I)+3,FALSE),"Do not enter data")</f>
        <v>Ordinary taxes on income, profits and capital gains (1112E1)</v>
      </c>
      <c r="F42" s="197" t="s">
        <v>459</v>
      </c>
      <c r="G42" s="197" t="s">
        <v>384</v>
      </c>
      <c r="H42" s="197" t="s">
        <v>490</v>
      </c>
      <c r="I42" s="197" t="s">
        <v>362</v>
      </c>
      <c r="J42" s="199">
        <v>55341629</v>
      </c>
      <c r="K42" s="197" t="s">
        <v>91</v>
      </c>
    </row>
    <row r="43" spans="2:11">
      <c r="B43" s="160" t="str">
        <f>IFERROR(VLOOKUP(Government_revenues_table[[#This Row],[GFS Classification]],Table6_GFS_codes_classification[],COLUMNS($F:F)+3,FALSE),"Do not enter data")</f>
        <v>Taxes (11E)</v>
      </c>
      <c r="C43" s="160" t="str">
        <f>IFERROR(VLOOKUP(Government_revenues_table[[#This Row],[GFS Classification]],Table6_GFS_codes_classification[],COLUMNS($F:G)+3,FALSE),"Do not enter data")</f>
        <v>Taxes on income, profits and capital gains (111E)</v>
      </c>
      <c r="D43" s="160" t="str">
        <f>IFERROR(VLOOKUP(Government_revenues_table[[#This Row],[GFS Classification]],Table6_GFS_codes_classification[],COLUMNS($F:H)+3,FALSE),"Do not enter data")</f>
        <v>Ordinary taxes on income, profits and capital gains (1112E1)</v>
      </c>
      <c r="E43" s="160" t="str">
        <f>IFERROR(VLOOKUP(Government_revenues_table[[#This Row],[GFS Classification]],Table6_GFS_codes_classification[],COLUMNS($F:I)+3,FALSE),"Do not enter data")</f>
        <v>Ordinary taxes on income, profits and capital gains (1112E1)</v>
      </c>
      <c r="F43" s="197" t="s">
        <v>459</v>
      </c>
      <c r="G43" s="197" t="s">
        <v>384</v>
      </c>
      <c r="H43" s="197" t="s">
        <v>490</v>
      </c>
      <c r="I43" s="197" t="s">
        <v>363</v>
      </c>
      <c r="J43" s="199">
        <v>12366110.74</v>
      </c>
      <c r="K43" s="197" t="s">
        <v>91</v>
      </c>
    </row>
    <row r="44" spans="2:11">
      <c r="B44" s="160" t="str">
        <f>IFERROR(VLOOKUP(Government_revenues_table[[#This Row],[GFS Classification]],Table6_GFS_codes_classification[],COLUMNS($F:F)+3,FALSE),"Do not enter data")</f>
        <v>Taxes (11E)</v>
      </c>
      <c r="C44" s="160" t="str">
        <f>IFERROR(VLOOKUP(Government_revenues_table[[#This Row],[GFS Classification]],Table6_GFS_codes_classification[],COLUMNS($F:G)+3,FALSE),"Do not enter data")</f>
        <v>Taxes on income, profits and capital gains (111E)</v>
      </c>
      <c r="D44" s="160" t="str">
        <f>IFERROR(VLOOKUP(Government_revenues_table[[#This Row],[GFS Classification]],Table6_GFS_codes_classification[],COLUMNS($F:H)+3,FALSE),"Do not enter data")</f>
        <v>Ordinary taxes on income, profits and capital gains (1112E1)</v>
      </c>
      <c r="E44" s="160" t="str">
        <f>IFERROR(VLOOKUP(Government_revenues_table[[#This Row],[GFS Classification]],Table6_GFS_codes_classification[],COLUMNS($F:I)+3,FALSE),"Do not enter data")</f>
        <v>Ordinary taxes on income, profits and capital gains (1112E1)</v>
      </c>
      <c r="F44" s="197" t="s">
        <v>459</v>
      </c>
      <c r="G44" s="197" t="s">
        <v>384</v>
      </c>
      <c r="H44" s="197" t="s">
        <v>490</v>
      </c>
      <c r="I44" s="197" t="s">
        <v>359</v>
      </c>
      <c r="J44" s="199">
        <v>167009813.56</v>
      </c>
      <c r="K44" s="197" t="s">
        <v>91</v>
      </c>
    </row>
    <row r="45" spans="2:11">
      <c r="B45" s="160" t="str">
        <f>IFERROR(VLOOKUP(Government_revenues_table[[#This Row],[GFS Classification]],Table6_GFS_codes_classification[],COLUMNS($F:F)+3,FALSE),"Do not enter data")</f>
        <v>Taxes (11E)</v>
      </c>
      <c r="C45" s="160" t="str">
        <f>IFERROR(VLOOKUP(Government_revenues_table[[#This Row],[GFS Classification]],Table6_GFS_codes_classification[],COLUMNS($F:G)+3,FALSE),"Do not enter data")</f>
        <v>Taxes on income, profits and capital gains (111E)</v>
      </c>
      <c r="D45" s="160" t="str">
        <f>IFERROR(VLOOKUP(Government_revenues_table[[#This Row],[GFS Classification]],Table6_GFS_codes_classification[],COLUMNS($F:H)+3,FALSE),"Do not enter data")</f>
        <v>Ordinary taxes on income, profits and capital gains (1112E1)</v>
      </c>
      <c r="E45" s="160" t="str">
        <f>IFERROR(VLOOKUP(Government_revenues_table[[#This Row],[GFS Classification]],Table6_GFS_codes_classification[],COLUMNS($F:I)+3,FALSE),"Do not enter data")</f>
        <v>Ordinary taxes on income, profits and capital gains (1112E1)</v>
      </c>
      <c r="F45" s="197" t="s">
        <v>459</v>
      </c>
      <c r="G45" s="197" t="s">
        <v>384</v>
      </c>
      <c r="H45" s="197" t="s">
        <v>490</v>
      </c>
      <c r="I45" s="197" t="s">
        <v>348</v>
      </c>
      <c r="J45" s="199">
        <v>4873597197.9700012</v>
      </c>
      <c r="K45" s="197" t="s">
        <v>91</v>
      </c>
    </row>
    <row r="46" spans="2:11">
      <c r="B46" s="160" t="str">
        <f>IFERROR(VLOOKUP(Government_revenues_table[[#This Row],[GFS Classification]],Table6_GFS_codes_classification[],COLUMNS($F:F)+3,FALSE),"Do not enter data")</f>
        <v>Taxes (11E)</v>
      </c>
      <c r="C46" s="160" t="str">
        <f>IFERROR(VLOOKUP(Government_revenues_table[[#This Row],[GFS Classification]],Table6_GFS_codes_classification[],COLUMNS($F:G)+3,FALSE),"Do not enter data")</f>
        <v>Taxes on income, profits and capital gains (111E)</v>
      </c>
      <c r="D46" s="160" t="str">
        <f>IFERROR(VLOOKUP(Government_revenues_table[[#This Row],[GFS Classification]],Table6_GFS_codes_classification[],COLUMNS($F:H)+3,FALSE),"Do not enter data")</f>
        <v>Ordinary taxes on income, profits and capital gains (1112E1)</v>
      </c>
      <c r="E46" s="160" t="str">
        <f>IFERROR(VLOOKUP(Government_revenues_table[[#This Row],[GFS Classification]],Table6_GFS_codes_classification[],COLUMNS($F:I)+3,FALSE),"Do not enter data")</f>
        <v>Ordinary taxes on income, profits and capital gains (1112E1)</v>
      </c>
      <c r="F46" s="197" t="s">
        <v>459</v>
      </c>
      <c r="G46" s="197" t="s">
        <v>384</v>
      </c>
      <c r="H46" s="197" t="s">
        <v>490</v>
      </c>
      <c r="I46" s="197" t="s">
        <v>355</v>
      </c>
      <c r="J46" s="199">
        <v>670875358.44000006</v>
      </c>
      <c r="K46" s="197" t="s">
        <v>91</v>
      </c>
    </row>
    <row r="47" spans="2:11">
      <c r="B47" s="160" t="str">
        <f>IFERROR(VLOOKUP(Government_revenues_table[[#This Row],[GFS Classification]],Table6_GFS_codes_classification[],COLUMNS($F:F)+3,FALSE),"Do not enter data")</f>
        <v>Taxes (11E)</v>
      </c>
      <c r="C47" s="160" t="str">
        <f>IFERROR(VLOOKUP(Government_revenues_table[[#This Row],[GFS Classification]],Table6_GFS_codes_classification[],COLUMNS($F:G)+3,FALSE),"Do not enter data")</f>
        <v>Taxes on income, profits and capital gains (111E)</v>
      </c>
      <c r="D47" s="160" t="str">
        <f>IFERROR(VLOOKUP(Government_revenues_table[[#This Row],[GFS Classification]],Table6_GFS_codes_classification[],COLUMNS($F:H)+3,FALSE),"Do not enter data")</f>
        <v>Ordinary taxes on income, profits and capital gains (1112E1)</v>
      </c>
      <c r="E47" s="160" t="str">
        <f>IFERROR(VLOOKUP(Government_revenues_table[[#This Row],[GFS Classification]],Table6_GFS_codes_classification[],COLUMNS($F:I)+3,FALSE),"Do not enter data")</f>
        <v>Ordinary taxes on income, profits and capital gains (1112E1)</v>
      </c>
      <c r="F47" s="197" t="s">
        <v>459</v>
      </c>
      <c r="G47" s="197" t="s">
        <v>384</v>
      </c>
      <c r="H47" s="197" t="s">
        <v>490</v>
      </c>
      <c r="I47" s="197" t="s">
        <v>352</v>
      </c>
      <c r="J47" s="199">
        <v>1057967749.65</v>
      </c>
      <c r="K47" s="197" t="s">
        <v>91</v>
      </c>
    </row>
    <row r="48" spans="2:11">
      <c r="B48" s="160" t="str">
        <f>IFERROR(VLOOKUP(Government_revenues_table[[#This Row],[GFS Classification]],Table6_GFS_codes_classification[],COLUMNS($F:F)+3,FALSE),"Do not enter data")</f>
        <v>Taxes (11E)</v>
      </c>
      <c r="C48" s="160" t="str">
        <f>IFERROR(VLOOKUP(Government_revenues_table[[#This Row],[GFS Classification]],Table6_GFS_codes_classification[],COLUMNS($F:G)+3,FALSE),"Do not enter data")</f>
        <v>Taxes on income, profits and capital gains (111E)</v>
      </c>
      <c r="D48" s="160" t="str">
        <f>IFERROR(VLOOKUP(Government_revenues_table[[#This Row],[GFS Classification]],Table6_GFS_codes_classification[],COLUMNS($F:H)+3,FALSE),"Do not enter data")</f>
        <v>Ordinary taxes on income, profits and capital gains (1112E1)</v>
      </c>
      <c r="E48" s="160" t="str">
        <f>IFERROR(VLOOKUP(Government_revenues_table[[#This Row],[GFS Classification]],Table6_GFS_codes_classification[],COLUMNS($F:I)+3,FALSE),"Do not enter data")</f>
        <v>Ordinary taxes on income, profits and capital gains (1112E1)</v>
      </c>
      <c r="F48" s="197" t="s">
        <v>459</v>
      </c>
      <c r="G48" s="197" t="s">
        <v>384</v>
      </c>
      <c r="H48" s="197" t="s">
        <v>490</v>
      </c>
      <c r="I48" s="197" t="s">
        <v>351</v>
      </c>
      <c r="J48" s="199">
        <v>1168310386.01</v>
      </c>
      <c r="K48" s="197" t="s">
        <v>91</v>
      </c>
    </row>
    <row r="49" spans="2:11">
      <c r="B49" s="160" t="str">
        <f>IFERROR(VLOOKUP(Government_revenues_table[[#This Row],[GFS Classification]],Table6_GFS_codes_classification[],COLUMNS($F:F)+3,FALSE),"Do not enter data")</f>
        <v>Taxes (11E)</v>
      </c>
      <c r="C49" s="160" t="str">
        <f>IFERROR(VLOOKUP(Government_revenues_table[[#This Row],[GFS Classification]],Table6_GFS_codes_classification[],COLUMNS($F:G)+3,FALSE),"Do not enter data")</f>
        <v>Taxes on income, profits and capital gains (111E)</v>
      </c>
      <c r="D49" s="160" t="str">
        <f>IFERROR(VLOOKUP(Government_revenues_table[[#This Row],[GFS Classification]],Table6_GFS_codes_classification[],COLUMNS($F:H)+3,FALSE),"Do not enter data")</f>
        <v>Ordinary taxes on income, profits and capital gains (1112E1)</v>
      </c>
      <c r="E49" s="160" t="str">
        <f>IFERROR(VLOOKUP(Government_revenues_table[[#This Row],[GFS Classification]],Table6_GFS_codes_classification[],COLUMNS($F:I)+3,FALSE),"Do not enter data")</f>
        <v>Ordinary taxes on income, profits and capital gains (1112E1)</v>
      </c>
      <c r="F49" s="197" t="s">
        <v>459</v>
      </c>
      <c r="G49" s="197" t="s">
        <v>384</v>
      </c>
      <c r="H49" s="197" t="s">
        <v>490</v>
      </c>
      <c r="I49" s="197" t="s">
        <v>357</v>
      </c>
      <c r="J49" s="199">
        <v>281099428.98000002</v>
      </c>
      <c r="K49" s="197" t="s">
        <v>91</v>
      </c>
    </row>
    <row r="50" spans="2:11">
      <c r="B50" s="160" t="str">
        <f>IFERROR(VLOOKUP(Government_revenues_table[[#This Row],[GFS Classification]],Table6_GFS_codes_classification[],COLUMNS($F:F)+3,FALSE),"Do not enter data")</f>
        <v>Taxes (11E)</v>
      </c>
      <c r="C50" s="160" t="str">
        <f>IFERROR(VLOOKUP(Government_revenues_table[[#This Row],[GFS Classification]],Table6_GFS_codes_classification[],COLUMNS($F:G)+3,FALSE),"Do not enter data")</f>
        <v>Taxes on income, profits and capital gains (111E)</v>
      </c>
      <c r="D50" s="160" t="str">
        <f>IFERROR(VLOOKUP(Government_revenues_table[[#This Row],[GFS Classification]],Table6_GFS_codes_classification[],COLUMNS($F:H)+3,FALSE),"Do not enter data")</f>
        <v>Ordinary taxes on income, profits and capital gains (1112E1)</v>
      </c>
      <c r="E50" s="160" t="str">
        <f>IFERROR(VLOOKUP(Government_revenues_table[[#This Row],[GFS Classification]],Table6_GFS_codes_classification[],COLUMNS($F:I)+3,FALSE),"Do not enter data")</f>
        <v>Ordinary taxes on income, profits and capital gains (1112E1)</v>
      </c>
      <c r="F50" s="197" t="s">
        <v>459</v>
      </c>
      <c r="G50" s="197" t="s">
        <v>384</v>
      </c>
      <c r="H50" s="197" t="s">
        <v>490</v>
      </c>
      <c r="I50" s="197" t="s">
        <v>353</v>
      </c>
      <c r="J50" s="199">
        <v>904835403.75999999</v>
      </c>
      <c r="K50" s="197" t="s">
        <v>91</v>
      </c>
    </row>
    <row r="51" spans="2:11">
      <c r="B51" s="160" t="str">
        <f>IFERROR(VLOOKUP(Government_revenues_table[[#This Row],[GFS Classification]],Table6_GFS_codes_classification[],COLUMNS($F:F)+3,FALSE),"Do not enter data")</f>
        <v>Taxes (11E)</v>
      </c>
      <c r="C51" s="160" t="str">
        <f>IFERROR(VLOOKUP(Government_revenues_table[[#This Row],[GFS Classification]],Table6_GFS_codes_classification[],COLUMNS($F:G)+3,FALSE),"Do not enter data")</f>
        <v>Taxes on income, profits and capital gains (111E)</v>
      </c>
      <c r="D51" s="160" t="str">
        <f>IFERROR(VLOOKUP(Government_revenues_table[[#This Row],[GFS Classification]],Table6_GFS_codes_classification[],COLUMNS($F:H)+3,FALSE),"Do not enter data")</f>
        <v>Ordinary taxes on income, profits and capital gains (1112E1)</v>
      </c>
      <c r="E51" s="160" t="str">
        <f>IFERROR(VLOOKUP(Government_revenues_table[[#This Row],[GFS Classification]],Table6_GFS_codes_classification[],COLUMNS($F:I)+3,FALSE),"Do not enter data")</f>
        <v>Ordinary taxes on income, profits and capital gains (1112E1)</v>
      </c>
      <c r="F51" s="197" t="s">
        <v>459</v>
      </c>
      <c r="G51" s="197" t="s">
        <v>384</v>
      </c>
      <c r="H51" s="197" t="s">
        <v>490</v>
      </c>
      <c r="I51" s="197" t="s">
        <v>360</v>
      </c>
      <c r="J51" s="199">
        <v>196450196.66999999</v>
      </c>
      <c r="K51" s="197" t="s">
        <v>91</v>
      </c>
    </row>
    <row r="52" spans="2:11">
      <c r="B52" s="160" t="str">
        <f>IFERROR(VLOOKUP(Government_revenues_table[[#This Row],[GFS Classification]],Table6_GFS_codes_classification[],COLUMNS($F:F)+3,FALSE),"Do not enter data")</f>
        <v>Taxes (11E)</v>
      </c>
      <c r="C52" s="160" t="str">
        <f>IFERROR(VLOOKUP(Government_revenues_table[[#This Row],[GFS Classification]],Table6_GFS_codes_classification[],COLUMNS($F:G)+3,FALSE),"Do not enter data")</f>
        <v>Taxes on income, profits and capital gains (111E)</v>
      </c>
      <c r="D52" s="160" t="str">
        <f>IFERROR(VLOOKUP(Government_revenues_table[[#This Row],[GFS Classification]],Table6_GFS_codes_classification[],COLUMNS($F:H)+3,FALSE),"Do not enter data")</f>
        <v>Ordinary taxes on income, profits and capital gains (1112E1)</v>
      </c>
      <c r="E52" s="160" t="str">
        <f>IFERROR(VLOOKUP(Government_revenues_table[[#This Row],[GFS Classification]],Table6_GFS_codes_classification[],COLUMNS($F:I)+3,FALSE),"Do not enter data")</f>
        <v>Ordinary taxes on income, profits and capital gains (1112E1)</v>
      </c>
      <c r="F52" s="197" t="s">
        <v>459</v>
      </c>
      <c r="G52" s="197" t="s">
        <v>384</v>
      </c>
      <c r="H52" s="197" t="s">
        <v>490</v>
      </c>
      <c r="I52" s="197" t="s">
        <v>354</v>
      </c>
      <c r="J52" s="199">
        <v>797105796.44999993</v>
      </c>
      <c r="K52" s="197" t="s">
        <v>91</v>
      </c>
    </row>
    <row r="53" spans="2:11">
      <c r="B53" s="160" t="str">
        <f>IFERROR(VLOOKUP(Government_revenues_table[[#This Row],[GFS Classification]],Table6_GFS_codes_classification[],COLUMNS($F:F)+3,FALSE),"Do not enter data")</f>
        <v>Taxes (11E)</v>
      </c>
      <c r="C53" s="160" t="str">
        <f>IFERROR(VLOOKUP(Government_revenues_table[[#This Row],[GFS Classification]],Table6_GFS_codes_classification[],COLUMNS($F:G)+3,FALSE),"Do not enter data")</f>
        <v>Taxes on income, profits and capital gains (111E)</v>
      </c>
      <c r="D53" s="160" t="str">
        <f>IFERROR(VLOOKUP(Government_revenues_table[[#This Row],[GFS Classification]],Table6_GFS_codes_classification[],COLUMNS($F:H)+3,FALSE),"Do not enter data")</f>
        <v>Ordinary taxes on income, profits and capital gains (1112E1)</v>
      </c>
      <c r="E53" s="160" t="str">
        <f>IFERROR(VLOOKUP(Government_revenues_table[[#This Row],[GFS Classification]],Table6_GFS_codes_classification[],COLUMNS($F:I)+3,FALSE),"Do not enter data")</f>
        <v>Ordinary taxes on income, profits and capital gains (1112E1)</v>
      </c>
      <c r="F53" s="197" t="s">
        <v>459</v>
      </c>
      <c r="G53" s="197" t="s">
        <v>384</v>
      </c>
      <c r="H53" s="197" t="s">
        <v>490</v>
      </c>
      <c r="I53" s="197" t="s">
        <v>361</v>
      </c>
      <c r="J53" s="199">
        <v>210248919</v>
      </c>
      <c r="K53" s="197" t="s">
        <v>91</v>
      </c>
    </row>
    <row r="54" spans="2:11">
      <c r="B54" s="160" t="str">
        <f>IFERROR(VLOOKUP(Government_revenues_table[[#This Row],[GFS Classification]],Table6_GFS_codes_classification[],COLUMNS($F:F)+3,FALSE),"Do not enter data")</f>
        <v>Taxes (11E)</v>
      </c>
      <c r="C54" s="160" t="str">
        <f>IFERROR(VLOOKUP(Government_revenues_table[[#This Row],[GFS Classification]],Table6_GFS_codes_classification[],COLUMNS($F:G)+3,FALSE),"Do not enter data")</f>
        <v>Taxes on income, profits and capital gains (111E)</v>
      </c>
      <c r="D54" s="160" t="str">
        <f>IFERROR(VLOOKUP(Government_revenues_table[[#This Row],[GFS Classification]],Table6_GFS_codes_classification[],COLUMNS($F:H)+3,FALSE),"Do not enter data")</f>
        <v>Ordinary taxes on income, profits and capital gains (1112E1)</v>
      </c>
      <c r="E54" s="160" t="str">
        <f>IFERROR(VLOOKUP(Government_revenues_table[[#This Row],[GFS Classification]],Table6_GFS_codes_classification[],COLUMNS($F:I)+3,FALSE),"Do not enter data")</f>
        <v>Ordinary taxes on income, profits and capital gains (1112E1)</v>
      </c>
      <c r="F54" s="197" t="s">
        <v>459</v>
      </c>
      <c r="G54" s="197" t="s">
        <v>384</v>
      </c>
      <c r="H54" s="197" t="s">
        <v>490</v>
      </c>
      <c r="I54" s="197" t="s">
        <v>356</v>
      </c>
      <c r="J54" s="199">
        <v>602075907.84000003</v>
      </c>
      <c r="K54" s="197" t="s">
        <v>91</v>
      </c>
    </row>
    <row r="55" spans="2:11">
      <c r="B55" s="160" t="str">
        <f>IFERROR(VLOOKUP(Government_revenues_table[[#This Row],[GFS Classification]],Table6_GFS_codes_classification[],COLUMNS($F:F)+3,FALSE),"Do not enter data")</f>
        <v>Taxes (11E)</v>
      </c>
      <c r="C55" s="160" t="str">
        <f>IFERROR(VLOOKUP(Government_revenues_table[[#This Row],[GFS Classification]],Table6_GFS_codes_classification[],COLUMNS($F:G)+3,FALSE),"Do not enter data")</f>
        <v>Taxes on income, profits and capital gains (111E)</v>
      </c>
      <c r="D55" s="160" t="str">
        <f>IFERROR(VLOOKUP(Government_revenues_table[[#This Row],[GFS Classification]],Table6_GFS_codes_classification[],COLUMNS($F:H)+3,FALSE),"Do not enter data")</f>
        <v>Ordinary taxes on income, profits and capital gains (1112E1)</v>
      </c>
      <c r="E55" s="160" t="str">
        <f>IFERROR(VLOOKUP(Government_revenues_table[[#This Row],[GFS Classification]],Table6_GFS_codes_classification[],COLUMNS($F:I)+3,FALSE),"Do not enter data")</f>
        <v>Ordinary taxes on income, profits and capital gains (1112E1)</v>
      </c>
      <c r="F55" s="197" t="s">
        <v>459</v>
      </c>
      <c r="G55" s="197" t="s">
        <v>384</v>
      </c>
      <c r="H55" s="197" t="s">
        <v>490</v>
      </c>
      <c r="I55" s="197" t="s">
        <v>350</v>
      </c>
      <c r="J55" s="199">
        <v>2854251640.25</v>
      </c>
      <c r="K55" s="197" t="s">
        <v>91</v>
      </c>
    </row>
    <row r="56" spans="2:11">
      <c r="B56" s="158" t="str">
        <f>IFERROR(VLOOKUP(Government_revenues_table[[#This Row],[GFS Classification]],Table6_GFS_codes_classification[],COLUMNS($F:F)+3,FALSE),"Do not enter data")</f>
        <v>Taxes (11E)</v>
      </c>
      <c r="C56" s="158" t="str">
        <f>IFERROR(VLOOKUP(Government_revenues_table[[#This Row],[GFS Classification]],Table6_GFS_codes_classification[],COLUMNS($F:G)+3,FALSE),"Do not enter data")</f>
        <v>Taxes on goods and services (114E)</v>
      </c>
      <c r="D56" s="158" t="str">
        <f>IFERROR(VLOOKUP(Government_revenues_table[[#This Row],[GFS Classification]],Table6_GFS_codes_classification[],COLUMNS($F:H)+3,FALSE),"Do not enter data")</f>
        <v>Taxes on use of goods/permission to use goods or perform activities (1145E)</v>
      </c>
      <c r="E56" s="158" t="str">
        <f>IFERROR(VLOOKUP(Government_revenues_table[[#This Row],[GFS Classification]],Table6_GFS_codes_classification[],COLUMNS($F:I)+3,FALSE),"Do not enter data")</f>
        <v>Emission and pollution taxes (114522E)</v>
      </c>
      <c r="F56" s="197" t="s">
        <v>491</v>
      </c>
      <c r="G56" s="197" t="s">
        <v>376</v>
      </c>
      <c r="H56" s="197" t="s">
        <v>492</v>
      </c>
      <c r="I56" s="197" t="s">
        <v>365</v>
      </c>
      <c r="J56" s="263">
        <v>374363800</v>
      </c>
      <c r="K56" s="197" t="s">
        <v>91</v>
      </c>
    </row>
    <row r="57" spans="2:11">
      <c r="B57" s="160" t="str">
        <f>IFERROR(VLOOKUP(Government_revenues_table[[#This Row],[GFS Classification]],Table6_GFS_codes_classification[],COLUMNS($F:F)+3,FALSE),"Do not enter data")</f>
        <v>Other revenue (14E)</v>
      </c>
      <c r="C57" s="160" t="str">
        <f>IFERROR(VLOOKUP(Government_revenues_table[[#This Row],[GFS Classification]],Table6_GFS_codes_classification[],COLUMNS($F:G)+3,FALSE),"Do not enter data")</f>
        <v>Property income (141E)</v>
      </c>
      <c r="D57" s="160" t="str">
        <f>IFERROR(VLOOKUP(Government_revenues_table[[#This Row],[GFS Classification]],Table6_GFS_codes_classification[],COLUMNS($F:H)+3,FALSE),"Do not enter data")</f>
        <v>Dividends (1412E)</v>
      </c>
      <c r="E57" s="160" t="str">
        <f>IFERROR(VLOOKUP(Government_revenues_table[[#This Row],[GFS Classification]],Table6_GFS_codes_classification[],COLUMNS($F:I)+3,FALSE),"Do not enter data")</f>
        <v>From government participation (equity) (1412E2)</v>
      </c>
      <c r="F57" s="197" t="s">
        <v>493</v>
      </c>
      <c r="G57" s="197" t="s">
        <v>384</v>
      </c>
      <c r="H57" s="197" t="s">
        <v>494</v>
      </c>
      <c r="I57" s="197" t="s">
        <v>364</v>
      </c>
      <c r="J57" s="263">
        <v>3500000000</v>
      </c>
      <c r="K57" s="197" t="s">
        <v>91</v>
      </c>
    </row>
    <row r="58" spans="2:11">
      <c r="B58" s="214"/>
      <c r="C58" s="214"/>
      <c r="D58" s="214"/>
      <c r="E58" s="214"/>
      <c r="F58" s="197"/>
      <c r="G58" s="197"/>
      <c r="H58" s="197"/>
      <c r="I58" s="197"/>
      <c r="J58" s="215" t="s">
        <v>495</v>
      </c>
      <c r="K58" s="197"/>
    </row>
    <row r="59" spans="2:11" ht="21" customHeight="1">
      <c r="B59" s="197"/>
      <c r="C59" s="197"/>
      <c r="D59" s="197"/>
      <c r="E59" s="197"/>
      <c r="F59" s="197"/>
      <c r="G59" s="197"/>
      <c r="H59" s="197"/>
      <c r="I59" s="225" t="s">
        <v>496</v>
      </c>
      <c r="J59" s="264">
        <f>J61/2288.73</f>
        <v>272273674.42076564</v>
      </c>
      <c r="K59" s="197"/>
    </row>
    <row r="60" spans="2:11">
      <c r="B60" s="197"/>
      <c r="C60" s="197"/>
      <c r="D60" s="197"/>
      <c r="E60" s="197"/>
      <c r="F60" s="197"/>
      <c r="G60" s="197"/>
      <c r="H60" s="197"/>
      <c r="I60" s="15"/>
      <c r="J60" s="197"/>
      <c r="K60" s="197"/>
    </row>
    <row r="61" spans="2:11" ht="16.149999999999999">
      <c r="B61" s="197"/>
      <c r="C61" s="197"/>
      <c r="D61" s="197"/>
      <c r="E61" s="197"/>
      <c r="F61" s="197"/>
      <c r="G61" s="197"/>
      <c r="H61" s="197"/>
      <c r="I61" s="225" t="s">
        <v>497</v>
      </c>
      <c r="J61" s="226">
        <f>SUBTOTAL(109,J22:J57)</f>
        <v>623160926857.03894</v>
      </c>
      <c r="K61" s="197"/>
    </row>
    <row r="64" spans="2:11" ht="24">
      <c r="B64" s="197"/>
      <c r="C64" s="197"/>
      <c r="D64" s="197"/>
      <c r="E64" s="197"/>
      <c r="F64" s="157" t="s">
        <v>498</v>
      </c>
      <c r="G64" s="157"/>
      <c r="H64" s="172"/>
      <c r="I64" s="172"/>
      <c r="J64" s="172"/>
      <c r="K64" s="172"/>
    </row>
    <row r="65" spans="6:11">
      <c r="F65" s="161" t="s">
        <v>499</v>
      </c>
      <c r="G65" s="162"/>
      <c r="H65" s="162"/>
      <c r="I65" s="162"/>
      <c r="J65" s="163"/>
      <c r="K65" s="162"/>
    </row>
    <row r="66" spans="6:11">
      <c r="F66" s="161"/>
      <c r="G66" s="162"/>
      <c r="H66" s="162"/>
      <c r="I66" s="162"/>
      <c r="J66" s="163"/>
      <c r="K66" s="162"/>
    </row>
    <row r="67" spans="6:11">
      <c r="F67" s="161"/>
      <c r="G67" s="162"/>
      <c r="H67" s="162"/>
      <c r="I67" s="162"/>
      <c r="J67" s="163"/>
      <c r="K67" s="162"/>
    </row>
    <row r="68" spans="6:11">
      <c r="F68" s="161" t="s">
        <v>500</v>
      </c>
      <c r="G68" s="162" t="s">
        <v>501</v>
      </c>
      <c r="H68" s="162"/>
      <c r="I68" s="162"/>
      <c r="J68" s="163"/>
      <c r="K68" s="162"/>
    </row>
    <row r="69" spans="6:11">
      <c r="F69" s="161" t="s">
        <v>502</v>
      </c>
      <c r="G69" s="162" t="s">
        <v>503</v>
      </c>
      <c r="H69" s="162"/>
      <c r="I69" s="162"/>
      <c r="J69" s="163"/>
      <c r="K69" s="162"/>
    </row>
    <row r="70" spans="6:11">
      <c r="F70" s="161"/>
      <c r="G70" s="164" t="s">
        <v>370</v>
      </c>
      <c r="H70" s="164" t="s">
        <v>455</v>
      </c>
      <c r="I70" s="164" t="s">
        <v>456</v>
      </c>
      <c r="J70" s="165" t="s">
        <v>457</v>
      </c>
      <c r="K70" s="164" t="s">
        <v>437</v>
      </c>
    </row>
    <row r="71" spans="6:11">
      <c r="F71" s="161"/>
      <c r="G71" s="166" t="s">
        <v>81</v>
      </c>
      <c r="H71" s="166" t="s">
        <v>504</v>
      </c>
      <c r="I71" s="166" t="s">
        <v>505</v>
      </c>
      <c r="J71" s="167"/>
      <c r="K71" s="168" t="s">
        <v>201</v>
      </c>
    </row>
    <row r="72" spans="6:11">
      <c r="F72" s="161"/>
      <c r="G72" s="162" t="s">
        <v>376</v>
      </c>
      <c r="H72" s="162" t="s">
        <v>506</v>
      </c>
      <c r="I72" s="162" t="s">
        <v>505</v>
      </c>
      <c r="J72" s="163"/>
      <c r="K72" s="162" t="s">
        <v>201</v>
      </c>
    </row>
    <row r="73" spans="6:11" ht="15.6" thickBot="1">
      <c r="F73" s="161"/>
      <c r="G73" s="169" t="s">
        <v>507</v>
      </c>
      <c r="H73" s="169"/>
      <c r="I73" s="169"/>
      <c r="J73" s="170">
        <f>SUM(J71:J72)</f>
        <v>0</v>
      </c>
      <c r="K73" s="169" t="s">
        <v>201</v>
      </c>
    </row>
    <row r="74" spans="6:11" ht="15.6" thickTop="1">
      <c r="F74" s="161" t="s">
        <v>508</v>
      </c>
      <c r="G74" s="162" t="s">
        <v>509</v>
      </c>
      <c r="H74" s="162"/>
      <c r="I74" s="162"/>
      <c r="J74" s="163"/>
      <c r="K74" s="162"/>
    </row>
    <row r="75" spans="6:11">
      <c r="F75" s="161" t="s">
        <v>510</v>
      </c>
      <c r="G75" s="162" t="s">
        <v>509</v>
      </c>
      <c r="H75" s="162"/>
      <c r="I75" s="162"/>
      <c r="J75" s="163"/>
      <c r="K75" s="162"/>
    </row>
    <row r="76" spans="6:11">
      <c r="F76" s="161" t="s">
        <v>511</v>
      </c>
      <c r="G76" s="162" t="s">
        <v>509</v>
      </c>
      <c r="H76" s="162"/>
      <c r="I76" s="162"/>
      <c r="J76" s="163"/>
      <c r="K76" s="162"/>
    </row>
    <row r="77" spans="6:11">
      <c r="F77" s="161"/>
      <c r="G77" s="162"/>
      <c r="H77" s="162"/>
      <c r="I77" s="162"/>
      <c r="J77" s="163"/>
      <c r="K77" s="162"/>
    </row>
    <row r="78" spans="6:11">
      <c r="F78" s="161"/>
      <c r="G78" s="162"/>
      <c r="H78" s="162"/>
      <c r="I78" s="162"/>
      <c r="J78" s="163"/>
      <c r="K78" s="162"/>
    </row>
    <row r="79" spans="6:11" ht="18.75" customHeight="1">
      <c r="F79" s="161"/>
      <c r="G79" s="162"/>
      <c r="H79" s="162"/>
      <c r="I79" s="162"/>
      <c r="J79" s="163"/>
      <c r="K79" s="162"/>
    </row>
    <row r="80" spans="6:11" ht="15.75" customHeight="1">
      <c r="F80" s="161"/>
      <c r="G80" s="162"/>
      <c r="H80" s="162"/>
      <c r="I80" s="162"/>
      <c r="J80" s="163"/>
      <c r="K80" s="162"/>
    </row>
    <row r="81" spans="6:14">
      <c r="F81" s="161"/>
      <c r="G81" s="162"/>
      <c r="H81" s="162"/>
      <c r="I81" s="162"/>
      <c r="J81" s="163"/>
      <c r="K81" s="162"/>
      <c r="L81" s="197"/>
      <c r="M81" s="197"/>
      <c r="N81" s="197"/>
    </row>
    <row r="82" spans="6:14">
      <c r="F82" s="161"/>
      <c r="G82" s="162"/>
      <c r="H82" s="162"/>
      <c r="I82" s="162"/>
      <c r="J82" s="163"/>
      <c r="K82" s="162"/>
      <c r="L82" s="197"/>
      <c r="M82" s="197"/>
      <c r="N82" s="197"/>
    </row>
    <row r="83" spans="6:14">
      <c r="F83" s="25"/>
      <c r="G83" s="25"/>
      <c r="H83" s="25"/>
      <c r="I83" s="25"/>
      <c r="J83" s="25"/>
      <c r="K83" s="25"/>
      <c r="L83" s="197"/>
      <c r="M83" s="197"/>
      <c r="N83" s="197"/>
    </row>
    <row r="84" spans="6:14" ht="15.75" customHeight="1" thickBot="1">
      <c r="F84" s="313"/>
      <c r="G84" s="313"/>
      <c r="H84" s="313"/>
      <c r="I84" s="313"/>
      <c r="J84" s="313"/>
      <c r="K84" s="313"/>
      <c r="L84" s="313"/>
      <c r="M84" s="313"/>
      <c r="N84" s="313"/>
    </row>
    <row r="85" spans="6:14">
      <c r="F85" s="314"/>
      <c r="G85" s="314"/>
      <c r="H85" s="314"/>
      <c r="I85" s="314"/>
      <c r="J85" s="314"/>
      <c r="K85" s="314"/>
      <c r="L85" s="314"/>
      <c r="M85" s="314"/>
      <c r="N85" s="314"/>
    </row>
    <row r="86" spans="6:14" ht="15.6" thickBot="1">
      <c r="F86" s="288" t="s">
        <v>32</v>
      </c>
      <c r="G86" s="289"/>
      <c r="H86" s="289"/>
      <c r="I86" s="289"/>
      <c r="J86" s="289"/>
      <c r="K86" s="289"/>
      <c r="L86" s="289"/>
      <c r="M86" s="289"/>
      <c r="N86" s="289"/>
    </row>
    <row r="87" spans="6:14">
      <c r="F87" s="290" t="s">
        <v>33</v>
      </c>
      <c r="G87" s="291"/>
      <c r="H87" s="291"/>
      <c r="I87" s="291"/>
      <c r="J87" s="291"/>
      <c r="K87" s="291"/>
      <c r="L87" s="291"/>
      <c r="M87" s="291"/>
      <c r="N87" s="291"/>
    </row>
    <row r="88" spans="6:14" ht="15.6" thickBot="1">
      <c r="F88" s="292"/>
      <c r="G88" s="292"/>
      <c r="H88" s="292"/>
      <c r="I88" s="292"/>
      <c r="J88" s="292"/>
      <c r="K88" s="292"/>
      <c r="L88" s="292"/>
      <c r="M88" s="292"/>
      <c r="N88" s="292"/>
    </row>
    <row r="89" spans="6:14">
      <c r="F89" s="276" t="s">
        <v>34</v>
      </c>
      <c r="G89" s="276"/>
      <c r="H89" s="276"/>
      <c r="I89" s="276"/>
      <c r="J89" s="276"/>
      <c r="K89" s="276"/>
      <c r="L89" s="276"/>
      <c r="M89" s="276"/>
      <c r="N89" s="276"/>
    </row>
    <row r="90" spans="6:14" ht="15.75" customHeight="1">
      <c r="F90" s="267" t="s">
        <v>35</v>
      </c>
      <c r="G90" s="267"/>
      <c r="H90" s="267"/>
      <c r="I90" s="267"/>
      <c r="J90" s="267"/>
      <c r="K90" s="267"/>
      <c r="L90" s="267"/>
      <c r="M90" s="267"/>
      <c r="N90" s="267"/>
    </row>
    <row r="91" spans="6:14">
      <c r="F91" s="276" t="s">
        <v>37</v>
      </c>
      <c r="G91" s="276"/>
      <c r="H91" s="276"/>
      <c r="I91" s="276"/>
      <c r="J91" s="276"/>
      <c r="K91" s="276"/>
      <c r="L91" s="276"/>
      <c r="M91" s="276"/>
      <c r="N91" s="276"/>
    </row>
  </sheetData>
  <sheetProtection insertRows="0"/>
  <protectedRanges>
    <protectedRange algorithmName="SHA-512" hashValue="19r0bVvPR7yZA0UiYij7Tv1CBk3noIABvFePbLhCJ4nk3L6A+Fy+RdPPS3STf+a52x4pG2PQK4FAkXK9epnlIA==" saltValue="gQC4yrLvnbJqxYZ0KSEoZA==" spinCount="100000" sqref="K71 J61 I22:K57 F22:G57" name="Government revenues"/>
  </protectedRanges>
  <mergeCells count="25">
    <mergeCell ref="F91:N91"/>
    <mergeCell ref="F18:K18"/>
    <mergeCell ref="F8:N8"/>
    <mergeCell ref="F9:N9"/>
    <mergeCell ref="F10:N10"/>
    <mergeCell ref="F11:N11"/>
    <mergeCell ref="F12:N12"/>
    <mergeCell ref="F13:N13"/>
    <mergeCell ref="F14:N14"/>
    <mergeCell ref="F15:N15"/>
    <mergeCell ref="M18:N18"/>
    <mergeCell ref="F84:N84"/>
    <mergeCell ref="F85:N85"/>
    <mergeCell ref="F86:N86"/>
    <mergeCell ref="F90:N90"/>
    <mergeCell ref="F87:N87"/>
    <mergeCell ref="F88:N88"/>
    <mergeCell ref="F89:N89"/>
    <mergeCell ref="F20:K20"/>
    <mergeCell ref="F16:N16"/>
    <mergeCell ref="O29:T29"/>
    <mergeCell ref="M19:N19"/>
    <mergeCell ref="L26:M26"/>
    <mergeCell ref="L21:M21"/>
    <mergeCell ref="L22:M25"/>
  </mergeCells>
  <dataValidations count="9">
    <dataValidation type="list" allowBlank="1" showInputMessage="1" showErrorMessage="1" sqref="K71:K73" xr:uid="{00000000-0002-0000-0400-000000000000}">
      <formula1>Currency_code_list</formula1>
    </dataValidation>
    <dataValidation type="textLength" allowBlank="1" showInputMessage="1" showErrorMessage="1" errorTitle="Please do not edit these cells" error="Please do not edit these cells" sqref="F64:K65 J21 F21:H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83:K83" xr:uid="{00000000-0002-0000-04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4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3 J25:J31 J36:J57" xr:uid="{00000000-0002-0000-0400-000005000000}">
      <formula1>0.1</formula1>
      <formula2>0.2</formula2>
    </dataValidation>
    <dataValidation type="textLength" allowBlank="1" showInputMessage="1" showErrorMessage="1" sqref="L64:N83 B84:N91 O59:O83 L21:N58 B7:O20 B59:H63 A7:A91 I62:I63 K59:N63 J60:J63" xr:uid="{00000000-0002-0000-0400-000006000000}">
      <formula1>9999999</formula1>
      <formula2>99999999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57" xr:uid="{00000000-0002-0000-0400-000007000000}"/>
    <dataValidation type="list" allowBlank="1" showInputMessage="1" showErrorMessage="1" sqref="F22:F57" xr:uid="{00000000-0002-0000-0400-000008000000}">
      <formula1>GFS_list</formula1>
    </dataValidation>
  </dataValidations>
  <hyperlinks>
    <hyperlink ref="M19" r:id="rId1" location="r5-1" display="EITI Requirement 5.1" xr:uid="{00000000-0004-0000-0400-000000000000}"/>
    <hyperlink ref="F20" r:id="rId2" location="r4-1" display="EITI Requirement 4.1" xr:uid="{00000000-0004-0000-0400-000001000000}"/>
    <hyperlink ref="F87:J87" r:id="rId3" display="Give us your feedback or report a conflict in the data! Write to us at  data@eiti.org" xr:uid="{00000000-0004-0000-0400-000002000000}"/>
    <hyperlink ref="F86:J86" r:id="rId4" display="For the latest version of Summary data templates, see  https://eiti.org/summary-data-template" xr:uid="{00000000-0004-0000-0400-000003000000}"/>
    <hyperlink ref="L26:M26" r:id="rId5" display="or, https://www.imf.org/external/np/sta/gfsm/" xr:uid="{00000000-0004-0000-0400-000004000000}"/>
  </hyperlinks>
  <pageMargins left="0.7" right="0.7" top="0.75" bottom="0.75" header="0.3" footer="0.3"/>
  <pageSetup paperSize="9" scale="42" fitToHeight="0" orientation="landscape"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Lists!$S$2:$S$29</xm:f>
          </x14:formula1>
          <xm:sqref>B22:E57</xm:sqref>
        </x14:dataValidation>
        <x14:dataValidation type="list" allowBlank="1" showInputMessage="1" showErrorMessage="1" promptTitle="Please select sector" prompt="Please select the relevant sector from the list" xr:uid="{00000000-0002-0000-0400-00000A000000}">
          <x14:formula1>
            <xm:f>Lists!$AA$3:$AA$9</xm:f>
          </x14:formula1>
          <xm:sqref>G22:G57</xm:sqref>
        </x14:dataValidation>
        <x14:dataValidation type="list" allowBlank="1" showInputMessage="1" showErrorMessage="1" xr:uid="{00000000-0002-0000-0400-00000B000000}">
          <x14:formula1>
            <xm:f>Lists!$I$11:$I$168</xm:f>
          </x14:formula1>
          <xm:sqref>K22:K57</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C000000}">
          <x14:formula1>
            <xm:f>'Part 3 - Reporting entities'!$B$15:$B$34</xm:f>
          </x14:formula1>
          <xm:sqref>I23:I57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2:AH240"/>
  <sheetViews>
    <sheetView showGridLines="0" zoomScale="106" zoomScaleNormal="106" workbookViewId="0">
      <selection activeCell="D14" sqref="D14"/>
    </sheetView>
  </sheetViews>
  <sheetFormatPr defaultColWidth="9.140625" defaultRowHeight="15"/>
  <cols>
    <col min="1" max="1" width="3.7109375" style="12" customWidth="1"/>
    <col min="2" max="2" width="0.140625" style="12" customWidth="1"/>
    <col min="3" max="3" width="21.42578125" style="12" customWidth="1"/>
    <col min="4" max="4" width="26" style="12" bestFit="1" customWidth="1"/>
    <col min="5" max="5" width="30.42578125" style="12" bestFit="1" customWidth="1"/>
    <col min="6" max="7" width="21.28515625" style="12" customWidth="1"/>
    <col min="8" max="8" width="22.7109375" style="12" bestFit="1" customWidth="1"/>
    <col min="9" max="9" width="9.42578125" style="12" customWidth="1"/>
    <col min="10" max="10" width="31" style="12" customWidth="1"/>
    <col min="11" max="11" width="37.28515625" style="12" bestFit="1" customWidth="1"/>
    <col min="12" max="12" width="38.42578125" style="12" bestFit="1" customWidth="1"/>
    <col min="13" max="13" width="26" style="12" bestFit="1" customWidth="1"/>
    <col min="14" max="14" width="16.7109375" style="12" bestFit="1" customWidth="1"/>
    <col min="15" max="15" width="4" style="12" customWidth="1"/>
    <col min="16" max="16" width="9.140625" style="12"/>
    <col min="17" max="33" width="15.7109375" style="12" customWidth="1"/>
    <col min="34" max="16384" width="9.140625" style="12"/>
  </cols>
  <sheetData>
    <row r="2" spans="2:34" s="37" customFormat="1">
      <c r="B2" s="197"/>
      <c r="C2" s="277" t="s">
        <v>512</v>
      </c>
      <c r="D2" s="277"/>
      <c r="E2" s="277"/>
      <c r="F2" s="277"/>
      <c r="G2" s="277"/>
      <c r="H2" s="277"/>
      <c r="I2" s="277"/>
      <c r="J2" s="277"/>
      <c r="K2" s="277"/>
      <c r="L2" s="277"/>
      <c r="M2" s="277"/>
      <c r="N2" s="277"/>
      <c r="O2" s="197"/>
      <c r="P2" s="197"/>
      <c r="Q2" s="197"/>
      <c r="R2" s="197"/>
      <c r="S2" s="197"/>
      <c r="T2" s="197"/>
      <c r="U2" s="197"/>
      <c r="V2" s="197"/>
      <c r="W2" s="197"/>
      <c r="X2" s="197"/>
      <c r="Y2" s="197"/>
      <c r="Z2" s="197"/>
      <c r="AA2" s="197"/>
      <c r="AB2" s="197"/>
      <c r="AC2" s="197"/>
      <c r="AD2" s="197"/>
      <c r="AE2" s="197"/>
      <c r="AF2" s="197"/>
      <c r="AG2" s="197"/>
      <c r="AH2" s="197"/>
    </row>
    <row r="3" spans="2:34" ht="21" customHeight="1">
      <c r="C3" s="318" t="s">
        <v>513</v>
      </c>
      <c r="D3" s="318"/>
      <c r="E3" s="318"/>
      <c r="F3" s="318"/>
      <c r="G3" s="318"/>
      <c r="H3" s="318"/>
      <c r="I3" s="318"/>
      <c r="J3" s="318"/>
      <c r="K3" s="318"/>
      <c r="L3" s="318"/>
      <c r="M3" s="318"/>
      <c r="N3" s="318"/>
    </row>
    <row r="4" spans="2:34" s="37" customFormat="1" ht="15.4" customHeight="1">
      <c r="B4" s="197"/>
      <c r="C4" s="315" t="s">
        <v>514</v>
      </c>
      <c r="D4" s="315"/>
      <c r="E4" s="315"/>
      <c r="F4" s="315"/>
      <c r="G4" s="315"/>
      <c r="H4" s="315"/>
      <c r="I4" s="315"/>
      <c r="J4" s="315"/>
      <c r="K4" s="315"/>
      <c r="L4" s="315"/>
      <c r="M4" s="315"/>
      <c r="N4" s="315"/>
      <c r="O4" s="197"/>
      <c r="P4" s="197"/>
      <c r="Q4" s="197"/>
      <c r="R4" s="197"/>
      <c r="S4" s="197"/>
      <c r="T4" s="197"/>
      <c r="U4" s="197"/>
      <c r="V4" s="197"/>
      <c r="W4" s="197"/>
      <c r="X4" s="197"/>
      <c r="Y4" s="197"/>
      <c r="Z4" s="197"/>
      <c r="AA4" s="197"/>
      <c r="AB4" s="197"/>
      <c r="AC4" s="197"/>
      <c r="AD4" s="197"/>
      <c r="AE4" s="197"/>
      <c r="AF4" s="197"/>
      <c r="AG4" s="197"/>
      <c r="AH4" s="197"/>
    </row>
    <row r="5" spans="2:34" s="37" customFormat="1" ht="15.4" customHeight="1">
      <c r="B5" s="197"/>
      <c r="C5" s="315" t="s">
        <v>515</v>
      </c>
      <c r="D5" s="315"/>
      <c r="E5" s="315"/>
      <c r="F5" s="315"/>
      <c r="G5" s="315"/>
      <c r="H5" s="315"/>
      <c r="I5" s="315"/>
      <c r="J5" s="315"/>
      <c r="K5" s="315"/>
      <c r="L5" s="315"/>
      <c r="M5" s="315"/>
      <c r="N5" s="315"/>
      <c r="O5" s="197"/>
      <c r="P5" s="197"/>
      <c r="Q5" s="197"/>
      <c r="R5" s="197"/>
      <c r="S5" s="197"/>
      <c r="T5" s="197"/>
      <c r="U5" s="197"/>
      <c r="V5" s="197"/>
      <c r="W5" s="197"/>
      <c r="X5" s="197"/>
      <c r="Y5" s="197"/>
      <c r="Z5" s="197"/>
      <c r="AA5" s="197"/>
      <c r="AB5" s="197"/>
      <c r="AC5" s="197"/>
      <c r="AD5" s="197"/>
      <c r="AE5" s="197"/>
      <c r="AF5" s="197"/>
      <c r="AG5" s="197"/>
      <c r="AH5" s="197"/>
    </row>
    <row r="6" spans="2:34" s="37" customFormat="1" ht="15.4" customHeight="1">
      <c r="B6" s="197"/>
      <c r="C6" s="315" t="s">
        <v>516</v>
      </c>
      <c r="D6" s="315"/>
      <c r="E6" s="315"/>
      <c r="F6" s="315"/>
      <c r="G6" s="315"/>
      <c r="H6" s="315"/>
      <c r="I6" s="315"/>
      <c r="J6" s="315"/>
      <c r="K6" s="315"/>
      <c r="L6" s="315"/>
      <c r="M6" s="315"/>
      <c r="N6" s="315"/>
      <c r="O6" s="197"/>
      <c r="P6" s="197"/>
      <c r="Q6" s="197"/>
      <c r="R6" s="197"/>
      <c r="S6" s="197"/>
      <c r="T6" s="197"/>
      <c r="U6" s="197"/>
      <c r="V6" s="197"/>
      <c r="W6" s="197"/>
      <c r="X6" s="197"/>
      <c r="Y6" s="197"/>
      <c r="Z6" s="197"/>
      <c r="AA6" s="197"/>
      <c r="AB6" s="197"/>
      <c r="AC6" s="197"/>
      <c r="AD6" s="197"/>
      <c r="AE6" s="197"/>
      <c r="AF6" s="197"/>
      <c r="AG6" s="197"/>
      <c r="AH6" s="197"/>
    </row>
    <row r="7" spans="2:34" s="37" customFormat="1" ht="15.4" customHeight="1">
      <c r="B7" s="197"/>
      <c r="C7" s="315" t="s">
        <v>517</v>
      </c>
      <c r="D7" s="315"/>
      <c r="E7" s="315"/>
      <c r="F7" s="315"/>
      <c r="G7" s="315"/>
      <c r="H7" s="315"/>
      <c r="I7" s="315"/>
      <c r="J7" s="315"/>
      <c r="K7" s="315"/>
      <c r="L7" s="315"/>
      <c r="M7" s="315"/>
      <c r="N7" s="315"/>
      <c r="O7" s="197"/>
      <c r="P7" s="197"/>
      <c r="Q7" s="197"/>
      <c r="R7" s="197"/>
      <c r="S7" s="197"/>
      <c r="T7" s="197"/>
      <c r="U7" s="197"/>
      <c r="V7" s="197"/>
      <c r="W7" s="197"/>
      <c r="X7" s="197"/>
      <c r="Y7" s="197"/>
      <c r="Z7" s="197"/>
      <c r="AA7" s="197"/>
      <c r="AB7" s="197"/>
      <c r="AC7" s="197"/>
      <c r="AD7" s="197"/>
      <c r="AE7" s="197"/>
      <c r="AF7" s="197"/>
      <c r="AG7" s="197"/>
      <c r="AH7" s="197"/>
    </row>
    <row r="8" spans="2:34" s="37" customFormat="1" ht="15.4" customHeight="1">
      <c r="B8" s="197"/>
      <c r="C8" s="315" t="s">
        <v>518</v>
      </c>
      <c r="D8" s="315"/>
      <c r="E8" s="315"/>
      <c r="F8" s="315"/>
      <c r="G8" s="315"/>
      <c r="H8" s="315"/>
      <c r="I8" s="315"/>
      <c r="J8" s="315"/>
      <c r="K8" s="315"/>
      <c r="L8" s="315"/>
      <c r="M8" s="315"/>
      <c r="N8" s="315"/>
      <c r="O8" s="197"/>
      <c r="P8" s="197"/>
      <c r="Q8" s="197"/>
      <c r="R8" s="197"/>
      <c r="S8" s="197"/>
      <c r="T8" s="197"/>
      <c r="U8" s="197"/>
      <c r="V8" s="197"/>
      <c r="W8" s="197"/>
      <c r="X8" s="197"/>
      <c r="Y8" s="197"/>
      <c r="Z8" s="197"/>
      <c r="AA8" s="197"/>
      <c r="AB8" s="197"/>
      <c r="AC8" s="197"/>
      <c r="AD8" s="197"/>
      <c r="AE8" s="197"/>
      <c r="AF8" s="197"/>
      <c r="AG8" s="197"/>
      <c r="AH8" s="197"/>
    </row>
    <row r="9" spans="2:34" s="37" customFormat="1">
      <c r="B9" s="197"/>
      <c r="C9" s="293" t="s">
        <v>335</v>
      </c>
      <c r="D9" s="293"/>
      <c r="E9" s="293"/>
      <c r="F9" s="293"/>
      <c r="G9" s="293"/>
      <c r="H9" s="293"/>
      <c r="I9" s="293"/>
      <c r="J9" s="293"/>
      <c r="K9" s="293"/>
      <c r="L9" s="293"/>
      <c r="M9" s="293"/>
      <c r="N9" s="293"/>
      <c r="O9" s="197"/>
      <c r="P9" s="197"/>
      <c r="Q9" s="197"/>
      <c r="R9" s="197"/>
      <c r="S9" s="197"/>
      <c r="T9" s="197"/>
      <c r="U9" s="197"/>
      <c r="V9" s="197"/>
      <c r="W9" s="197"/>
      <c r="X9" s="197"/>
      <c r="Y9" s="197"/>
      <c r="Z9" s="197"/>
      <c r="AA9" s="197"/>
      <c r="AB9" s="197"/>
      <c r="AC9" s="197"/>
      <c r="AD9" s="197"/>
      <c r="AE9" s="197"/>
      <c r="AF9" s="197"/>
      <c r="AG9" s="197"/>
      <c r="AH9" s="197"/>
    </row>
    <row r="10" spans="2:34">
      <c r="C10" s="320"/>
      <c r="D10" s="320"/>
      <c r="E10" s="320"/>
      <c r="F10" s="320"/>
      <c r="G10" s="320"/>
      <c r="H10" s="320"/>
      <c r="I10" s="320"/>
      <c r="J10" s="320"/>
      <c r="K10" s="320"/>
      <c r="L10" s="320"/>
      <c r="M10" s="320"/>
      <c r="N10" s="320"/>
    </row>
    <row r="11" spans="2:34" ht="24">
      <c r="C11" s="295" t="s">
        <v>519</v>
      </c>
      <c r="D11" s="295"/>
      <c r="E11" s="295"/>
      <c r="F11" s="295"/>
      <c r="G11" s="295"/>
      <c r="H11" s="295"/>
      <c r="I11" s="295"/>
      <c r="J11" s="295"/>
      <c r="K11" s="295"/>
      <c r="L11" s="295"/>
      <c r="M11" s="295"/>
      <c r="N11" s="295"/>
    </row>
    <row r="12" spans="2:34" s="37" customFormat="1" ht="14.25" customHeight="1">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row>
    <row r="13" spans="2:34" s="37" customFormat="1" ht="15.75" customHeight="1">
      <c r="B13" s="302" t="s">
        <v>520</v>
      </c>
      <c r="C13" s="302"/>
      <c r="D13" s="302"/>
      <c r="E13" s="302"/>
      <c r="F13" s="302"/>
      <c r="G13" s="302"/>
      <c r="H13" s="302"/>
      <c r="I13" s="302"/>
      <c r="J13" s="302"/>
      <c r="K13" s="302"/>
      <c r="L13" s="302"/>
      <c r="M13" s="302"/>
      <c r="N13" s="302"/>
      <c r="O13" s="197"/>
      <c r="P13" s="197"/>
      <c r="Q13" s="197"/>
      <c r="R13" s="197"/>
      <c r="S13" s="197"/>
      <c r="T13" s="197"/>
      <c r="U13" s="197"/>
      <c r="V13" s="197"/>
      <c r="W13" s="197"/>
      <c r="X13" s="197"/>
      <c r="Y13" s="197"/>
      <c r="Z13" s="197"/>
      <c r="AA13" s="197"/>
      <c r="AB13" s="197"/>
      <c r="AC13" s="197"/>
      <c r="AD13" s="197"/>
      <c r="AE13" s="197"/>
      <c r="AF13" s="197"/>
      <c r="AG13" s="197"/>
      <c r="AH13" s="197"/>
    </row>
    <row r="14" spans="2:34" s="37" customFormat="1">
      <c r="B14" s="197" t="s">
        <v>370</v>
      </c>
      <c r="C14" s="197" t="s">
        <v>521</v>
      </c>
      <c r="D14" s="197" t="s">
        <v>456</v>
      </c>
      <c r="E14" s="197" t="s">
        <v>455</v>
      </c>
      <c r="F14" s="197" t="s">
        <v>522</v>
      </c>
      <c r="G14" s="197" t="s">
        <v>523</v>
      </c>
      <c r="H14" s="197" t="s">
        <v>524</v>
      </c>
      <c r="I14" s="197" t="s">
        <v>525</v>
      </c>
      <c r="J14" s="197" t="s">
        <v>457</v>
      </c>
      <c r="K14" s="197" t="s">
        <v>526</v>
      </c>
      <c r="L14" s="197" t="s">
        <v>527</v>
      </c>
      <c r="M14" s="197" t="s">
        <v>528</v>
      </c>
      <c r="N14" s="197" t="s">
        <v>529</v>
      </c>
      <c r="O14" s="197"/>
      <c r="P14" s="197"/>
      <c r="Q14" s="197"/>
      <c r="R14" s="197"/>
      <c r="S14" s="197"/>
      <c r="T14" s="197"/>
      <c r="U14" s="197"/>
      <c r="V14" s="197"/>
      <c r="W14" s="197"/>
      <c r="X14" s="197"/>
      <c r="Y14" s="197"/>
      <c r="Z14" s="197"/>
      <c r="AA14" s="197"/>
      <c r="AB14" s="197"/>
      <c r="AC14" s="197"/>
      <c r="AD14" s="197"/>
      <c r="AE14" s="197"/>
      <c r="AF14" s="197"/>
      <c r="AG14" s="197"/>
      <c r="AH14" s="197"/>
    </row>
    <row r="15" spans="2:34" s="37" customFormat="1">
      <c r="B15" s="197" t="str">
        <f>VLOOKUP(C15,Companies[],3,FALSE)</f>
        <v>Mining</v>
      </c>
      <c r="C15" t="s">
        <v>375</v>
      </c>
      <c r="D15" s="197" t="s">
        <v>345</v>
      </c>
      <c r="E15" s="197" t="s">
        <v>473</v>
      </c>
      <c r="F15" s="197" t="s">
        <v>71</v>
      </c>
      <c r="G15" s="197" t="s">
        <v>71</v>
      </c>
      <c r="H15" s="197"/>
      <c r="I15" s="197" t="s">
        <v>91</v>
      </c>
      <c r="J15" s="265">
        <v>97395872371.039993</v>
      </c>
      <c r="K15" s="197" t="s">
        <v>71</v>
      </c>
      <c r="L15" s="197"/>
      <c r="M15" s="197" t="s">
        <v>200</v>
      </c>
      <c r="N15" s="197"/>
      <c r="O15" s="197"/>
      <c r="P15" s="197"/>
      <c r="Q15" s="197"/>
      <c r="R15" s="197"/>
      <c r="S15" s="197"/>
      <c r="T15" s="197"/>
      <c r="U15" s="197"/>
      <c r="V15" s="197"/>
      <c r="W15" s="197"/>
      <c r="X15" s="197"/>
      <c r="Y15" s="197"/>
      <c r="Z15" s="197"/>
      <c r="AA15" s="197"/>
      <c r="AB15" s="197"/>
      <c r="AC15" s="197"/>
      <c r="AD15" s="197"/>
      <c r="AE15" s="197"/>
      <c r="AF15" s="197"/>
      <c r="AG15" s="197"/>
      <c r="AH15" s="197"/>
    </row>
    <row r="16" spans="2:34" s="37" customFormat="1">
      <c r="B16" s="197" t="str">
        <f>VLOOKUP(C16,Companies[],3,FALSE)</f>
        <v>Mining</v>
      </c>
      <c r="C16" t="s">
        <v>375</v>
      </c>
      <c r="D16" s="197" t="s">
        <v>345</v>
      </c>
      <c r="E16" s="197" t="s">
        <v>475</v>
      </c>
      <c r="F16" s="197" t="s">
        <v>71</v>
      </c>
      <c r="G16" s="198" t="s">
        <v>71</v>
      </c>
      <c r="H16" s="197"/>
      <c r="I16" s="197" t="s">
        <v>91</v>
      </c>
      <c r="J16" s="265">
        <v>16448500132.74</v>
      </c>
      <c r="K16" s="197" t="s">
        <v>71</v>
      </c>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row>
    <row r="17" spans="2:34" s="37" customFormat="1">
      <c r="B17" s="197" t="str">
        <f>VLOOKUP(C17,Companies[],3,FALSE)</f>
        <v>Mining</v>
      </c>
      <c r="C17" t="s">
        <v>375</v>
      </c>
      <c r="D17" s="197" t="s">
        <v>345</v>
      </c>
      <c r="E17" s="197" t="s">
        <v>477</v>
      </c>
      <c r="F17" s="197" t="s">
        <v>71</v>
      </c>
      <c r="G17" s="198" t="s">
        <v>71</v>
      </c>
      <c r="H17" s="197"/>
      <c r="I17" s="197" t="s">
        <v>91</v>
      </c>
      <c r="J17" s="265">
        <v>2494024934.3099999</v>
      </c>
      <c r="K17" s="197" t="s">
        <v>71</v>
      </c>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row>
    <row r="18" spans="2:34" s="37" customFormat="1">
      <c r="B18" s="197" t="str">
        <f>VLOOKUP(C18,Companies[],3,FALSE)</f>
        <v>Mining</v>
      </c>
      <c r="C18" t="s">
        <v>375</v>
      </c>
      <c r="D18" s="197" t="s">
        <v>345</v>
      </c>
      <c r="E18" s="197" t="s">
        <v>478</v>
      </c>
      <c r="F18" s="197" t="s">
        <v>71</v>
      </c>
      <c r="G18" s="198" t="s">
        <v>71</v>
      </c>
      <c r="H18" s="197"/>
      <c r="I18" s="197" t="s">
        <v>91</v>
      </c>
      <c r="J18" s="265">
        <v>19454235.140000001</v>
      </c>
      <c r="K18" s="197" t="s">
        <v>71</v>
      </c>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row>
    <row r="19" spans="2:34" s="37" customFormat="1">
      <c r="B19" s="197" t="str">
        <f>VLOOKUP(C19,Companies[],3,FALSE)</f>
        <v>Mining</v>
      </c>
      <c r="C19" t="s">
        <v>375</v>
      </c>
      <c r="D19" s="197" t="s">
        <v>343</v>
      </c>
      <c r="E19" s="197" t="s">
        <v>460</v>
      </c>
      <c r="F19" s="197" t="s">
        <v>71</v>
      </c>
      <c r="G19" s="197" t="s">
        <v>71</v>
      </c>
      <c r="H19" s="197"/>
      <c r="I19" s="197" t="s">
        <v>91</v>
      </c>
      <c r="J19" s="265">
        <v>41472002973.550003</v>
      </c>
      <c r="K19" s="197" t="s">
        <v>71</v>
      </c>
      <c r="L19" s="197"/>
      <c r="M19" s="197" t="s">
        <v>200</v>
      </c>
      <c r="N19" s="197"/>
      <c r="O19" s="197"/>
      <c r="P19" s="197"/>
      <c r="Q19" s="197"/>
      <c r="R19" s="197"/>
      <c r="S19" s="197"/>
      <c r="T19" s="197"/>
      <c r="U19" s="197"/>
      <c r="V19" s="197"/>
      <c r="W19" s="197"/>
      <c r="X19" s="197"/>
      <c r="Y19" s="197"/>
      <c r="Z19" s="197"/>
      <c r="AA19" s="197"/>
      <c r="AB19" s="197"/>
      <c r="AC19" s="197"/>
      <c r="AD19" s="197"/>
      <c r="AE19" s="197"/>
      <c r="AF19" s="197"/>
      <c r="AG19" s="197"/>
      <c r="AH19" s="197"/>
    </row>
    <row r="20" spans="2:34" s="37" customFormat="1">
      <c r="B20" s="197" t="str">
        <f>VLOOKUP(C20,Companies[],3,FALSE)</f>
        <v>Mining</v>
      </c>
      <c r="C20" t="s">
        <v>375</v>
      </c>
      <c r="D20" s="197" t="s">
        <v>343</v>
      </c>
      <c r="E20" s="197" t="s">
        <v>463</v>
      </c>
      <c r="F20" s="197" t="s">
        <v>71</v>
      </c>
      <c r="G20" s="197" t="s">
        <v>71</v>
      </c>
      <c r="H20" s="197"/>
      <c r="I20" s="197" t="s">
        <v>91</v>
      </c>
      <c r="J20" s="265">
        <v>5169635995.9799995</v>
      </c>
      <c r="K20" s="197" t="s">
        <v>71</v>
      </c>
      <c r="L20" s="197"/>
      <c r="M20" s="197" t="s">
        <v>200</v>
      </c>
      <c r="N20" s="197"/>
      <c r="O20" s="197"/>
      <c r="P20" s="197"/>
      <c r="Q20" s="197"/>
      <c r="R20" s="197"/>
      <c r="S20" s="197"/>
      <c r="T20" s="197"/>
      <c r="U20" s="197"/>
      <c r="V20" s="197"/>
      <c r="W20" s="197"/>
      <c r="X20" s="197"/>
      <c r="Y20" s="197"/>
      <c r="Z20" s="197"/>
      <c r="AA20" s="197"/>
      <c r="AB20" s="197"/>
      <c r="AC20" s="197"/>
      <c r="AD20" s="197"/>
      <c r="AE20" s="197"/>
      <c r="AF20" s="197"/>
      <c r="AG20" s="197"/>
      <c r="AH20" s="197"/>
    </row>
    <row r="21" spans="2:34" s="37" customFormat="1">
      <c r="B21" s="197" t="str">
        <f>VLOOKUP(C21,Companies[],3,FALSE)</f>
        <v>Mining</v>
      </c>
      <c r="C21" t="s">
        <v>375</v>
      </c>
      <c r="D21" s="197" t="s">
        <v>343</v>
      </c>
      <c r="E21" s="197" t="s">
        <v>465</v>
      </c>
      <c r="F21" s="197" t="s">
        <v>71</v>
      </c>
      <c r="G21" s="197" t="s">
        <v>71</v>
      </c>
      <c r="H21" s="197"/>
      <c r="I21" s="197" t="s">
        <v>91</v>
      </c>
      <c r="J21" s="265">
        <v>77522203</v>
      </c>
      <c r="K21" s="197" t="s">
        <v>71</v>
      </c>
      <c r="L21" s="197"/>
      <c r="M21" s="197" t="s">
        <v>200</v>
      </c>
      <c r="N21" s="197"/>
      <c r="O21" s="197"/>
      <c r="P21" s="197"/>
      <c r="Q21" s="197"/>
      <c r="R21" s="197"/>
      <c r="S21" s="197"/>
      <c r="T21" s="197"/>
      <c r="U21" s="197"/>
      <c r="V21" s="197"/>
      <c r="W21" s="197"/>
      <c r="X21" s="197"/>
      <c r="Y21" s="197"/>
      <c r="Z21" s="197"/>
      <c r="AA21" s="197"/>
      <c r="AB21" s="197"/>
      <c r="AC21" s="197"/>
      <c r="AD21" s="197"/>
      <c r="AE21" s="197"/>
      <c r="AF21" s="197"/>
      <c r="AG21" s="197"/>
      <c r="AH21" s="197"/>
    </row>
    <row r="22" spans="2:34" s="37" customFormat="1">
      <c r="B22" s="197" t="str">
        <f>VLOOKUP(C22,Companies[],3,FALSE)</f>
        <v>Mining</v>
      </c>
      <c r="C22" t="s">
        <v>375</v>
      </c>
      <c r="D22" s="197" t="s">
        <v>343</v>
      </c>
      <c r="E22" s="197" t="s">
        <v>467</v>
      </c>
      <c r="F22" s="197" t="s">
        <v>71</v>
      </c>
      <c r="G22" s="197" t="s">
        <v>71</v>
      </c>
      <c r="H22" s="197"/>
      <c r="I22" s="197" t="s">
        <v>91</v>
      </c>
      <c r="J22" s="265">
        <v>3573765287</v>
      </c>
      <c r="K22" s="197" t="s">
        <v>71</v>
      </c>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row>
    <row r="23" spans="2:34" s="37" customFormat="1">
      <c r="B23" s="197" t="str">
        <f>VLOOKUP(C23,Companies[],3,FALSE)</f>
        <v>Mining</v>
      </c>
      <c r="C23" t="s">
        <v>375</v>
      </c>
      <c r="D23" s="197" t="s">
        <v>343</v>
      </c>
      <c r="E23" s="197" t="s">
        <v>471</v>
      </c>
      <c r="F23" s="197" t="s">
        <v>71</v>
      </c>
      <c r="G23" s="197" t="s">
        <v>71</v>
      </c>
      <c r="H23" s="197"/>
      <c r="I23" s="197" t="s">
        <v>91</v>
      </c>
      <c r="J23" s="265">
        <v>1234508714</v>
      </c>
      <c r="K23" s="197" t="s">
        <v>71</v>
      </c>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row>
    <row r="24" spans="2:34" s="37" customFormat="1">
      <c r="B24" s="197" t="str">
        <f>VLOOKUP(C24,Companies[],3,FALSE)</f>
        <v>Mining</v>
      </c>
      <c r="C24" t="s">
        <v>375</v>
      </c>
      <c r="D24" s="197" t="s">
        <v>343</v>
      </c>
      <c r="E24" s="197" t="s">
        <v>470</v>
      </c>
      <c r="F24" s="197" t="s">
        <v>71</v>
      </c>
      <c r="G24" s="198" t="s">
        <v>71</v>
      </c>
      <c r="H24" s="197"/>
      <c r="I24" s="197" t="s">
        <v>91</v>
      </c>
      <c r="J24" s="265">
        <v>4213581063</v>
      </c>
      <c r="K24" s="197" t="s">
        <v>71</v>
      </c>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row>
    <row r="25" spans="2:34" s="37" customFormat="1">
      <c r="B25" s="197" t="str">
        <f>VLOOKUP(C25,Companies[],3,FALSE)</f>
        <v>Mining</v>
      </c>
      <c r="C25" t="s">
        <v>375</v>
      </c>
      <c r="D25" s="197" t="s">
        <v>359</v>
      </c>
      <c r="E25" s="197" t="s">
        <v>490</v>
      </c>
      <c r="F25" s="197" t="s">
        <v>71</v>
      </c>
      <c r="G25" s="197" t="s">
        <v>71</v>
      </c>
      <c r="H25" s="197"/>
      <c r="I25" s="197" t="s">
        <v>91</v>
      </c>
      <c r="J25" s="265">
        <v>0</v>
      </c>
      <c r="K25" s="197" t="s">
        <v>71</v>
      </c>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row>
    <row r="26" spans="2:34" s="37" customFormat="1">
      <c r="B26" s="197" t="str">
        <f>VLOOKUP(C26,Companies[],3,FALSE)</f>
        <v>Mining</v>
      </c>
      <c r="C26" t="s">
        <v>375</v>
      </c>
      <c r="D26" s="197" t="s">
        <v>348</v>
      </c>
      <c r="E26" s="197" t="s">
        <v>490</v>
      </c>
      <c r="F26" s="197" t="s">
        <v>71</v>
      </c>
      <c r="G26" s="198" t="s">
        <v>71</v>
      </c>
      <c r="H26" s="197"/>
      <c r="I26" s="197" t="s">
        <v>91</v>
      </c>
      <c r="J26" s="265">
        <v>4771585725.0600004</v>
      </c>
      <c r="K26" s="197" t="s">
        <v>71</v>
      </c>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row>
    <row r="27" spans="2:34" s="37" customFormat="1">
      <c r="B27" s="197" t="str">
        <f>VLOOKUP(C27,Companies[],3,FALSE)</f>
        <v>Mining</v>
      </c>
      <c r="C27" t="s">
        <v>379</v>
      </c>
      <c r="D27" s="197" t="s">
        <v>345</v>
      </c>
      <c r="E27" s="197" t="s">
        <v>473</v>
      </c>
      <c r="F27" s="197" t="s">
        <v>71</v>
      </c>
      <c r="G27" s="197" t="s">
        <v>71</v>
      </c>
      <c r="H27" s="197"/>
      <c r="I27" s="197" t="s">
        <v>91</v>
      </c>
      <c r="J27" s="265">
        <v>59842344190.889999</v>
      </c>
      <c r="K27" s="197" t="s">
        <v>71</v>
      </c>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row>
    <row r="28" spans="2:34" s="37" customFormat="1">
      <c r="B28" s="197" t="str">
        <f>VLOOKUP(C28,Companies[],3,FALSE)</f>
        <v>Mining</v>
      </c>
      <c r="C28" t="s">
        <v>379</v>
      </c>
      <c r="D28" s="197" t="s">
        <v>345</v>
      </c>
      <c r="E28" s="197" t="s">
        <v>475</v>
      </c>
      <c r="F28" s="197" t="s">
        <v>71</v>
      </c>
      <c r="G28" s="198" t="s">
        <v>71</v>
      </c>
      <c r="H28" s="197"/>
      <c r="I28" s="197" t="s">
        <v>91</v>
      </c>
      <c r="J28" s="265">
        <v>9973719454.3500004</v>
      </c>
      <c r="K28" s="197" t="s">
        <v>71</v>
      </c>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row>
    <row r="29" spans="2:34" s="37" customFormat="1">
      <c r="B29" s="197" t="str">
        <f>VLOOKUP(C29,Companies[],3,FALSE)</f>
        <v>Mining</v>
      </c>
      <c r="C29" t="s">
        <v>379</v>
      </c>
      <c r="D29" s="197" t="s">
        <v>345</v>
      </c>
      <c r="E29" s="197" t="s">
        <v>477</v>
      </c>
      <c r="F29" s="197" t="s">
        <v>71</v>
      </c>
      <c r="G29" s="197" t="s">
        <v>71</v>
      </c>
      <c r="H29" s="197"/>
      <c r="I29" s="197" t="s">
        <v>91</v>
      </c>
      <c r="J29" s="265">
        <v>750506627.58000004</v>
      </c>
      <c r="K29" s="197" t="s">
        <v>71</v>
      </c>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row>
    <row r="30" spans="2:34" s="37" customFormat="1">
      <c r="B30" s="197" t="str">
        <f>VLOOKUP(C30,Companies[],3,FALSE)</f>
        <v>Mining</v>
      </c>
      <c r="C30" t="s">
        <v>379</v>
      </c>
      <c r="D30" s="197" t="s">
        <v>343</v>
      </c>
      <c r="E30" s="197" t="s">
        <v>463</v>
      </c>
      <c r="F30" s="197" t="s">
        <v>71</v>
      </c>
      <c r="G30" s="197" t="s">
        <v>71</v>
      </c>
      <c r="H30" s="197"/>
      <c r="I30" s="197" t="s">
        <v>91</v>
      </c>
      <c r="J30" s="265">
        <v>2275950325.9499998</v>
      </c>
      <c r="K30" s="197" t="s">
        <v>71</v>
      </c>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row>
    <row r="31" spans="2:34" s="37" customFormat="1">
      <c r="B31" s="197" t="str">
        <f>VLOOKUP(C31,Companies[],3,FALSE)</f>
        <v>Mining</v>
      </c>
      <c r="C31" t="s">
        <v>379</v>
      </c>
      <c r="D31" s="197" t="s">
        <v>343</v>
      </c>
      <c r="E31" s="197" t="s">
        <v>467</v>
      </c>
      <c r="F31" s="197" t="s">
        <v>71</v>
      </c>
      <c r="G31" s="197" t="s">
        <v>71</v>
      </c>
      <c r="H31" s="197"/>
      <c r="I31" s="197" t="s">
        <v>91</v>
      </c>
      <c r="J31" s="265">
        <v>2288791291</v>
      </c>
      <c r="K31" s="197" t="s">
        <v>71</v>
      </c>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row>
    <row r="32" spans="2:34" s="37" customFormat="1">
      <c r="B32" s="197" t="str">
        <f>VLOOKUP(C32,Companies[],3,FALSE)</f>
        <v>Mining</v>
      </c>
      <c r="C32" t="s">
        <v>379</v>
      </c>
      <c r="D32" s="197" t="s">
        <v>343</v>
      </c>
      <c r="E32" s="197" t="s">
        <v>465</v>
      </c>
      <c r="F32" s="197" t="s">
        <v>71</v>
      </c>
      <c r="G32" s="197" t="s">
        <v>71</v>
      </c>
      <c r="H32" s="197"/>
      <c r="I32" s="197" t="s">
        <v>91</v>
      </c>
      <c r="J32" s="265">
        <v>69987505</v>
      </c>
      <c r="K32" s="197" t="s">
        <v>71</v>
      </c>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row>
    <row r="33" spans="2:34" s="37" customFormat="1">
      <c r="B33" s="197" t="str">
        <f>VLOOKUP(C33,Companies[],3,FALSE)</f>
        <v>Mining</v>
      </c>
      <c r="C33" t="s">
        <v>379</v>
      </c>
      <c r="D33" s="197" t="s">
        <v>343</v>
      </c>
      <c r="E33" s="197" t="s">
        <v>471</v>
      </c>
      <c r="F33" s="197" t="s">
        <v>71</v>
      </c>
      <c r="G33" s="198" t="s">
        <v>71</v>
      </c>
      <c r="H33" s="197"/>
      <c r="I33" s="197" t="s">
        <v>91</v>
      </c>
      <c r="J33" s="265">
        <v>637538545</v>
      </c>
      <c r="K33" s="197" t="s">
        <v>71</v>
      </c>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row>
    <row r="34" spans="2:34" s="37" customFormat="1">
      <c r="B34" s="197" t="str">
        <f>VLOOKUP(C34,Companies[],3,FALSE)</f>
        <v>Mining</v>
      </c>
      <c r="C34" t="s">
        <v>379</v>
      </c>
      <c r="D34" s="197" t="s">
        <v>343</v>
      </c>
      <c r="E34" s="197" t="s">
        <v>470</v>
      </c>
      <c r="F34" s="197" t="s">
        <v>71</v>
      </c>
      <c r="G34" s="198" t="s">
        <v>71</v>
      </c>
      <c r="H34" s="197"/>
      <c r="I34" s="197" t="s">
        <v>91</v>
      </c>
      <c r="J34" s="265">
        <v>2049093954</v>
      </c>
      <c r="K34" s="197" t="s">
        <v>71</v>
      </c>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row>
    <row r="35" spans="2:34" s="37" customFormat="1">
      <c r="B35" s="197" t="str">
        <f>VLOOKUP(C35,Companies[],3,FALSE)</f>
        <v>Mining</v>
      </c>
      <c r="C35" t="s">
        <v>379</v>
      </c>
      <c r="D35" s="197" t="s">
        <v>350</v>
      </c>
      <c r="E35" s="197" t="s">
        <v>490</v>
      </c>
      <c r="F35" s="197" t="s">
        <v>71</v>
      </c>
      <c r="G35" s="198" t="s">
        <v>71</v>
      </c>
      <c r="H35" s="197"/>
      <c r="I35" s="197" t="s">
        <v>91</v>
      </c>
      <c r="J35" s="265">
        <v>2809122205.8899999</v>
      </c>
      <c r="K35" s="197" t="s">
        <v>71</v>
      </c>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row>
    <row r="36" spans="2:34" s="37" customFormat="1">
      <c r="B36" s="197" t="str">
        <f>VLOOKUP(C36,Companies[],3,FALSE)</f>
        <v>Oil &amp; Gas</v>
      </c>
      <c r="C36" t="s">
        <v>380</v>
      </c>
      <c r="D36" s="197" t="s">
        <v>346</v>
      </c>
      <c r="E36" s="197" t="s">
        <v>486</v>
      </c>
      <c r="F36" s="197" t="s">
        <v>71</v>
      </c>
      <c r="G36" s="197" t="s">
        <v>71</v>
      </c>
      <c r="H36" s="197"/>
      <c r="I36" s="197" t="s">
        <v>91</v>
      </c>
      <c r="J36" s="265">
        <v>28133341115.012501</v>
      </c>
      <c r="K36" s="197" t="s">
        <v>71</v>
      </c>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row>
    <row r="37" spans="2:34" s="37" customFormat="1">
      <c r="B37" s="197" t="str">
        <f>VLOOKUP(C37,Companies[],3,FALSE)</f>
        <v>Oil &amp; Gas</v>
      </c>
      <c r="C37" t="s">
        <v>380</v>
      </c>
      <c r="D37" s="197" t="s">
        <v>346</v>
      </c>
      <c r="E37" s="197" t="s">
        <v>485</v>
      </c>
      <c r="F37" s="197" t="s">
        <v>71</v>
      </c>
      <c r="G37" s="197" t="s">
        <v>71</v>
      </c>
      <c r="H37" s="197"/>
      <c r="I37" s="197" t="s">
        <v>91</v>
      </c>
      <c r="J37" s="265">
        <v>312736373.88542014</v>
      </c>
      <c r="K37" s="197" t="s">
        <v>71</v>
      </c>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row>
    <row r="38" spans="2:34" s="37" customFormat="1">
      <c r="B38" s="197" t="str">
        <f>VLOOKUP(C38,Companies[],3,FALSE)</f>
        <v>Oil &amp; Gas</v>
      </c>
      <c r="C38" t="s">
        <v>380</v>
      </c>
      <c r="D38" s="197" t="s">
        <v>346</v>
      </c>
      <c r="E38" s="197" t="s">
        <v>489</v>
      </c>
      <c r="F38" s="197" t="s">
        <v>71</v>
      </c>
      <c r="G38" s="197" t="s">
        <v>71</v>
      </c>
      <c r="H38" s="197"/>
      <c r="I38" s="197" t="s">
        <v>91</v>
      </c>
      <c r="J38" s="265">
        <v>323181604.4924767</v>
      </c>
      <c r="K38" s="197" t="s">
        <v>71</v>
      </c>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row>
    <row r="39" spans="2:34" s="37" customFormat="1">
      <c r="B39" s="197" t="str">
        <f>VLOOKUP(C39,Companies[],3,FALSE)</f>
        <v>Oil &amp; Gas</v>
      </c>
      <c r="C39" t="s">
        <v>380</v>
      </c>
      <c r="D39" s="197" t="s">
        <v>346</v>
      </c>
      <c r="E39" s="197" t="s">
        <v>484</v>
      </c>
      <c r="F39" s="197" t="s">
        <v>71</v>
      </c>
      <c r="G39" s="197" t="s">
        <v>71</v>
      </c>
      <c r="H39" s="197"/>
      <c r="I39" s="197" t="s">
        <v>91</v>
      </c>
      <c r="J39" s="265">
        <v>10143389863.652699</v>
      </c>
      <c r="K39" s="197" t="s">
        <v>71</v>
      </c>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row>
    <row r="40" spans="2:34" s="37" customFormat="1">
      <c r="B40" s="197" t="str">
        <f>VLOOKUP(C40,Companies[],3,FALSE)</f>
        <v>Oil &amp; Gas</v>
      </c>
      <c r="C40" t="s">
        <v>380</v>
      </c>
      <c r="D40" s="197" t="s">
        <v>343</v>
      </c>
      <c r="E40" s="197" t="s">
        <v>460</v>
      </c>
      <c r="F40" s="197" t="s">
        <v>71</v>
      </c>
      <c r="G40" s="197" t="s">
        <v>71</v>
      </c>
      <c r="H40" s="197"/>
      <c r="I40" s="197" t="s">
        <v>91</v>
      </c>
      <c r="J40" s="265">
        <v>11754334523.23</v>
      </c>
      <c r="K40" s="197" t="s">
        <v>71</v>
      </c>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row>
    <row r="41" spans="2:34" s="37" customFormat="1">
      <c r="B41" s="197" t="str">
        <f>VLOOKUP(C41,Companies[],3,FALSE)</f>
        <v>Oil &amp; Gas</v>
      </c>
      <c r="C41" t="s">
        <v>380</v>
      </c>
      <c r="D41" s="197" t="s">
        <v>343</v>
      </c>
      <c r="E41" s="197" t="s">
        <v>463</v>
      </c>
      <c r="F41" s="197" t="s">
        <v>71</v>
      </c>
      <c r="G41" s="197" t="s">
        <v>71</v>
      </c>
      <c r="H41" s="197"/>
      <c r="I41" s="197" t="s">
        <v>91</v>
      </c>
      <c r="J41" s="265">
        <v>278221064.01999998</v>
      </c>
      <c r="K41" s="197" t="s">
        <v>71</v>
      </c>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row>
    <row r="42" spans="2:34" s="37" customFormat="1">
      <c r="B42" s="197" t="str">
        <f>VLOOKUP(C42,Companies[],3,FALSE)</f>
        <v>Oil &amp; Gas</v>
      </c>
      <c r="C42" t="s">
        <v>380</v>
      </c>
      <c r="D42" s="197" t="s">
        <v>343</v>
      </c>
      <c r="E42" s="197" t="s">
        <v>465</v>
      </c>
      <c r="F42" s="197" t="s">
        <v>71</v>
      </c>
      <c r="G42" s="198" t="s">
        <v>71</v>
      </c>
      <c r="H42" s="197"/>
      <c r="I42" s="197" t="s">
        <v>91</v>
      </c>
      <c r="J42" s="265">
        <v>12991185895.950001</v>
      </c>
      <c r="K42" s="197" t="s">
        <v>71</v>
      </c>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row>
    <row r="43" spans="2:34" s="37" customFormat="1">
      <c r="B43" s="197" t="str">
        <f>VLOOKUP(C43,Companies[],3,FALSE)</f>
        <v>Oil &amp; Gas</v>
      </c>
      <c r="C43" t="s">
        <v>380</v>
      </c>
      <c r="D43" s="197" t="s">
        <v>354</v>
      </c>
      <c r="E43" s="197" t="s">
        <v>490</v>
      </c>
      <c r="F43" s="197" t="s">
        <v>71</v>
      </c>
      <c r="G43" s="198" t="s">
        <v>71</v>
      </c>
      <c r="H43" s="197"/>
      <c r="I43" s="197" t="s">
        <v>91</v>
      </c>
      <c r="J43" s="265">
        <v>797105796.45000005</v>
      </c>
      <c r="K43" s="197" t="s">
        <v>71</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row>
    <row r="44" spans="2:34" s="37" customFormat="1">
      <c r="B44" s="197" t="str">
        <f>VLOOKUP(C44,Companies[],3,FALSE)</f>
        <v>Oil &amp; Gas</v>
      </c>
      <c r="C44" t="s">
        <v>382</v>
      </c>
      <c r="D44" s="197" t="s">
        <v>346</v>
      </c>
      <c r="E44" s="197" t="s">
        <v>489</v>
      </c>
      <c r="F44" s="197" t="s">
        <v>71</v>
      </c>
      <c r="G44" s="198" t="s">
        <v>71</v>
      </c>
      <c r="H44" s="197"/>
      <c r="I44" s="197" t="s">
        <v>91</v>
      </c>
      <c r="J44" s="265">
        <v>273754160.61000001</v>
      </c>
      <c r="K44" s="197" t="s">
        <v>71</v>
      </c>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row>
    <row r="45" spans="2:34" s="37" customFormat="1">
      <c r="B45" s="197" t="str">
        <f>VLOOKUP(C45,Companies[],3,FALSE)</f>
        <v>Oil &amp; Gas</v>
      </c>
      <c r="C45" t="s">
        <v>382</v>
      </c>
      <c r="D45" s="197" t="s">
        <v>346</v>
      </c>
      <c r="E45" s="197" t="s">
        <v>484</v>
      </c>
      <c r="F45" s="197" t="s">
        <v>71</v>
      </c>
      <c r="G45" s="198" t="s">
        <v>71</v>
      </c>
      <c r="H45" s="197"/>
      <c r="I45" s="197" t="s">
        <v>91</v>
      </c>
      <c r="J45" s="265">
        <v>54870905855.970001</v>
      </c>
      <c r="K45" s="197" t="s">
        <v>71</v>
      </c>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row>
    <row r="46" spans="2:34" s="37" customFormat="1">
      <c r="B46" s="197" t="str">
        <f>VLOOKUP(C46,Companies[],3,FALSE)</f>
        <v>Oil &amp; Gas</v>
      </c>
      <c r="C46" t="s">
        <v>382</v>
      </c>
      <c r="D46" s="197" t="s">
        <v>346</v>
      </c>
      <c r="E46" s="197" t="s">
        <v>488</v>
      </c>
      <c r="F46" s="197" t="s">
        <v>71</v>
      </c>
      <c r="G46" s="198" t="s">
        <v>71</v>
      </c>
      <c r="H46" s="197"/>
      <c r="I46" s="197" t="s">
        <v>91</v>
      </c>
      <c r="J46" s="265">
        <v>373436745.97000003</v>
      </c>
      <c r="K46" s="197" t="s">
        <v>71</v>
      </c>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row>
    <row r="47" spans="2:34" s="37" customFormat="1">
      <c r="B47" s="197" t="str">
        <f>VLOOKUP(C47,Companies[],3,FALSE)</f>
        <v>Oil &amp; Gas</v>
      </c>
      <c r="C47" t="s">
        <v>382</v>
      </c>
      <c r="D47" s="197" t="s">
        <v>343</v>
      </c>
      <c r="E47" s="197" t="s">
        <v>460</v>
      </c>
      <c r="F47" s="197" t="s">
        <v>71</v>
      </c>
      <c r="G47" s="198" t="s">
        <v>71</v>
      </c>
      <c r="H47" s="197"/>
      <c r="I47" s="197" t="s">
        <v>91</v>
      </c>
      <c r="J47" s="265">
        <v>12632310000</v>
      </c>
      <c r="K47" s="197" t="s">
        <v>71</v>
      </c>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row>
    <row r="48" spans="2:34" s="37" customFormat="1">
      <c r="B48" s="197" t="str">
        <f>VLOOKUP(C48,Companies[],3,FALSE)</f>
        <v>Oil &amp; Gas</v>
      </c>
      <c r="C48" t="s">
        <v>382</v>
      </c>
      <c r="D48" s="197" t="s">
        <v>343</v>
      </c>
      <c r="E48" s="197" t="s">
        <v>463</v>
      </c>
      <c r="F48" s="197" t="s">
        <v>71</v>
      </c>
      <c r="G48" s="198" t="s">
        <v>71</v>
      </c>
      <c r="H48" s="197"/>
      <c r="I48" s="197" t="s">
        <v>91</v>
      </c>
      <c r="J48" s="265">
        <v>678311118.33000004</v>
      </c>
      <c r="K48" s="197" t="s">
        <v>71</v>
      </c>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row>
    <row r="49" spans="2:34" s="37" customFormat="1">
      <c r="B49" s="197" t="str">
        <f>VLOOKUP(C49,Companies[],3,FALSE)</f>
        <v>Oil &amp; Gas</v>
      </c>
      <c r="C49" t="s">
        <v>382</v>
      </c>
      <c r="D49" s="197" t="s">
        <v>343</v>
      </c>
      <c r="E49" s="197" t="s">
        <v>465</v>
      </c>
      <c r="F49" s="197" t="s">
        <v>71</v>
      </c>
      <c r="G49" s="198" t="s">
        <v>71</v>
      </c>
      <c r="H49" s="197"/>
      <c r="I49" s="197" t="s">
        <v>91</v>
      </c>
      <c r="J49" s="265">
        <v>8307311543.5300007</v>
      </c>
      <c r="K49" s="197" t="s">
        <v>71</v>
      </c>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row>
    <row r="50" spans="2:34" s="37" customFormat="1">
      <c r="B50" s="197" t="str">
        <f>VLOOKUP(C50,Companies[],3,FALSE)</f>
        <v>Oil &amp; Gas</v>
      </c>
      <c r="C50" t="s">
        <v>382</v>
      </c>
      <c r="D50" s="197" t="s">
        <v>343</v>
      </c>
      <c r="E50" s="197" t="s">
        <v>467</v>
      </c>
      <c r="F50" s="197" t="s">
        <v>71</v>
      </c>
      <c r="G50" s="198" t="s">
        <v>71</v>
      </c>
      <c r="H50" s="197"/>
      <c r="I50" s="197" t="s">
        <v>91</v>
      </c>
      <c r="J50" s="265">
        <v>473881428</v>
      </c>
      <c r="K50" s="197" t="s">
        <v>71</v>
      </c>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row>
    <row r="51" spans="2:34" s="37" customFormat="1">
      <c r="B51" s="197" t="str">
        <f>VLOOKUP(C51,Companies[],3,FALSE)</f>
        <v>Oil &amp; Gas</v>
      </c>
      <c r="C51" t="s">
        <v>382</v>
      </c>
      <c r="D51" s="197" t="s">
        <v>343</v>
      </c>
      <c r="E51" s="197" t="s">
        <v>465</v>
      </c>
      <c r="F51" s="197" t="s">
        <v>71</v>
      </c>
      <c r="G51" s="198" t="s">
        <v>71</v>
      </c>
      <c r="H51" s="197"/>
      <c r="I51" s="197" t="s">
        <v>91</v>
      </c>
      <c r="J51" s="265">
        <v>1296642</v>
      </c>
      <c r="K51" s="197" t="s">
        <v>71</v>
      </c>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row>
    <row r="52" spans="2:34" s="37" customFormat="1">
      <c r="B52" s="197" t="str">
        <f>VLOOKUP(C52,Companies[],3,FALSE)</f>
        <v>Oil &amp; Gas</v>
      </c>
      <c r="C52" t="s">
        <v>382</v>
      </c>
      <c r="D52" s="197" t="s">
        <v>343</v>
      </c>
      <c r="E52" s="197" t="s">
        <v>471</v>
      </c>
      <c r="F52" s="197" t="s">
        <v>71</v>
      </c>
      <c r="G52" s="198" t="s">
        <v>71</v>
      </c>
      <c r="H52" s="197"/>
      <c r="I52" s="197" t="s">
        <v>91</v>
      </c>
      <c r="J52" s="265">
        <v>33541459</v>
      </c>
      <c r="K52" s="197" t="s">
        <v>71</v>
      </c>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row>
    <row r="53" spans="2:34" s="37" customFormat="1">
      <c r="B53" s="197" t="str">
        <f>VLOOKUP(C53,Companies[],3,FALSE)</f>
        <v>Oil &amp; Gas</v>
      </c>
      <c r="C53" t="s">
        <v>382</v>
      </c>
      <c r="D53" s="197" t="s">
        <v>343</v>
      </c>
      <c r="E53" s="197" t="s">
        <v>470</v>
      </c>
      <c r="F53" s="197" t="s">
        <v>71</v>
      </c>
      <c r="G53" s="198" t="s">
        <v>71</v>
      </c>
      <c r="H53" s="197"/>
      <c r="I53" s="197" t="s">
        <v>91</v>
      </c>
      <c r="J53" s="265">
        <v>90510917</v>
      </c>
      <c r="K53" s="197" t="s">
        <v>71</v>
      </c>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row>
    <row r="54" spans="2:34" s="37" customFormat="1">
      <c r="B54" s="197" t="str">
        <f>VLOOKUP(C54,Companies[],3,FALSE)</f>
        <v>Oil &amp; Gas</v>
      </c>
      <c r="C54" t="s">
        <v>382</v>
      </c>
      <c r="D54" s="197" t="s">
        <v>355</v>
      </c>
      <c r="E54" s="197" t="s">
        <v>490</v>
      </c>
      <c r="F54" s="197" t="s">
        <v>71</v>
      </c>
      <c r="G54" s="198" t="s">
        <v>71</v>
      </c>
      <c r="H54" s="197"/>
      <c r="I54" s="197" t="s">
        <v>91</v>
      </c>
      <c r="J54" s="265">
        <v>576866379</v>
      </c>
      <c r="K54" s="197" t="s">
        <v>71</v>
      </c>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row>
    <row r="55" spans="2:34" s="37" customFormat="1">
      <c r="B55" s="197" t="str">
        <f>VLOOKUP(C55,Companies[],3,FALSE)</f>
        <v>Other</v>
      </c>
      <c r="C55" t="s">
        <v>383</v>
      </c>
      <c r="D55" s="197" t="s">
        <v>343</v>
      </c>
      <c r="E55" s="197" t="s">
        <v>460</v>
      </c>
      <c r="F55" s="197" t="s">
        <v>71</v>
      </c>
      <c r="G55" s="198" t="s">
        <v>71</v>
      </c>
      <c r="H55" s="197"/>
      <c r="I55" s="197" t="s">
        <v>91</v>
      </c>
      <c r="J55" s="265">
        <v>137655950</v>
      </c>
      <c r="K55" s="197" t="s">
        <v>71</v>
      </c>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row>
    <row r="56" spans="2:34" s="37" customFormat="1">
      <c r="B56" s="197" t="str">
        <f>VLOOKUP(C56,Companies[],3,FALSE)</f>
        <v>Other</v>
      </c>
      <c r="C56" t="s">
        <v>383</v>
      </c>
      <c r="D56" s="197" t="s">
        <v>343</v>
      </c>
      <c r="E56" s="197" t="s">
        <v>463</v>
      </c>
      <c r="F56" s="197" t="s">
        <v>71</v>
      </c>
      <c r="G56" s="198" t="s">
        <v>71</v>
      </c>
      <c r="H56" s="197"/>
      <c r="I56" s="197" t="s">
        <v>91</v>
      </c>
      <c r="J56" s="265">
        <v>1963808465.1500001</v>
      </c>
      <c r="K56" s="197" t="s">
        <v>71</v>
      </c>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row>
    <row r="57" spans="2:34" s="37" customFormat="1">
      <c r="B57" s="197" t="str">
        <f>VLOOKUP(C57,Companies[],3,FALSE)</f>
        <v>Other</v>
      </c>
      <c r="C57" t="s">
        <v>383</v>
      </c>
      <c r="D57" s="197" t="s">
        <v>343</v>
      </c>
      <c r="E57" s="197" t="s">
        <v>467</v>
      </c>
      <c r="F57" s="197" t="s">
        <v>71</v>
      </c>
      <c r="G57" s="198" t="s">
        <v>71</v>
      </c>
      <c r="H57" s="197"/>
      <c r="I57" s="197" t="s">
        <v>91</v>
      </c>
      <c r="J57" s="265">
        <v>5704795159</v>
      </c>
      <c r="K57" s="197" t="s">
        <v>71</v>
      </c>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row>
    <row r="58" spans="2:34" s="37" customFormat="1">
      <c r="B58" s="197" t="str">
        <f>VLOOKUP(C58,Companies[],3,FALSE)</f>
        <v>Other</v>
      </c>
      <c r="C58" t="s">
        <v>383</v>
      </c>
      <c r="D58" s="197" t="s">
        <v>343</v>
      </c>
      <c r="E58" s="197" t="s">
        <v>465</v>
      </c>
      <c r="F58" s="197" t="s">
        <v>71</v>
      </c>
      <c r="G58" s="198" t="s">
        <v>71</v>
      </c>
      <c r="H58" s="197"/>
      <c r="I58" s="197" t="s">
        <v>91</v>
      </c>
      <c r="J58" s="265">
        <v>7854551</v>
      </c>
      <c r="K58" s="197" t="s">
        <v>71</v>
      </c>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row>
    <row r="59" spans="2:34" s="37" customFormat="1">
      <c r="B59" s="197" t="str">
        <f>VLOOKUP(C59,Companies[],3,FALSE)</f>
        <v>Other</v>
      </c>
      <c r="C59" t="s">
        <v>383</v>
      </c>
      <c r="D59" s="197" t="s">
        <v>343</v>
      </c>
      <c r="E59" s="197" t="s">
        <v>471</v>
      </c>
      <c r="F59" s="197" t="s">
        <v>71</v>
      </c>
      <c r="G59" s="198" t="s">
        <v>71</v>
      </c>
      <c r="H59" s="197"/>
      <c r="I59" s="197" t="s">
        <v>91</v>
      </c>
      <c r="J59" s="265">
        <v>247823918</v>
      </c>
      <c r="K59" s="197" t="s">
        <v>71</v>
      </c>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row>
    <row r="60" spans="2:34" s="37" customFormat="1">
      <c r="B60" s="197" t="str">
        <f>VLOOKUP(C60,Companies[],3,FALSE)</f>
        <v>Other</v>
      </c>
      <c r="C60" t="s">
        <v>383</v>
      </c>
      <c r="D60" s="197" t="s">
        <v>343</v>
      </c>
      <c r="E60" s="197" t="s">
        <v>470</v>
      </c>
      <c r="F60" s="197" t="s">
        <v>71</v>
      </c>
      <c r="G60" s="198" t="s">
        <v>71</v>
      </c>
      <c r="H60" s="197"/>
      <c r="I60" s="197" t="s">
        <v>91</v>
      </c>
      <c r="J60" s="265">
        <v>661717674</v>
      </c>
      <c r="K60" s="197" t="s">
        <v>71</v>
      </c>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row>
    <row r="61" spans="2:34" s="37" customFormat="1">
      <c r="B61" s="197" t="str">
        <f>VLOOKUP(C61,Companies[],3,FALSE)</f>
        <v>Mining</v>
      </c>
      <c r="C61" t="s">
        <v>385</v>
      </c>
      <c r="D61" s="197" t="s">
        <v>345</v>
      </c>
      <c r="E61" s="197" t="s">
        <v>473</v>
      </c>
      <c r="F61" s="197" t="s">
        <v>71</v>
      </c>
      <c r="G61" s="197" t="s">
        <v>71</v>
      </c>
      <c r="H61" s="197"/>
      <c r="I61" s="197" t="s">
        <v>91</v>
      </c>
      <c r="J61" s="265">
        <v>22985456669.5</v>
      </c>
      <c r="K61" s="197" t="s">
        <v>71</v>
      </c>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row>
    <row r="62" spans="2:34" s="37" customFormat="1">
      <c r="B62" s="197" t="str">
        <f>VLOOKUP(C62,Companies[],3,FALSE)</f>
        <v>Mining</v>
      </c>
      <c r="C62" t="s">
        <v>385</v>
      </c>
      <c r="D62" s="197" t="s">
        <v>345</v>
      </c>
      <c r="E62" s="197" t="s">
        <v>475</v>
      </c>
      <c r="F62" s="197" t="s">
        <v>71</v>
      </c>
      <c r="G62" s="197" t="s">
        <v>71</v>
      </c>
      <c r="H62" s="197"/>
      <c r="I62" s="197" t="s">
        <v>91</v>
      </c>
      <c r="J62" s="265">
        <v>3731949801.8200002</v>
      </c>
      <c r="K62" s="197" t="s">
        <v>71</v>
      </c>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row>
    <row r="63" spans="2:34" s="37" customFormat="1">
      <c r="B63" s="197" t="str">
        <f>VLOOKUP(C63,Companies[],3,FALSE)</f>
        <v>Mining</v>
      </c>
      <c r="C63" t="s">
        <v>385</v>
      </c>
      <c r="D63" s="197" t="s">
        <v>345</v>
      </c>
      <c r="E63" s="197" t="s">
        <v>477</v>
      </c>
      <c r="F63" s="197" t="s">
        <v>71</v>
      </c>
      <c r="G63" s="197" t="s">
        <v>71</v>
      </c>
      <c r="H63" s="197"/>
      <c r="I63" s="197" t="s">
        <v>91</v>
      </c>
      <c r="J63" s="265">
        <v>408953198.69999999</v>
      </c>
      <c r="K63" s="197" t="s">
        <v>71</v>
      </c>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row>
    <row r="64" spans="2:34" s="37" customFormat="1">
      <c r="B64" s="197" t="str">
        <f>VLOOKUP(C64,Companies[],3,FALSE)</f>
        <v>Mining</v>
      </c>
      <c r="C64" t="s">
        <v>385</v>
      </c>
      <c r="D64" s="197" t="s">
        <v>343</v>
      </c>
      <c r="E64" s="197" t="s">
        <v>463</v>
      </c>
      <c r="F64" s="197" t="s">
        <v>71</v>
      </c>
      <c r="G64" s="197" t="s">
        <v>71</v>
      </c>
      <c r="H64" s="197"/>
      <c r="I64" s="197" t="s">
        <v>91</v>
      </c>
      <c r="J64" s="265">
        <v>691696880.49000001</v>
      </c>
      <c r="K64" s="197" t="s">
        <v>71</v>
      </c>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row>
    <row r="65" spans="2:34" s="37" customFormat="1">
      <c r="B65" s="197" t="str">
        <f>VLOOKUP(C65,Companies[],3,FALSE)</f>
        <v>Mining</v>
      </c>
      <c r="C65" t="s">
        <v>385</v>
      </c>
      <c r="D65" s="197" t="s">
        <v>343</v>
      </c>
      <c r="E65" s="197" t="s">
        <v>467</v>
      </c>
      <c r="F65" s="197" t="s">
        <v>71</v>
      </c>
      <c r="G65" s="198" t="s">
        <v>71</v>
      </c>
      <c r="H65" s="197"/>
      <c r="I65" s="197" t="s">
        <v>91</v>
      </c>
      <c r="J65" s="265">
        <v>927556144</v>
      </c>
      <c r="K65" s="197" t="s">
        <v>71</v>
      </c>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row>
    <row r="66" spans="2:34" s="37" customFormat="1">
      <c r="B66" s="197" t="str">
        <f>VLOOKUP(C66,Companies[],3,FALSE)</f>
        <v>Mining</v>
      </c>
      <c r="C66" t="s">
        <v>385</v>
      </c>
      <c r="D66" s="197" t="s">
        <v>343</v>
      </c>
      <c r="E66" s="197" t="s">
        <v>465</v>
      </c>
      <c r="F66" s="197" t="s">
        <v>71</v>
      </c>
      <c r="G66" s="198" t="s">
        <v>71</v>
      </c>
      <c r="H66" s="197"/>
      <c r="I66" s="197" t="s">
        <v>91</v>
      </c>
      <c r="J66" s="265">
        <v>8212151</v>
      </c>
      <c r="K66" s="197" t="s">
        <v>71</v>
      </c>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row>
    <row r="67" spans="2:34" s="37" customFormat="1">
      <c r="B67" s="197" t="str">
        <f>VLOOKUP(C67,Companies[],3,FALSE)</f>
        <v>Mining</v>
      </c>
      <c r="C67" t="s">
        <v>385</v>
      </c>
      <c r="D67" s="197" t="s">
        <v>343</v>
      </c>
      <c r="E67" s="197" t="s">
        <v>471</v>
      </c>
      <c r="F67" s="197" t="s">
        <v>71</v>
      </c>
      <c r="G67" s="198" t="s">
        <v>71</v>
      </c>
      <c r="H67" s="197"/>
      <c r="I67" s="197" t="s">
        <v>91</v>
      </c>
      <c r="J67" s="265">
        <v>244832583</v>
      </c>
      <c r="K67" s="197" t="s">
        <v>71</v>
      </c>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row>
    <row r="68" spans="2:34" s="37" customFormat="1">
      <c r="B68" s="197" t="str">
        <f>VLOOKUP(C68,Companies[],3,FALSE)</f>
        <v>Mining</v>
      </c>
      <c r="C68" t="s">
        <v>385</v>
      </c>
      <c r="D68" s="197" t="s">
        <v>343</v>
      </c>
      <c r="E68" s="197" t="s">
        <v>470</v>
      </c>
      <c r="F68" s="197" t="s">
        <v>71</v>
      </c>
      <c r="G68" s="198" t="s">
        <v>71</v>
      </c>
      <c r="H68" s="197"/>
      <c r="I68" s="197" t="s">
        <v>91</v>
      </c>
      <c r="J68" s="265">
        <v>953384679</v>
      </c>
      <c r="K68" s="197" t="s">
        <v>71</v>
      </c>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row>
    <row r="69" spans="2:34" s="37" customFormat="1">
      <c r="B69" s="197" t="str">
        <f>VLOOKUP(C69,Companies[],3,FALSE)</f>
        <v>Mining</v>
      </c>
      <c r="C69" t="s">
        <v>386</v>
      </c>
      <c r="D69" s="197" t="s">
        <v>345</v>
      </c>
      <c r="E69" s="197" t="s">
        <v>473</v>
      </c>
      <c r="F69" s="197" t="s">
        <v>71</v>
      </c>
      <c r="G69" s="198" t="s">
        <v>71</v>
      </c>
      <c r="H69" s="197"/>
      <c r="I69" s="197" t="s">
        <v>91</v>
      </c>
      <c r="J69" s="265">
        <v>15007469971.99</v>
      </c>
      <c r="K69" s="197" t="s">
        <v>71</v>
      </c>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row>
    <row r="70" spans="2:34" s="37" customFormat="1">
      <c r="B70" s="197" t="str">
        <f>VLOOKUP(C70,Companies[],3,FALSE)</f>
        <v>Mining</v>
      </c>
      <c r="C70" t="s">
        <v>386</v>
      </c>
      <c r="D70" s="197" t="s">
        <v>345</v>
      </c>
      <c r="E70" s="197" t="s">
        <v>475</v>
      </c>
      <c r="F70" s="197" t="s">
        <v>71</v>
      </c>
      <c r="G70" s="198" t="s">
        <v>71</v>
      </c>
      <c r="H70" s="197"/>
      <c r="I70" s="197" t="s">
        <v>91</v>
      </c>
      <c r="J70" s="265">
        <v>2501251286.8800001</v>
      </c>
      <c r="K70" s="197" t="s">
        <v>71</v>
      </c>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row>
    <row r="71" spans="2:34" s="37" customFormat="1">
      <c r="B71" s="197" t="str">
        <f>VLOOKUP(C71,Companies[],3,FALSE)</f>
        <v>Mining</v>
      </c>
      <c r="C71" t="s">
        <v>386</v>
      </c>
      <c r="D71" s="197" t="s">
        <v>345</v>
      </c>
      <c r="E71" s="197" t="s">
        <v>477</v>
      </c>
      <c r="F71" s="197" t="s">
        <v>71</v>
      </c>
      <c r="G71" s="198" t="s">
        <v>71</v>
      </c>
      <c r="H71" s="197"/>
      <c r="I71" s="197" t="s">
        <v>91</v>
      </c>
      <c r="J71" s="265">
        <v>94660875.090000004</v>
      </c>
      <c r="K71" s="197" t="s">
        <v>71</v>
      </c>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row>
    <row r="72" spans="2:34" s="37" customFormat="1">
      <c r="B72" s="197" t="str">
        <f>VLOOKUP(C72,Companies[],3,FALSE)</f>
        <v>Mining</v>
      </c>
      <c r="C72" t="s">
        <v>386</v>
      </c>
      <c r="D72" s="197" t="s">
        <v>345</v>
      </c>
      <c r="E72" s="197" t="s">
        <v>478</v>
      </c>
      <c r="F72" s="197" t="s">
        <v>71</v>
      </c>
      <c r="G72" s="198" t="s">
        <v>71</v>
      </c>
      <c r="H72" s="197"/>
      <c r="I72" s="197" t="s">
        <v>91</v>
      </c>
      <c r="J72" s="265">
        <v>27235929.199999999</v>
      </c>
      <c r="K72" s="197" t="s">
        <v>71</v>
      </c>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row>
    <row r="73" spans="2:34" s="37" customFormat="1">
      <c r="B73" s="197" t="str">
        <f>VLOOKUP(C73,Companies[],3,FALSE)</f>
        <v>Mining</v>
      </c>
      <c r="C73" t="s">
        <v>386</v>
      </c>
      <c r="D73" s="197" t="s">
        <v>345</v>
      </c>
      <c r="E73" s="197" t="s">
        <v>483</v>
      </c>
      <c r="F73" s="197" t="s">
        <v>71</v>
      </c>
      <c r="G73" s="198" t="s">
        <v>71</v>
      </c>
      <c r="H73" s="197"/>
      <c r="I73" s="197" t="s">
        <v>91</v>
      </c>
      <c r="J73" s="265">
        <v>686620.06</v>
      </c>
      <c r="K73" s="197" t="s">
        <v>71</v>
      </c>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row>
    <row r="74" spans="2:34" s="37" customFormat="1">
      <c r="B74" s="197" t="str">
        <f>VLOOKUP(C74,Companies[],3,FALSE)</f>
        <v>Mining</v>
      </c>
      <c r="C74" t="s">
        <v>386</v>
      </c>
      <c r="D74" s="197" t="s">
        <v>343</v>
      </c>
      <c r="E74" s="197" t="s">
        <v>460</v>
      </c>
      <c r="F74" s="197" t="s">
        <v>71</v>
      </c>
      <c r="G74" s="198" t="s">
        <v>71</v>
      </c>
      <c r="H74" s="197"/>
      <c r="I74" s="197" t="s">
        <v>91</v>
      </c>
      <c r="J74" s="265">
        <v>5418410480.7999992</v>
      </c>
      <c r="K74" s="197" t="s">
        <v>71</v>
      </c>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row>
    <row r="75" spans="2:34" s="37" customFormat="1">
      <c r="B75" s="197" t="str">
        <f>VLOOKUP(C75,Companies[],3,FALSE)</f>
        <v>Mining</v>
      </c>
      <c r="C75" t="s">
        <v>386</v>
      </c>
      <c r="D75" s="197" t="s">
        <v>343</v>
      </c>
      <c r="E75" s="197" t="s">
        <v>463</v>
      </c>
      <c r="F75" s="197" t="s">
        <v>71</v>
      </c>
      <c r="G75" s="198" t="s">
        <v>71</v>
      </c>
      <c r="H75" s="197"/>
      <c r="I75" s="197" t="s">
        <v>91</v>
      </c>
      <c r="J75" s="265">
        <v>1473032737.4400001</v>
      </c>
      <c r="K75" s="197" t="s">
        <v>71</v>
      </c>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row>
    <row r="76" spans="2:34" s="37" customFormat="1">
      <c r="B76" s="197" t="str">
        <f>VLOOKUP(C76,Companies[],3,FALSE)</f>
        <v>Mining</v>
      </c>
      <c r="C76" t="s">
        <v>386</v>
      </c>
      <c r="D76" s="197" t="s">
        <v>343</v>
      </c>
      <c r="E76" s="197" t="s">
        <v>467</v>
      </c>
      <c r="F76" s="197" t="s">
        <v>71</v>
      </c>
      <c r="G76" s="198" t="s">
        <v>71</v>
      </c>
      <c r="H76" s="197"/>
      <c r="I76" s="197" t="s">
        <v>91</v>
      </c>
      <c r="J76" s="265">
        <v>375875724</v>
      </c>
      <c r="K76" s="197" t="s">
        <v>71</v>
      </c>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row>
    <row r="77" spans="2:34" s="37" customFormat="1">
      <c r="B77" s="197" t="str">
        <f>VLOOKUP(C77,Companies[],3,FALSE)</f>
        <v>Mining</v>
      </c>
      <c r="C77" t="s">
        <v>386</v>
      </c>
      <c r="D77" s="197" t="s">
        <v>343</v>
      </c>
      <c r="E77" s="197" t="s">
        <v>465</v>
      </c>
      <c r="F77" s="197" t="s">
        <v>71</v>
      </c>
      <c r="G77" s="198" t="s">
        <v>71</v>
      </c>
      <c r="H77" s="197"/>
      <c r="I77" s="197" t="s">
        <v>91</v>
      </c>
      <c r="J77" s="265">
        <v>26821364</v>
      </c>
      <c r="K77" s="197" t="s">
        <v>71</v>
      </c>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row>
    <row r="78" spans="2:34" s="37" customFormat="1">
      <c r="B78" s="197" t="str">
        <f>VLOOKUP(C78,Companies[],3,FALSE)</f>
        <v>Mining</v>
      </c>
      <c r="C78" t="s">
        <v>386</v>
      </c>
      <c r="D78" s="197" t="s">
        <v>343</v>
      </c>
      <c r="E78" s="197" t="s">
        <v>471</v>
      </c>
      <c r="F78" s="197" t="s">
        <v>71</v>
      </c>
      <c r="G78" s="198" t="s">
        <v>71</v>
      </c>
      <c r="H78" s="197"/>
      <c r="I78" s="197" t="s">
        <v>91</v>
      </c>
      <c r="J78" s="265">
        <v>139230626</v>
      </c>
      <c r="K78" s="197" t="s">
        <v>71</v>
      </c>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row>
    <row r="79" spans="2:34" s="37" customFormat="1">
      <c r="B79" s="197" t="str">
        <f>VLOOKUP(C79,Companies[],3,FALSE)</f>
        <v>Mining</v>
      </c>
      <c r="C79" t="s">
        <v>386</v>
      </c>
      <c r="D79" s="197" t="s">
        <v>343</v>
      </c>
      <c r="E79" s="197" t="s">
        <v>470</v>
      </c>
      <c r="F79" s="197" t="s">
        <v>71</v>
      </c>
      <c r="G79" s="198" t="s">
        <v>71</v>
      </c>
      <c r="H79" s="197"/>
      <c r="I79" s="197" t="s">
        <v>91</v>
      </c>
      <c r="J79" s="265">
        <v>388399279</v>
      </c>
      <c r="K79" s="197" t="s">
        <v>71</v>
      </c>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row>
    <row r="80" spans="2:34" s="37" customFormat="1">
      <c r="B80" s="197" t="str">
        <f>VLOOKUP(C80,Companies[],3,FALSE)</f>
        <v>Mining</v>
      </c>
      <c r="C80" t="s">
        <v>386</v>
      </c>
      <c r="D80" s="197" t="s">
        <v>356</v>
      </c>
      <c r="E80" s="197" t="s">
        <v>490</v>
      </c>
      <c r="F80" s="197" t="s">
        <v>71</v>
      </c>
      <c r="G80" s="198" t="s">
        <v>71</v>
      </c>
      <c r="H80" s="197"/>
      <c r="I80" s="197" t="s">
        <v>91</v>
      </c>
      <c r="J80" s="265">
        <v>554995424</v>
      </c>
      <c r="K80" s="197" t="s">
        <v>71</v>
      </c>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row>
    <row r="81" spans="2:34" s="37" customFormat="1">
      <c r="B81" s="197" t="str">
        <f>VLOOKUP(C81,Companies[],3,FALSE)</f>
        <v>Mining</v>
      </c>
      <c r="C81" t="s">
        <v>386</v>
      </c>
      <c r="D81" s="197" t="s">
        <v>365</v>
      </c>
      <c r="E81" s="197" t="s">
        <v>492</v>
      </c>
      <c r="F81" s="197" t="s">
        <v>71</v>
      </c>
      <c r="G81" s="198" t="s">
        <v>71</v>
      </c>
      <c r="H81" s="197"/>
      <c r="I81" s="197" t="s">
        <v>91</v>
      </c>
      <c r="J81" s="265">
        <v>322769800</v>
      </c>
      <c r="K81" s="197" t="s">
        <v>71</v>
      </c>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row>
    <row r="82" spans="2:34" s="37" customFormat="1">
      <c r="B82" s="197" t="str">
        <f>VLOOKUP(C82,Companies[],3,FALSE)</f>
        <v>Mining</v>
      </c>
      <c r="C82" t="s">
        <v>387</v>
      </c>
      <c r="D82" s="197" t="s">
        <v>345</v>
      </c>
      <c r="E82" s="197" t="s">
        <v>473</v>
      </c>
      <c r="F82" s="197" t="s">
        <v>71</v>
      </c>
      <c r="G82" s="198" t="s">
        <v>71</v>
      </c>
      <c r="H82" s="197"/>
      <c r="I82" s="197" t="s">
        <v>91</v>
      </c>
      <c r="J82" s="265">
        <v>12028518931.690001</v>
      </c>
      <c r="K82" s="197" t="s">
        <v>71</v>
      </c>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row>
    <row r="83" spans="2:34" s="37" customFormat="1">
      <c r="B83" s="197" t="str">
        <f>VLOOKUP(C83,Companies[],3,FALSE)</f>
        <v>Mining</v>
      </c>
      <c r="C83" t="s">
        <v>387</v>
      </c>
      <c r="D83" s="197" t="s">
        <v>345</v>
      </c>
      <c r="E83" s="197" t="s">
        <v>475</v>
      </c>
      <c r="F83" s="197" t="s">
        <v>71</v>
      </c>
      <c r="G83" s="198" t="s">
        <v>71</v>
      </c>
      <c r="H83" s="197"/>
      <c r="I83" s="197" t="s">
        <v>91</v>
      </c>
      <c r="J83" s="265">
        <v>2004728124.77</v>
      </c>
      <c r="K83" s="197" t="s">
        <v>71</v>
      </c>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row>
    <row r="84" spans="2:34" s="37" customFormat="1">
      <c r="B84" s="197" t="str">
        <f>VLOOKUP(C84,Companies[],3,FALSE)</f>
        <v>Mining</v>
      </c>
      <c r="C84" t="s">
        <v>387</v>
      </c>
      <c r="D84" s="197" t="s">
        <v>343</v>
      </c>
      <c r="E84" s="197" t="s">
        <v>460</v>
      </c>
      <c r="F84" s="197" t="s">
        <v>71</v>
      </c>
      <c r="G84" s="198" t="s">
        <v>71</v>
      </c>
      <c r="H84" s="197"/>
      <c r="I84" s="197" t="s">
        <v>91</v>
      </c>
      <c r="J84" s="265">
        <v>1943758695.01</v>
      </c>
      <c r="K84" s="197" t="s">
        <v>71</v>
      </c>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row>
    <row r="85" spans="2:34" s="37" customFormat="1">
      <c r="B85" s="197" t="str">
        <f>VLOOKUP(C85,Companies[],3,FALSE)</f>
        <v>Mining</v>
      </c>
      <c r="C85" t="s">
        <v>387</v>
      </c>
      <c r="D85" s="197" t="s">
        <v>343</v>
      </c>
      <c r="E85" s="197" t="s">
        <v>463</v>
      </c>
      <c r="F85" s="197" t="s">
        <v>71</v>
      </c>
      <c r="G85" s="198" t="s">
        <v>71</v>
      </c>
      <c r="H85" s="197"/>
      <c r="I85" s="197" t="s">
        <v>91</v>
      </c>
      <c r="J85" s="265">
        <v>625504993.13999999</v>
      </c>
      <c r="K85" s="197" t="s">
        <v>71</v>
      </c>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row>
    <row r="86" spans="2:34" s="37" customFormat="1">
      <c r="B86" s="197" t="str">
        <f>VLOOKUP(C86,Companies[],3,FALSE)</f>
        <v>Mining</v>
      </c>
      <c r="C86" t="s">
        <v>387</v>
      </c>
      <c r="D86" s="197" t="s">
        <v>343</v>
      </c>
      <c r="E86" s="197" t="s">
        <v>467</v>
      </c>
      <c r="F86" s="197" t="s">
        <v>71</v>
      </c>
      <c r="G86" s="198" t="s">
        <v>71</v>
      </c>
      <c r="H86" s="197"/>
      <c r="I86" s="197" t="s">
        <v>91</v>
      </c>
      <c r="J86" s="265">
        <v>260841117</v>
      </c>
      <c r="K86" s="197" t="s">
        <v>71</v>
      </c>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row>
    <row r="87" spans="2:34" s="37" customFormat="1">
      <c r="B87" s="197" t="str">
        <f>VLOOKUP(C87,Companies[],3,FALSE)</f>
        <v>Mining</v>
      </c>
      <c r="C87" t="s">
        <v>387</v>
      </c>
      <c r="D87" s="197" t="s">
        <v>343</v>
      </c>
      <c r="E87" s="197" t="s">
        <v>465</v>
      </c>
      <c r="F87" s="197" t="s">
        <v>71</v>
      </c>
      <c r="G87" s="198" t="s">
        <v>71</v>
      </c>
      <c r="H87" s="197"/>
      <c r="I87" s="197" t="s">
        <v>91</v>
      </c>
      <c r="J87" s="265">
        <v>545181</v>
      </c>
      <c r="K87" s="197" t="s">
        <v>71</v>
      </c>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row>
    <row r="88" spans="2:34" s="37" customFormat="1">
      <c r="B88" s="197" t="str">
        <f>VLOOKUP(C88,Companies[],3,FALSE)</f>
        <v>Mining</v>
      </c>
      <c r="C88" t="s">
        <v>387</v>
      </c>
      <c r="D88" s="197" t="s">
        <v>343</v>
      </c>
      <c r="E88" s="197" t="s">
        <v>471</v>
      </c>
      <c r="F88" s="197" t="s">
        <v>71</v>
      </c>
      <c r="G88" s="198" t="s">
        <v>71</v>
      </c>
      <c r="H88" s="197"/>
      <c r="I88" s="197" t="s">
        <v>91</v>
      </c>
      <c r="J88" s="265">
        <v>73224223</v>
      </c>
      <c r="K88" s="197" t="s">
        <v>71</v>
      </c>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row>
    <row r="89" spans="2:34" s="37" customFormat="1">
      <c r="B89" s="197" t="str">
        <f>VLOOKUP(C89,Companies[],3,FALSE)</f>
        <v>Mining</v>
      </c>
      <c r="C89" t="s">
        <v>387</v>
      </c>
      <c r="D89" s="197" t="s">
        <v>343</v>
      </c>
      <c r="E89" s="197" t="s">
        <v>470</v>
      </c>
      <c r="F89" s="197" t="s">
        <v>71</v>
      </c>
      <c r="G89" s="198" t="s">
        <v>71</v>
      </c>
      <c r="H89" s="197"/>
      <c r="I89" s="197" t="s">
        <v>91</v>
      </c>
      <c r="J89" s="265">
        <v>221307820</v>
      </c>
      <c r="K89" s="197" t="s">
        <v>71</v>
      </c>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row>
    <row r="90" spans="2:34" s="37" customFormat="1">
      <c r="B90" s="197" t="str">
        <f>VLOOKUP(C90,Companies[],3,FALSE)</f>
        <v>Mining</v>
      </c>
      <c r="C90" t="s">
        <v>387</v>
      </c>
      <c r="D90" s="197" t="s">
        <v>351</v>
      </c>
      <c r="E90" s="197" t="s">
        <v>490</v>
      </c>
      <c r="F90" s="197" t="s">
        <v>71</v>
      </c>
      <c r="G90" s="198" t="s">
        <v>71</v>
      </c>
      <c r="H90" s="197"/>
      <c r="I90" s="197" t="s">
        <v>91</v>
      </c>
      <c r="J90" s="265">
        <v>1168310386.01</v>
      </c>
      <c r="K90" s="197" t="s">
        <v>71</v>
      </c>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row>
    <row r="91" spans="2:34" s="37" customFormat="1">
      <c r="B91" s="197" t="str">
        <f>VLOOKUP(C91,Companies[],3,FALSE)</f>
        <v>Mining</v>
      </c>
      <c r="C91" t="s">
        <v>389</v>
      </c>
      <c r="D91" s="197" t="s">
        <v>345</v>
      </c>
      <c r="E91" s="197" t="s">
        <v>473</v>
      </c>
      <c r="F91" s="197" t="s">
        <v>71</v>
      </c>
      <c r="G91" s="197" t="s">
        <v>71</v>
      </c>
      <c r="H91" s="197"/>
      <c r="I91" s="197" t="s">
        <v>91</v>
      </c>
      <c r="J91" s="265">
        <v>6635619292.5699997</v>
      </c>
      <c r="K91" s="197" t="s">
        <v>71</v>
      </c>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row>
    <row r="92" spans="2:34" s="37" customFormat="1">
      <c r="B92" s="197" t="str">
        <f>VLOOKUP(C92,Companies[],3,FALSE)</f>
        <v>Mining</v>
      </c>
      <c r="C92" t="s">
        <v>389</v>
      </c>
      <c r="D92" s="197" t="s">
        <v>345</v>
      </c>
      <c r="E92" s="197" t="s">
        <v>475</v>
      </c>
      <c r="F92" s="197" t="s">
        <v>71</v>
      </c>
      <c r="G92" s="197" t="s">
        <v>71</v>
      </c>
      <c r="H92" s="197"/>
      <c r="I92" s="197" t="s">
        <v>91</v>
      </c>
      <c r="J92" s="265">
        <v>1234549305.95</v>
      </c>
      <c r="K92" s="197" t="s">
        <v>71</v>
      </c>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row>
    <row r="93" spans="2:34" s="37" customFormat="1">
      <c r="B93" s="197" t="str">
        <f>VLOOKUP(C93,Companies[],3,FALSE)</f>
        <v>Mining</v>
      </c>
      <c r="C93" t="s">
        <v>389</v>
      </c>
      <c r="D93" s="197" t="s">
        <v>345</v>
      </c>
      <c r="E93" s="197" t="s">
        <v>478</v>
      </c>
      <c r="F93" s="197" t="s">
        <v>71</v>
      </c>
      <c r="G93" s="197" t="s">
        <v>71</v>
      </c>
      <c r="H93" s="197"/>
      <c r="I93" s="197" t="s">
        <v>91</v>
      </c>
      <c r="J93" s="265">
        <v>2746480.25</v>
      </c>
      <c r="K93" s="197" t="s">
        <v>71</v>
      </c>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row>
    <row r="94" spans="2:34" s="37" customFormat="1">
      <c r="B94" s="197" t="str">
        <f>VLOOKUP(C94,Companies[],3,FALSE)</f>
        <v>Mining</v>
      </c>
      <c r="C94" t="s">
        <v>389</v>
      </c>
      <c r="D94" s="197" t="s">
        <v>343</v>
      </c>
      <c r="E94" s="197" t="s">
        <v>463</v>
      </c>
      <c r="F94" s="197" t="s">
        <v>71</v>
      </c>
      <c r="G94" s="197" t="s">
        <v>71</v>
      </c>
      <c r="H94" s="197"/>
      <c r="I94" s="197" t="s">
        <v>91</v>
      </c>
      <c r="J94" s="265">
        <v>1982684138.6500001</v>
      </c>
      <c r="K94" s="197" t="s">
        <v>71</v>
      </c>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row>
    <row r="95" spans="2:34" s="37" customFormat="1">
      <c r="B95" s="197" t="str">
        <f>VLOOKUP(C95,Companies[],3,FALSE)</f>
        <v>Mining</v>
      </c>
      <c r="C95" t="s">
        <v>389</v>
      </c>
      <c r="D95" s="197" t="s">
        <v>343</v>
      </c>
      <c r="E95" s="197" t="s">
        <v>465</v>
      </c>
      <c r="F95" s="197" t="s">
        <v>71</v>
      </c>
      <c r="G95" s="197" t="s">
        <v>71</v>
      </c>
      <c r="H95" s="197"/>
      <c r="I95" s="197" t="s">
        <v>91</v>
      </c>
      <c r="J95" s="265">
        <v>1241196</v>
      </c>
      <c r="K95" s="197" t="s">
        <v>71</v>
      </c>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row>
    <row r="96" spans="2:34" s="37" customFormat="1">
      <c r="B96" s="197" t="str">
        <f>VLOOKUP(C96,Companies[],3,FALSE)</f>
        <v>Mining</v>
      </c>
      <c r="C96" t="s">
        <v>389</v>
      </c>
      <c r="D96" s="197" t="s">
        <v>343</v>
      </c>
      <c r="E96" s="197" t="s">
        <v>467</v>
      </c>
      <c r="F96" s="197" t="s">
        <v>71</v>
      </c>
      <c r="G96" s="197" t="s">
        <v>71</v>
      </c>
      <c r="H96" s="197"/>
      <c r="I96" s="197" t="s">
        <v>91</v>
      </c>
      <c r="J96" s="265">
        <v>460756282</v>
      </c>
      <c r="K96" s="197" t="s">
        <v>71</v>
      </c>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row>
    <row r="97" spans="2:34" s="37" customFormat="1">
      <c r="B97" s="197"/>
      <c r="C97" t="s">
        <v>389</v>
      </c>
      <c r="D97" s="197" t="s">
        <v>343</v>
      </c>
      <c r="E97" s="197" t="s">
        <v>471</v>
      </c>
      <c r="F97" s="197" t="s">
        <v>71</v>
      </c>
      <c r="G97" s="197" t="s">
        <v>71</v>
      </c>
      <c r="H97" s="197"/>
      <c r="I97" s="197" t="s">
        <v>91</v>
      </c>
      <c r="J97" s="265">
        <v>51664184</v>
      </c>
      <c r="K97" s="197" t="s">
        <v>71</v>
      </c>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row>
    <row r="98" spans="2:34" s="37" customFormat="1">
      <c r="B98" s="197"/>
      <c r="C98" t="s">
        <v>389</v>
      </c>
      <c r="D98" s="197" t="s">
        <v>343</v>
      </c>
      <c r="E98" s="197" t="s">
        <v>470</v>
      </c>
      <c r="F98" s="197" t="s">
        <v>71</v>
      </c>
      <c r="G98" s="197" t="s">
        <v>71</v>
      </c>
      <c r="H98" s="197"/>
      <c r="I98" s="197" t="s">
        <v>91</v>
      </c>
      <c r="J98" s="265">
        <v>373577107</v>
      </c>
      <c r="K98" s="197" t="s">
        <v>71</v>
      </c>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row>
    <row r="99" spans="2:34" s="37" customFormat="1">
      <c r="B99" s="197" t="str">
        <f>VLOOKUP(C99,Companies[],3,FALSE)</f>
        <v>Mining</v>
      </c>
      <c r="C99" t="s">
        <v>389</v>
      </c>
      <c r="D99" s="197" t="s">
        <v>353</v>
      </c>
      <c r="E99" s="197" t="s">
        <v>490</v>
      </c>
      <c r="F99" s="197" t="s">
        <v>71</v>
      </c>
      <c r="G99" s="198" t="s">
        <v>71</v>
      </c>
      <c r="H99" s="197"/>
      <c r="I99" s="197" t="s">
        <v>91</v>
      </c>
      <c r="J99" s="265">
        <v>904835403.75999999</v>
      </c>
      <c r="K99" s="197" t="s">
        <v>71</v>
      </c>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row>
    <row r="100" spans="2:34" s="37" customFormat="1">
      <c r="B100" s="197"/>
      <c r="C100" t="s">
        <v>390</v>
      </c>
      <c r="D100" s="197" t="s">
        <v>343</v>
      </c>
      <c r="E100" s="197" t="s">
        <v>460</v>
      </c>
      <c r="F100" s="197" t="s">
        <v>71</v>
      </c>
      <c r="G100" s="197" t="s">
        <v>71</v>
      </c>
      <c r="H100" s="197"/>
      <c r="I100" s="197" t="s">
        <v>91</v>
      </c>
      <c r="J100" s="265">
        <v>1275059646.47</v>
      </c>
      <c r="K100" s="197" t="s">
        <v>71</v>
      </c>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row>
    <row r="101" spans="2:34" s="37" customFormat="1">
      <c r="B101" s="197"/>
      <c r="C101" t="s">
        <v>390</v>
      </c>
      <c r="D101" s="197" t="s">
        <v>343</v>
      </c>
      <c r="E101" s="197" t="s">
        <v>463</v>
      </c>
      <c r="F101" s="197" t="s">
        <v>71</v>
      </c>
      <c r="G101" s="197" t="s">
        <v>71</v>
      </c>
      <c r="H101" s="197"/>
      <c r="I101" s="197" t="s">
        <v>91</v>
      </c>
      <c r="J101" s="265">
        <v>561179707.12</v>
      </c>
      <c r="K101" s="197" t="s">
        <v>71</v>
      </c>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row>
    <row r="102" spans="2:34" s="37" customFormat="1">
      <c r="B102" s="197"/>
      <c r="C102" t="s">
        <v>390</v>
      </c>
      <c r="D102" s="237" t="s">
        <v>359</v>
      </c>
      <c r="E102" s="197" t="s">
        <v>490</v>
      </c>
      <c r="F102" s="197" t="s">
        <v>71</v>
      </c>
      <c r="G102" s="197" t="s">
        <v>71</v>
      </c>
      <c r="H102" s="197"/>
      <c r="I102" s="197" t="s">
        <v>91</v>
      </c>
      <c r="J102" s="265">
        <v>167009813.56</v>
      </c>
      <c r="K102" s="197" t="s">
        <v>71</v>
      </c>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row>
    <row r="103" spans="2:34" s="37" customFormat="1">
      <c r="B103" s="197"/>
      <c r="C103" t="s">
        <v>390</v>
      </c>
      <c r="D103" s="197" t="s">
        <v>350</v>
      </c>
      <c r="E103" s="197" t="s">
        <v>490</v>
      </c>
      <c r="F103" s="197" t="s">
        <v>71</v>
      </c>
      <c r="G103" s="197" t="s">
        <v>71</v>
      </c>
      <c r="H103" s="197"/>
      <c r="I103" s="197" t="s">
        <v>91</v>
      </c>
      <c r="J103" s="265">
        <v>0</v>
      </c>
      <c r="K103" s="197" t="s">
        <v>71</v>
      </c>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row>
    <row r="104" spans="2:34" s="37" customFormat="1">
      <c r="B104" s="197"/>
      <c r="C104" t="s">
        <v>391</v>
      </c>
      <c r="D104" s="197" t="s">
        <v>346</v>
      </c>
      <c r="E104" s="197" t="s">
        <v>485</v>
      </c>
      <c r="F104" s="197" t="s">
        <v>71</v>
      </c>
      <c r="G104" s="197" t="s">
        <v>71</v>
      </c>
      <c r="H104" s="197"/>
      <c r="I104" s="197" t="s">
        <v>91</v>
      </c>
      <c r="J104" s="265">
        <v>219504744.23456907</v>
      </c>
      <c r="K104" s="197" t="s">
        <v>71</v>
      </c>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row>
    <row r="105" spans="2:34" s="37" customFormat="1">
      <c r="B105" s="197"/>
      <c r="C105" t="s">
        <v>391</v>
      </c>
      <c r="D105" s="197" t="s">
        <v>346</v>
      </c>
      <c r="E105" s="197" t="s">
        <v>489</v>
      </c>
      <c r="F105" s="197" t="s">
        <v>71</v>
      </c>
      <c r="G105" s="197" t="s">
        <v>71</v>
      </c>
      <c r="H105" s="197"/>
      <c r="I105" s="197" t="s">
        <v>91</v>
      </c>
      <c r="J105" s="265">
        <v>370056378.07494366</v>
      </c>
      <c r="K105" s="197" t="s">
        <v>71</v>
      </c>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row>
    <row r="106" spans="2:34" s="37" customFormat="1">
      <c r="B106" s="197"/>
      <c r="C106" t="s">
        <v>391</v>
      </c>
      <c r="D106" s="197" t="s">
        <v>343</v>
      </c>
      <c r="E106" s="197" t="s">
        <v>463</v>
      </c>
      <c r="F106" s="197" t="s">
        <v>71</v>
      </c>
      <c r="G106" s="197" t="s">
        <v>71</v>
      </c>
      <c r="H106" s="197"/>
      <c r="I106" s="197" t="s">
        <v>91</v>
      </c>
      <c r="J106" s="265">
        <v>553669731.09000003</v>
      </c>
      <c r="K106" s="197" t="s">
        <v>71</v>
      </c>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row>
    <row r="107" spans="2:34" s="37" customFormat="1">
      <c r="B107" s="197"/>
      <c r="C107" t="s">
        <v>391</v>
      </c>
      <c r="D107" s="197" t="s">
        <v>343</v>
      </c>
      <c r="E107" s="197" t="s">
        <v>467</v>
      </c>
      <c r="F107" s="197" t="s">
        <v>71</v>
      </c>
      <c r="G107" s="197" t="s">
        <v>71</v>
      </c>
      <c r="H107" s="197"/>
      <c r="I107" s="197" t="s">
        <v>91</v>
      </c>
      <c r="J107" s="265">
        <v>5449199</v>
      </c>
      <c r="K107" s="197" t="s">
        <v>71</v>
      </c>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row>
    <row r="108" spans="2:34" s="37" customFormat="1">
      <c r="B108" s="197"/>
      <c r="C108" t="s">
        <v>391</v>
      </c>
      <c r="D108" s="197" t="s">
        <v>343</v>
      </c>
      <c r="E108" s="197" t="s">
        <v>471</v>
      </c>
      <c r="F108" s="197" t="s">
        <v>71</v>
      </c>
      <c r="G108" s="197" t="s">
        <v>71</v>
      </c>
      <c r="H108" s="197"/>
      <c r="I108" s="197" t="s">
        <v>91</v>
      </c>
      <c r="J108" s="265">
        <v>137925</v>
      </c>
      <c r="K108" s="197" t="s">
        <v>71</v>
      </c>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row>
    <row r="109" spans="2:34" s="37" customFormat="1">
      <c r="B109" s="197"/>
      <c r="C109" t="s">
        <v>391</v>
      </c>
      <c r="D109" s="197" t="s">
        <v>343</v>
      </c>
      <c r="E109" s="197" t="s">
        <v>470</v>
      </c>
      <c r="F109" s="197" t="s">
        <v>71</v>
      </c>
      <c r="G109" s="197" t="s">
        <v>71</v>
      </c>
      <c r="H109" s="197"/>
      <c r="I109" s="197" t="s">
        <v>91</v>
      </c>
      <c r="J109" s="265">
        <v>355788</v>
      </c>
      <c r="K109" s="197" t="s">
        <v>71</v>
      </c>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row>
    <row r="110" spans="2:34" s="37" customFormat="1">
      <c r="B110" s="197" t="str">
        <f>VLOOKUP(C110,Companies[],3,FALSE)</f>
        <v>Oil &amp; Gas</v>
      </c>
      <c r="C110" t="s">
        <v>392</v>
      </c>
      <c r="D110" s="197" t="s">
        <v>346</v>
      </c>
      <c r="E110" s="197" t="s">
        <v>485</v>
      </c>
      <c r="F110" s="197" t="s">
        <v>71</v>
      </c>
      <c r="G110" s="197" t="s">
        <v>71</v>
      </c>
      <c r="H110" s="197"/>
      <c r="I110" s="197" t="s">
        <v>91</v>
      </c>
      <c r="J110" s="265">
        <v>161699436.98399055</v>
      </c>
      <c r="K110" s="197" t="s">
        <v>71</v>
      </c>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row>
    <row r="111" spans="2:34" s="37" customFormat="1">
      <c r="B111" s="197" t="str">
        <f>VLOOKUP(C111,Companies[],3,FALSE)</f>
        <v>Oil &amp; Gas</v>
      </c>
      <c r="C111" t="s">
        <v>392</v>
      </c>
      <c r="D111" s="197" t="s">
        <v>346</v>
      </c>
      <c r="E111" s="197" t="s">
        <v>489</v>
      </c>
      <c r="F111" s="197" t="s">
        <v>71</v>
      </c>
      <c r="G111" s="197" t="s">
        <v>71</v>
      </c>
      <c r="H111" s="197"/>
      <c r="I111" s="197" t="s">
        <v>91</v>
      </c>
      <c r="J111" s="265">
        <v>611138661.33000004</v>
      </c>
      <c r="K111" s="197" t="s">
        <v>71</v>
      </c>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row>
    <row r="112" spans="2:34" s="37" customFormat="1">
      <c r="B112" s="197" t="str">
        <f>VLOOKUP(C112,Companies[],3,FALSE)</f>
        <v>Oil &amp; Gas</v>
      </c>
      <c r="C112" t="s">
        <v>392</v>
      </c>
      <c r="D112" s="197" t="s">
        <v>343</v>
      </c>
      <c r="E112" s="197" t="s">
        <v>460</v>
      </c>
      <c r="F112" s="197" t="s">
        <v>71</v>
      </c>
      <c r="G112" s="197" t="s">
        <v>71</v>
      </c>
      <c r="H112" s="197"/>
      <c r="I112" s="197" t="s">
        <v>91</v>
      </c>
      <c r="J112" s="265">
        <v>1125000</v>
      </c>
      <c r="K112" s="197" t="s">
        <v>71</v>
      </c>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row>
    <row r="113" spans="2:34" s="37" customFormat="1">
      <c r="B113" s="197" t="str">
        <f>VLOOKUP(C113,Companies[],3,FALSE)</f>
        <v>Oil &amp; Gas</v>
      </c>
      <c r="C113" t="s">
        <v>392</v>
      </c>
      <c r="D113" s="197" t="s">
        <v>343</v>
      </c>
      <c r="E113" s="197" t="s">
        <v>463</v>
      </c>
      <c r="F113" s="197" t="s">
        <v>71</v>
      </c>
      <c r="G113" s="197" t="s">
        <v>71</v>
      </c>
      <c r="H113" s="197"/>
      <c r="I113" s="197" t="s">
        <v>91</v>
      </c>
      <c r="J113" s="265">
        <v>407520138</v>
      </c>
      <c r="K113" s="197" t="s">
        <v>71</v>
      </c>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row>
    <row r="114" spans="2:34" s="37" customFormat="1">
      <c r="B114" s="197" t="str">
        <f>VLOOKUP(C114,Companies[],3,FALSE)</f>
        <v>Oil &amp; Gas</v>
      </c>
      <c r="C114" t="s">
        <v>392</v>
      </c>
      <c r="D114" s="197" t="s">
        <v>343</v>
      </c>
      <c r="E114" s="197" t="s">
        <v>467</v>
      </c>
      <c r="F114" s="197" t="s">
        <v>71</v>
      </c>
      <c r="G114" s="197" t="s">
        <v>71</v>
      </c>
      <c r="H114" s="197"/>
      <c r="I114" s="197" t="s">
        <v>91</v>
      </c>
      <c r="J114" s="265">
        <v>5127866</v>
      </c>
      <c r="K114" s="197" t="s">
        <v>71</v>
      </c>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row>
    <row r="115" spans="2:34" s="37" customFormat="1">
      <c r="B115" s="197" t="str">
        <f>VLOOKUP(C115,Companies[],3,FALSE)</f>
        <v>Oil &amp; Gas</v>
      </c>
      <c r="C115" t="s">
        <v>392</v>
      </c>
      <c r="D115" s="197" t="s">
        <v>343</v>
      </c>
      <c r="E115" s="197" t="s">
        <v>465</v>
      </c>
      <c r="F115" s="197" t="s">
        <v>71</v>
      </c>
      <c r="G115" s="197" t="s">
        <v>71</v>
      </c>
      <c r="H115" s="197"/>
      <c r="I115" s="197" t="s">
        <v>91</v>
      </c>
      <c r="J115" s="265">
        <v>1131360</v>
      </c>
      <c r="K115" s="197" t="s">
        <v>71</v>
      </c>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row>
    <row r="116" spans="2:34" s="37" customFormat="1">
      <c r="B116" s="197" t="str">
        <f>VLOOKUP(C116,Companies[],3,FALSE)</f>
        <v>Oil &amp; Gas</v>
      </c>
      <c r="C116" t="s">
        <v>392</v>
      </c>
      <c r="D116" s="197" t="s">
        <v>343</v>
      </c>
      <c r="E116" s="197" t="s">
        <v>471</v>
      </c>
      <c r="F116" s="197" t="s">
        <v>71</v>
      </c>
      <c r="G116" s="197" t="s">
        <v>71</v>
      </c>
      <c r="H116" s="197"/>
      <c r="I116" s="197" t="s">
        <v>91</v>
      </c>
      <c r="J116" s="265">
        <v>124938</v>
      </c>
      <c r="K116" s="197" t="s">
        <v>71</v>
      </c>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row>
    <row r="117" spans="2:34" s="37" customFormat="1">
      <c r="B117" s="197" t="str">
        <f>VLOOKUP(C117,Companies[],3,FALSE)</f>
        <v>Oil &amp; Gas</v>
      </c>
      <c r="C117" t="s">
        <v>392</v>
      </c>
      <c r="D117" s="197" t="s">
        <v>343</v>
      </c>
      <c r="E117" s="197" t="s">
        <v>470</v>
      </c>
      <c r="F117" s="197" t="s">
        <v>71</v>
      </c>
      <c r="G117" s="197" t="s">
        <v>71</v>
      </c>
      <c r="H117" s="197"/>
      <c r="I117" s="197" t="s">
        <v>91</v>
      </c>
      <c r="J117" s="265">
        <v>317187</v>
      </c>
      <c r="K117" s="197" t="s">
        <v>71</v>
      </c>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row>
    <row r="118" spans="2:34" s="37" customFormat="1">
      <c r="B118" s="197" t="str">
        <f>VLOOKUP(C118,Companies[],3,FALSE)</f>
        <v>Mining</v>
      </c>
      <c r="C118" t="s">
        <v>393</v>
      </c>
      <c r="D118" s="197" t="s">
        <v>343</v>
      </c>
      <c r="E118" s="197" t="s">
        <v>460</v>
      </c>
      <c r="F118" s="197" t="s">
        <v>71</v>
      </c>
      <c r="G118" s="198" t="s">
        <v>71</v>
      </c>
      <c r="H118" s="197"/>
      <c r="I118" s="197" t="s">
        <v>91</v>
      </c>
      <c r="J118" s="265">
        <v>7267036573</v>
      </c>
      <c r="K118" s="197" t="s">
        <v>71</v>
      </c>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row>
    <row r="119" spans="2:34" s="37" customFormat="1">
      <c r="B119" s="197" t="str">
        <f>VLOOKUP(C119,Companies[],3,FALSE)</f>
        <v>Mining</v>
      </c>
      <c r="C119" t="s">
        <v>393</v>
      </c>
      <c r="D119" s="197" t="s">
        <v>343</v>
      </c>
      <c r="E119" s="197" t="s">
        <v>465</v>
      </c>
      <c r="F119" s="197" t="s">
        <v>71</v>
      </c>
      <c r="G119" s="198" t="s">
        <v>71</v>
      </c>
      <c r="H119" s="197"/>
      <c r="I119" s="197" t="s">
        <v>91</v>
      </c>
      <c r="J119" s="265">
        <v>0</v>
      </c>
      <c r="K119" s="197" t="s">
        <v>71</v>
      </c>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row>
    <row r="120" spans="2:34" s="37" customFormat="1">
      <c r="B120" s="197" t="str">
        <f>VLOOKUP(C120,Companies[],3,FALSE)</f>
        <v>Mining</v>
      </c>
      <c r="C120" t="s">
        <v>393</v>
      </c>
      <c r="D120" s="197" t="s">
        <v>359</v>
      </c>
      <c r="E120" s="197" t="s">
        <v>490</v>
      </c>
      <c r="F120" s="197" t="s">
        <v>71</v>
      </c>
      <c r="G120" s="198" t="s">
        <v>71</v>
      </c>
      <c r="H120" s="197"/>
      <c r="I120" s="197" t="s">
        <v>91</v>
      </c>
      <c r="J120" s="265">
        <v>0</v>
      </c>
      <c r="K120" s="197" t="s">
        <v>71</v>
      </c>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row>
    <row r="121" spans="2:34" s="37" customFormat="1">
      <c r="B121" s="197" t="str">
        <f>VLOOKUP(C121,Companies[],3,FALSE)</f>
        <v>Mining</v>
      </c>
      <c r="C121" t="s">
        <v>393</v>
      </c>
      <c r="D121" s="197" t="s">
        <v>348</v>
      </c>
      <c r="E121" s="197" t="s">
        <v>490</v>
      </c>
      <c r="F121" s="197" t="s">
        <v>71</v>
      </c>
      <c r="G121" s="198" t="s">
        <v>71</v>
      </c>
      <c r="H121" s="197"/>
      <c r="I121" s="197" t="s">
        <v>91</v>
      </c>
      <c r="J121" s="265">
        <v>0</v>
      </c>
      <c r="K121" s="197" t="s">
        <v>71</v>
      </c>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row>
    <row r="122" spans="2:34" s="37" customFormat="1">
      <c r="B122" s="197" t="str">
        <f>VLOOKUP(C122,Companies[],3,FALSE)</f>
        <v>Mining</v>
      </c>
      <c r="C122" t="s">
        <v>395</v>
      </c>
      <c r="D122" s="197" t="s">
        <v>345</v>
      </c>
      <c r="E122" s="197" t="s">
        <v>473</v>
      </c>
      <c r="F122" s="197" t="s">
        <v>71</v>
      </c>
      <c r="G122" s="198" t="s">
        <v>71</v>
      </c>
      <c r="H122" s="197"/>
      <c r="I122" s="197" t="s">
        <v>91</v>
      </c>
      <c r="J122" s="265">
        <v>2554619779.46</v>
      </c>
      <c r="K122" s="197" t="s">
        <v>71</v>
      </c>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row>
    <row r="123" spans="2:34" s="37" customFormat="1">
      <c r="B123" s="197" t="str">
        <f>VLOOKUP(C123,Companies[],3,FALSE)</f>
        <v>Mining</v>
      </c>
      <c r="C123" t="s">
        <v>395</v>
      </c>
      <c r="D123" s="197" t="s">
        <v>345</v>
      </c>
      <c r="E123" s="197" t="s">
        <v>475</v>
      </c>
      <c r="F123" s="197" t="s">
        <v>71</v>
      </c>
      <c r="G123" s="198" t="s">
        <v>71</v>
      </c>
      <c r="H123" s="197"/>
      <c r="I123" s="197" t="s">
        <v>91</v>
      </c>
      <c r="J123" s="265">
        <v>1435988448.3499999</v>
      </c>
      <c r="K123" s="197" t="s">
        <v>71</v>
      </c>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row>
    <row r="124" spans="2:34" s="37" customFormat="1">
      <c r="B124" s="197" t="str">
        <f>VLOOKUP(C124,Companies[],3,FALSE)</f>
        <v>Mining</v>
      </c>
      <c r="C124" t="s">
        <v>395</v>
      </c>
      <c r="D124" s="197" t="s">
        <v>345</v>
      </c>
      <c r="E124" s="197" t="s">
        <v>477</v>
      </c>
      <c r="F124" s="197" t="s">
        <v>71</v>
      </c>
      <c r="G124" s="198" t="s">
        <v>71</v>
      </c>
      <c r="H124" s="197"/>
      <c r="I124" s="197" t="s">
        <v>91</v>
      </c>
      <c r="J124" s="265">
        <v>313899805.81</v>
      </c>
      <c r="K124" s="197" t="s">
        <v>71</v>
      </c>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row>
    <row r="125" spans="2:34" s="37" customFormat="1">
      <c r="B125" s="197" t="str">
        <f>VLOOKUP(C125,Companies[],3,FALSE)</f>
        <v>Mining</v>
      </c>
      <c r="C125" t="s">
        <v>395</v>
      </c>
      <c r="D125" s="197" t="s">
        <v>345</v>
      </c>
      <c r="E125" s="197" t="s">
        <v>478</v>
      </c>
      <c r="F125" s="197" t="s">
        <v>71</v>
      </c>
      <c r="G125" s="198" t="s">
        <v>71</v>
      </c>
      <c r="H125" s="197"/>
      <c r="I125" s="197" t="s">
        <v>91</v>
      </c>
      <c r="J125" s="265">
        <v>95897935.569999993</v>
      </c>
      <c r="K125" s="197" t="s">
        <v>71</v>
      </c>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row>
    <row r="126" spans="2:34" s="37" customFormat="1">
      <c r="B126" s="197" t="str">
        <f>VLOOKUP(C126,Companies[],3,FALSE)</f>
        <v>Mining</v>
      </c>
      <c r="C126" t="s">
        <v>395</v>
      </c>
      <c r="D126" s="197" t="s">
        <v>345</v>
      </c>
      <c r="E126" s="197" t="s">
        <v>480</v>
      </c>
      <c r="F126" s="197" t="s">
        <v>71</v>
      </c>
      <c r="G126" s="198" t="s">
        <v>71</v>
      </c>
      <c r="H126" s="197"/>
      <c r="I126" s="197" t="s">
        <v>91</v>
      </c>
      <c r="J126" s="265">
        <v>2054138.36</v>
      </c>
      <c r="K126" s="197" t="s">
        <v>71</v>
      </c>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row>
    <row r="127" spans="2:34" s="37" customFormat="1">
      <c r="B127" s="197" t="str">
        <f>VLOOKUP(C127,Companies[],3,FALSE)</f>
        <v>Mining</v>
      </c>
      <c r="C127" t="s">
        <v>395</v>
      </c>
      <c r="D127" s="197" t="s">
        <v>345</v>
      </c>
      <c r="E127" s="197" t="s">
        <v>482</v>
      </c>
      <c r="F127" s="197" t="s">
        <v>71</v>
      </c>
      <c r="G127" s="198" t="s">
        <v>71</v>
      </c>
      <c r="H127" s="197"/>
      <c r="I127" s="197" t="s">
        <v>91</v>
      </c>
      <c r="J127" s="265">
        <v>450000</v>
      </c>
      <c r="K127" s="197" t="s">
        <v>71</v>
      </c>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row>
    <row r="128" spans="2:34" s="37" customFormat="1">
      <c r="B128" s="197" t="str">
        <f>VLOOKUP(C128,Companies[],3,FALSE)</f>
        <v>Mining</v>
      </c>
      <c r="C128" t="s">
        <v>395</v>
      </c>
      <c r="D128" s="197" t="s">
        <v>345</v>
      </c>
      <c r="E128" s="197" t="s">
        <v>483</v>
      </c>
      <c r="F128" s="197" t="s">
        <v>71</v>
      </c>
      <c r="G128" s="198" t="s">
        <v>71</v>
      </c>
      <c r="H128" s="197"/>
      <c r="I128" s="197" t="s">
        <v>91</v>
      </c>
      <c r="J128" s="265">
        <v>6866200.6399999997</v>
      </c>
      <c r="K128" s="197" t="s">
        <v>71</v>
      </c>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row>
    <row r="129" spans="2:34" s="37" customFormat="1">
      <c r="B129" s="197" t="str">
        <f>VLOOKUP(C129,Companies[],3,FALSE)</f>
        <v>Mining</v>
      </c>
      <c r="C129" t="s">
        <v>395</v>
      </c>
      <c r="D129" s="197" t="s">
        <v>343</v>
      </c>
      <c r="E129" s="197" t="s">
        <v>460</v>
      </c>
      <c r="F129" s="197" t="s">
        <v>71</v>
      </c>
      <c r="G129" s="198" t="s">
        <v>71</v>
      </c>
      <c r="H129" s="197"/>
      <c r="I129" s="197" t="s">
        <v>91</v>
      </c>
      <c r="J129" s="265">
        <v>317774743</v>
      </c>
      <c r="K129" s="197" t="s">
        <v>71</v>
      </c>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row>
    <row r="130" spans="2:34" s="37" customFormat="1">
      <c r="B130" s="197" t="str">
        <f>VLOOKUP(C130,Companies[],3,FALSE)</f>
        <v>Mining</v>
      </c>
      <c r="C130" t="s">
        <v>395</v>
      </c>
      <c r="D130" s="197" t="s">
        <v>343</v>
      </c>
      <c r="E130" s="197" t="s">
        <v>463</v>
      </c>
      <c r="F130" s="197" t="s">
        <v>71</v>
      </c>
      <c r="G130" s="198" t="s">
        <v>71</v>
      </c>
      <c r="H130" s="197"/>
      <c r="I130" s="197" t="s">
        <v>91</v>
      </c>
      <c r="J130" s="265">
        <v>218578368</v>
      </c>
      <c r="K130" s="197" t="s">
        <v>71</v>
      </c>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row>
    <row r="131" spans="2:34" s="37" customFormat="1">
      <c r="B131" s="197" t="str">
        <f>VLOOKUP(C131,Companies[],3,FALSE)</f>
        <v>Mining</v>
      </c>
      <c r="C131" t="s">
        <v>395</v>
      </c>
      <c r="D131" s="197" t="s">
        <v>343</v>
      </c>
      <c r="E131" s="197" t="s">
        <v>467</v>
      </c>
      <c r="F131" s="197" t="s">
        <v>71</v>
      </c>
      <c r="G131" s="198" t="s">
        <v>71</v>
      </c>
      <c r="H131" s="197"/>
      <c r="I131" s="197" t="s">
        <v>91</v>
      </c>
      <c r="J131" s="265">
        <v>99232832</v>
      </c>
      <c r="K131" s="197" t="s">
        <v>71</v>
      </c>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row>
    <row r="132" spans="2:34" s="37" customFormat="1">
      <c r="B132" s="197" t="str">
        <f>VLOOKUP(C132,Companies[],3,FALSE)</f>
        <v>Mining</v>
      </c>
      <c r="C132" t="s">
        <v>395</v>
      </c>
      <c r="D132" s="197" t="s">
        <v>343</v>
      </c>
      <c r="E132" s="197" t="s">
        <v>465</v>
      </c>
      <c r="F132" s="197" t="s">
        <v>71</v>
      </c>
      <c r="G132" s="198" t="s">
        <v>71</v>
      </c>
      <c r="H132" s="197"/>
      <c r="I132" s="197" t="s">
        <v>91</v>
      </c>
      <c r="J132" s="265">
        <v>46419364</v>
      </c>
      <c r="K132" s="197" t="s">
        <v>71</v>
      </c>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row>
    <row r="133" spans="2:34" s="37" customFormat="1">
      <c r="B133" s="197" t="str">
        <f>VLOOKUP(C133,Companies[],3,FALSE)</f>
        <v>Mining</v>
      </c>
      <c r="C133" t="s">
        <v>395</v>
      </c>
      <c r="D133" s="197" t="s">
        <v>343</v>
      </c>
      <c r="E133" s="197" t="s">
        <v>471</v>
      </c>
      <c r="F133" s="197" t="s">
        <v>71</v>
      </c>
      <c r="G133" s="198" t="s">
        <v>71</v>
      </c>
      <c r="H133" s="197"/>
      <c r="I133" s="197" t="s">
        <v>91</v>
      </c>
      <c r="J133" s="265">
        <v>5825234</v>
      </c>
      <c r="K133" s="197" t="s">
        <v>71</v>
      </c>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row>
    <row r="134" spans="2:34" s="37" customFormat="1">
      <c r="B134" s="197" t="str">
        <f>VLOOKUP(C134,Companies[],3,FALSE)</f>
        <v>Mining</v>
      </c>
      <c r="C134" t="s">
        <v>395</v>
      </c>
      <c r="D134" s="197" t="s">
        <v>343</v>
      </c>
      <c r="E134" s="197" t="s">
        <v>470</v>
      </c>
      <c r="F134" s="197" t="s">
        <v>71</v>
      </c>
      <c r="G134" s="198" t="s">
        <v>71</v>
      </c>
      <c r="H134" s="197"/>
      <c r="I134" s="197" t="s">
        <v>91</v>
      </c>
      <c r="J134" s="265">
        <v>15175848</v>
      </c>
      <c r="K134" s="197" t="s">
        <v>71</v>
      </c>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row>
    <row r="135" spans="2:34" s="37" customFormat="1">
      <c r="B135" s="197" t="str">
        <f>VLOOKUP(C135,Companies[],3,FALSE)</f>
        <v>Mining</v>
      </c>
      <c r="C135" t="s">
        <v>395</v>
      </c>
      <c r="D135" s="197" t="s">
        <v>357</v>
      </c>
      <c r="E135" s="197" t="s">
        <v>490</v>
      </c>
      <c r="F135" s="197" t="s">
        <v>71</v>
      </c>
      <c r="G135" s="198" t="s">
        <v>71</v>
      </c>
      <c r="H135" s="197"/>
      <c r="I135" s="197" t="s">
        <v>91</v>
      </c>
      <c r="J135" s="265">
        <v>277419428.98000002</v>
      </c>
      <c r="K135" s="197" t="s">
        <v>71</v>
      </c>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row>
    <row r="136" spans="2:34" s="37" customFormat="1">
      <c r="B136" s="197" t="str">
        <f>VLOOKUP(C136,Companies[],3,FALSE)</f>
        <v>Other</v>
      </c>
      <c r="C136" t="s">
        <v>396</v>
      </c>
      <c r="D136" s="197" t="s">
        <v>343</v>
      </c>
      <c r="E136" s="197" t="s">
        <v>460</v>
      </c>
      <c r="F136" s="197" t="s">
        <v>71</v>
      </c>
      <c r="G136" s="198" t="s">
        <v>71</v>
      </c>
      <c r="H136" s="197"/>
      <c r="I136" s="197" t="s">
        <v>91</v>
      </c>
      <c r="J136" s="265">
        <v>3421404225</v>
      </c>
      <c r="K136" s="197" t="s">
        <v>71</v>
      </c>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row>
    <row r="137" spans="2:34" s="37" customFormat="1">
      <c r="B137" s="197" t="str">
        <f>VLOOKUP(C137,Companies[],3,FALSE)</f>
        <v>Other</v>
      </c>
      <c r="C137" t="s">
        <v>396</v>
      </c>
      <c r="D137" s="197" t="s">
        <v>343</v>
      </c>
      <c r="E137" s="197" t="s">
        <v>463</v>
      </c>
      <c r="F137" s="197" t="s">
        <v>71</v>
      </c>
      <c r="G137" s="198" t="s">
        <v>71</v>
      </c>
      <c r="H137" s="197"/>
      <c r="I137" s="197" t="s">
        <v>91</v>
      </c>
      <c r="J137" s="265">
        <v>225948126</v>
      </c>
      <c r="K137" s="197" t="s">
        <v>71</v>
      </c>
      <c r="L137" s="197"/>
      <c r="M137" s="197"/>
      <c r="N137" s="197"/>
      <c r="O137" s="197"/>
      <c r="P137" s="197"/>
      <c r="Q137" s="197"/>
      <c r="R137" s="197"/>
      <c r="S137" s="197"/>
      <c r="T137" s="197"/>
      <c r="U137" s="197"/>
      <c r="V137" s="197"/>
      <c r="W137" s="197"/>
      <c r="X137" s="197"/>
      <c r="Y137" s="197"/>
      <c r="Z137" s="197"/>
      <c r="AA137" s="197"/>
      <c r="AB137" s="197"/>
      <c r="AC137" s="197"/>
      <c r="AD137" s="197"/>
      <c r="AE137" s="197"/>
      <c r="AF137" s="197"/>
      <c r="AG137" s="197"/>
      <c r="AH137" s="197"/>
    </row>
    <row r="138" spans="2:34" s="37" customFormat="1">
      <c r="B138" s="197" t="str">
        <f>VLOOKUP(C138,Companies[],3,FALSE)</f>
        <v>Other</v>
      </c>
      <c r="C138" t="s">
        <v>396</v>
      </c>
      <c r="D138" s="197" t="s">
        <v>343</v>
      </c>
      <c r="E138" s="197" t="s">
        <v>467</v>
      </c>
      <c r="F138" s="197" t="s">
        <v>71</v>
      </c>
      <c r="G138" s="198" t="s">
        <v>71</v>
      </c>
      <c r="H138" s="197"/>
      <c r="I138" s="197" t="s">
        <v>91</v>
      </c>
      <c r="J138" s="265">
        <v>0</v>
      </c>
      <c r="K138" s="197" t="s">
        <v>71</v>
      </c>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row>
    <row r="139" spans="2:34" s="37" customFormat="1">
      <c r="B139" s="197" t="str">
        <f>VLOOKUP(C139,Companies[],3,FALSE)</f>
        <v>Other</v>
      </c>
      <c r="C139" t="s">
        <v>396</v>
      </c>
      <c r="D139" s="197" t="s">
        <v>343</v>
      </c>
      <c r="E139" s="197" t="s">
        <v>465</v>
      </c>
      <c r="F139" s="197" t="s">
        <v>71</v>
      </c>
      <c r="G139" s="198" t="s">
        <v>71</v>
      </c>
      <c r="H139" s="197"/>
      <c r="I139" s="197" t="s">
        <v>91</v>
      </c>
      <c r="J139" s="265">
        <v>0</v>
      </c>
      <c r="K139" s="197" t="s">
        <v>71</v>
      </c>
      <c r="L139" s="197"/>
      <c r="M139" s="197"/>
      <c r="N139" s="197"/>
      <c r="O139" s="197"/>
      <c r="P139" s="197"/>
      <c r="Q139" s="197"/>
      <c r="R139" s="197"/>
      <c r="S139" s="197"/>
      <c r="T139" s="197"/>
      <c r="U139" s="197"/>
      <c r="V139" s="197"/>
      <c r="W139" s="197"/>
      <c r="X139" s="197"/>
      <c r="Y139" s="197"/>
      <c r="Z139" s="197"/>
      <c r="AA139" s="197"/>
      <c r="AB139" s="197"/>
      <c r="AC139" s="197"/>
      <c r="AD139" s="197"/>
      <c r="AE139" s="197"/>
      <c r="AF139" s="197"/>
      <c r="AG139" s="197"/>
      <c r="AH139" s="197"/>
    </row>
    <row r="140" spans="2:34" s="37" customFormat="1">
      <c r="B140" s="197" t="str">
        <f>VLOOKUP(C140,Companies[],3,FALSE)</f>
        <v>Other</v>
      </c>
      <c r="C140" t="s">
        <v>396</v>
      </c>
      <c r="D140" s="197" t="s">
        <v>343</v>
      </c>
      <c r="E140" s="197" t="s">
        <v>471</v>
      </c>
      <c r="F140" s="197" t="s">
        <v>71</v>
      </c>
      <c r="G140" s="198" t="s">
        <v>71</v>
      </c>
      <c r="H140" s="197"/>
      <c r="I140" s="197" t="s">
        <v>91</v>
      </c>
      <c r="J140" s="265">
        <v>0</v>
      </c>
      <c r="K140" s="197" t="s">
        <v>71</v>
      </c>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row>
    <row r="141" spans="2:34" s="37" customFormat="1">
      <c r="B141" s="197" t="str">
        <f>VLOOKUP(C141,Companies[],3,FALSE)</f>
        <v>Other</v>
      </c>
      <c r="C141" t="s">
        <v>396</v>
      </c>
      <c r="D141" s="197" t="s">
        <v>343</v>
      </c>
      <c r="E141" s="197" t="s">
        <v>470</v>
      </c>
      <c r="F141" s="197" t="s">
        <v>71</v>
      </c>
      <c r="G141" s="198" t="s">
        <v>71</v>
      </c>
      <c r="H141" s="197"/>
      <c r="I141" s="197" t="s">
        <v>91</v>
      </c>
      <c r="J141" s="265">
        <v>0</v>
      </c>
      <c r="K141" s="197" t="s">
        <v>71</v>
      </c>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row>
    <row r="142" spans="2:34" s="37" customFormat="1">
      <c r="B142" s="197" t="str">
        <f>VLOOKUP(C142,Companies[],3,FALSE)</f>
        <v>Other</v>
      </c>
      <c r="C142" t="s">
        <v>396</v>
      </c>
      <c r="D142" s="197" t="s">
        <v>361</v>
      </c>
      <c r="E142" s="197" t="s">
        <v>490</v>
      </c>
      <c r="F142" s="197" t="s">
        <v>71</v>
      </c>
      <c r="G142" s="198" t="s">
        <v>71</v>
      </c>
      <c r="H142" s="197"/>
      <c r="I142" s="197" t="s">
        <v>91</v>
      </c>
      <c r="J142" s="265">
        <v>191237788</v>
      </c>
      <c r="K142" s="197" t="s">
        <v>71</v>
      </c>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row>
    <row r="143" spans="2:34" s="37" customFormat="1">
      <c r="B143" s="197" t="str">
        <f>VLOOKUP(C143,Companies[],3,FALSE)</f>
        <v>Other</v>
      </c>
      <c r="C143" t="s">
        <v>396</v>
      </c>
      <c r="D143" s="197" t="s">
        <v>356</v>
      </c>
      <c r="E143" s="197" t="s">
        <v>490</v>
      </c>
      <c r="F143" s="197" t="s">
        <v>71</v>
      </c>
      <c r="G143" s="198" t="s">
        <v>71</v>
      </c>
      <c r="H143" s="197"/>
      <c r="I143" s="197" t="s">
        <v>91</v>
      </c>
      <c r="J143" s="265">
        <v>0</v>
      </c>
      <c r="K143" s="197" t="s">
        <v>71</v>
      </c>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row>
    <row r="144" spans="2:34" s="37" customFormat="1">
      <c r="B144" s="197" t="str">
        <f>VLOOKUP(C144,Companies[],3,FALSE)</f>
        <v>Other</v>
      </c>
      <c r="C144" t="s">
        <v>397</v>
      </c>
      <c r="D144" s="197" t="s">
        <v>343</v>
      </c>
      <c r="E144" s="197" t="s">
        <v>460</v>
      </c>
      <c r="F144" s="197" t="s">
        <v>71</v>
      </c>
      <c r="G144" s="198" t="s">
        <v>71</v>
      </c>
      <c r="H144" s="197"/>
      <c r="I144" s="197" t="s">
        <v>91</v>
      </c>
      <c r="J144" s="265">
        <v>2099818126</v>
      </c>
      <c r="K144" s="197" t="s">
        <v>71</v>
      </c>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row>
    <row r="145" spans="2:34" s="37" customFormat="1">
      <c r="B145" s="197" t="str">
        <f>VLOOKUP(C145,Companies[],3,FALSE)</f>
        <v>Other</v>
      </c>
      <c r="C145" t="s">
        <v>397</v>
      </c>
      <c r="D145" s="197" t="s">
        <v>343</v>
      </c>
      <c r="E145" s="197" t="s">
        <v>465</v>
      </c>
      <c r="F145" s="197" t="s">
        <v>71</v>
      </c>
      <c r="G145" s="198" t="s">
        <v>71</v>
      </c>
      <c r="H145" s="197"/>
      <c r="I145" s="197" t="s">
        <v>91</v>
      </c>
      <c r="J145" s="265">
        <v>60500</v>
      </c>
      <c r="K145" s="197" t="s">
        <v>71</v>
      </c>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row>
    <row r="146" spans="2:34" s="37" customFormat="1">
      <c r="B146" s="197" t="str">
        <f>VLOOKUP(C146,Companies[],3,FALSE)</f>
        <v>Other</v>
      </c>
      <c r="C146" t="s">
        <v>397</v>
      </c>
      <c r="D146" s="197" t="s">
        <v>343</v>
      </c>
      <c r="E146" s="197" t="s">
        <v>463</v>
      </c>
      <c r="F146" s="197" t="s">
        <v>71</v>
      </c>
      <c r="G146" s="198" t="s">
        <v>71</v>
      </c>
      <c r="H146" s="197"/>
      <c r="I146" s="197" t="s">
        <v>91</v>
      </c>
      <c r="J146" s="265">
        <v>387107768</v>
      </c>
      <c r="K146" s="197" t="s">
        <v>71</v>
      </c>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row>
    <row r="147" spans="2:34" s="37" customFormat="1">
      <c r="B147" s="197" t="str">
        <f>VLOOKUP(C147,Companies[],3,FALSE)</f>
        <v>Other</v>
      </c>
      <c r="C147" t="s">
        <v>398</v>
      </c>
      <c r="D147" s="197" t="s">
        <v>345</v>
      </c>
      <c r="E147" s="197" t="s">
        <v>482</v>
      </c>
      <c r="F147" s="197" t="s">
        <v>71</v>
      </c>
      <c r="G147" s="197" t="s">
        <v>71</v>
      </c>
      <c r="H147" s="197"/>
      <c r="I147" s="197" t="s">
        <v>91</v>
      </c>
      <c r="J147" s="265">
        <v>11062820.699999999</v>
      </c>
      <c r="K147" s="197" t="s">
        <v>71</v>
      </c>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row>
    <row r="148" spans="2:34" s="37" customFormat="1">
      <c r="B148" s="197" t="str">
        <f>VLOOKUP(C148,Companies[],3,FALSE)</f>
        <v>Other</v>
      </c>
      <c r="C148" t="s">
        <v>398</v>
      </c>
      <c r="D148" s="197" t="s">
        <v>343</v>
      </c>
      <c r="E148" s="197" t="s">
        <v>460</v>
      </c>
      <c r="F148" s="197" t="s">
        <v>71</v>
      </c>
      <c r="G148" s="197" t="s">
        <v>71</v>
      </c>
      <c r="H148" s="197"/>
      <c r="I148" s="197" t="s">
        <v>91</v>
      </c>
      <c r="J148" s="265">
        <v>3290329845</v>
      </c>
      <c r="K148" s="197" t="s">
        <v>71</v>
      </c>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row>
    <row r="149" spans="2:34" s="37" customFormat="1">
      <c r="B149" s="197" t="str">
        <f>VLOOKUP(C149,Companies[],3,FALSE)</f>
        <v>Other</v>
      </c>
      <c r="C149" t="s">
        <v>398</v>
      </c>
      <c r="D149" s="197" t="s">
        <v>343</v>
      </c>
      <c r="E149" s="197" t="s">
        <v>463</v>
      </c>
      <c r="F149" s="197" t="s">
        <v>71</v>
      </c>
      <c r="G149" s="197" t="s">
        <v>71</v>
      </c>
      <c r="H149" s="197"/>
      <c r="I149" s="197" t="s">
        <v>91</v>
      </c>
      <c r="J149" s="265">
        <v>159079302</v>
      </c>
      <c r="K149" s="197" t="s">
        <v>71</v>
      </c>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row>
    <row r="150" spans="2:34" s="37" customFormat="1">
      <c r="B150" s="197" t="str">
        <f>VLOOKUP(C150,Companies[],3,FALSE)</f>
        <v>Other</v>
      </c>
      <c r="C150" t="s">
        <v>398</v>
      </c>
      <c r="D150" s="197" t="s">
        <v>343</v>
      </c>
      <c r="E150" s="197" t="s">
        <v>467</v>
      </c>
      <c r="F150" s="197" t="s">
        <v>71</v>
      </c>
      <c r="G150" s="198" t="s">
        <v>71</v>
      </c>
      <c r="H150" s="197"/>
      <c r="I150" s="197" t="s">
        <v>91</v>
      </c>
      <c r="J150" s="265">
        <v>39415961</v>
      </c>
      <c r="K150" s="197" t="s">
        <v>71</v>
      </c>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row>
    <row r="151" spans="2:34" s="37" customFormat="1">
      <c r="B151" s="197" t="str">
        <f>VLOOKUP(C151,Companies[],3,FALSE)</f>
        <v>Other</v>
      </c>
      <c r="C151" t="s">
        <v>398</v>
      </c>
      <c r="D151" s="197" t="s">
        <v>343</v>
      </c>
      <c r="E151" s="197" t="s">
        <v>471</v>
      </c>
      <c r="F151" s="197" t="s">
        <v>71</v>
      </c>
      <c r="G151" s="198" t="s">
        <v>71</v>
      </c>
      <c r="H151" s="197"/>
      <c r="I151" s="197" t="s">
        <v>91</v>
      </c>
      <c r="J151" s="265">
        <v>47959362</v>
      </c>
      <c r="K151" s="197" t="s">
        <v>71</v>
      </c>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row>
    <row r="152" spans="2:34" s="37" customFormat="1">
      <c r="B152" s="197" t="str">
        <f>VLOOKUP(C152,Companies[],3,FALSE)</f>
        <v>Other</v>
      </c>
      <c r="C152" t="s">
        <v>398</v>
      </c>
      <c r="D152" s="197" t="s">
        <v>343</v>
      </c>
      <c r="E152" s="197" t="s">
        <v>470</v>
      </c>
      <c r="F152" s="197" t="s">
        <v>71</v>
      </c>
      <c r="G152" s="198" t="s">
        <v>71</v>
      </c>
      <c r="H152" s="197"/>
      <c r="I152" s="197" t="s">
        <v>91</v>
      </c>
      <c r="J152" s="265">
        <v>72990709</v>
      </c>
      <c r="K152" s="197" t="s">
        <v>71</v>
      </c>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row>
    <row r="153" spans="2:34" s="37" customFormat="1">
      <c r="B153" s="197" t="str">
        <f>VLOOKUP(C153,Companies[],3,FALSE)</f>
        <v>Other</v>
      </c>
      <c r="C153" t="s">
        <v>398</v>
      </c>
      <c r="D153" s="197" t="s">
        <v>352</v>
      </c>
      <c r="E153" s="197" t="s">
        <v>490</v>
      </c>
      <c r="F153" s="197" t="s">
        <v>71</v>
      </c>
      <c r="G153" s="197" t="s">
        <v>71</v>
      </c>
      <c r="H153" s="197"/>
      <c r="I153" s="197" t="s">
        <v>91</v>
      </c>
      <c r="J153" s="239">
        <v>15006936.119999999</v>
      </c>
      <c r="K153" s="197" t="s">
        <v>71</v>
      </c>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row>
    <row r="154" spans="2:34" s="37" customFormat="1">
      <c r="B154" s="197" t="str">
        <f>VLOOKUP(C154,Companies[],3,FALSE)</f>
        <v>Oil &amp; Gas</v>
      </c>
      <c r="C154" t="s">
        <v>399</v>
      </c>
      <c r="D154" s="197" t="s">
        <v>345</v>
      </c>
      <c r="E154" s="197" t="s">
        <v>482</v>
      </c>
      <c r="F154" s="197" t="s">
        <v>71</v>
      </c>
      <c r="G154" s="198" t="s">
        <v>71</v>
      </c>
      <c r="H154" s="197"/>
      <c r="I154" s="197" t="s">
        <v>91</v>
      </c>
      <c r="J154" s="265">
        <v>52057771.240000002</v>
      </c>
      <c r="K154" s="197" t="s">
        <v>71</v>
      </c>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row>
    <row r="155" spans="2:34" s="37" customFormat="1">
      <c r="B155" s="197" t="str">
        <f>VLOOKUP(C155,Companies[],3,FALSE)</f>
        <v>Oil &amp; Gas</v>
      </c>
      <c r="C155" t="s">
        <v>399</v>
      </c>
      <c r="D155" s="197" t="s">
        <v>343</v>
      </c>
      <c r="E155" s="197" t="s">
        <v>463</v>
      </c>
      <c r="F155" s="197" t="s">
        <v>71</v>
      </c>
      <c r="G155" s="198" t="s">
        <v>71</v>
      </c>
      <c r="H155" s="197"/>
      <c r="I155" s="197" t="s">
        <v>91</v>
      </c>
      <c r="J155" s="265">
        <v>74193373</v>
      </c>
      <c r="K155" s="197" t="s">
        <v>71</v>
      </c>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row>
    <row r="156" spans="2:34" s="37" customFormat="1">
      <c r="B156" s="197" t="str">
        <f>VLOOKUP(C156,Companies[],3,FALSE)</f>
        <v>Other</v>
      </c>
      <c r="C156" t="s">
        <v>400</v>
      </c>
      <c r="D156" s="197" t="s">
        <v>345</v>
      </c>
      <c r="E156" s="197" t="s">
        <v>482</v>
      </c>
      <c r="F156" s="197" t="s">
        <v>71</v>
      </c>
      <c r="G156" s="198" t="s">
        <v>71</v>
      </c>
      <c r="H156" s="197"/>
      <c r="I156" s="197" t="s">
        <v>91</v>
      </c>
      <c r="J156" s="265">
        <v>52057771.200000003</v>
      </c>
      <c r="K156" s="197" t="s">
        <v>71</v>
      </c>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row>
    <row r="157" spans="2:34" s="37" customFormat="1">
      <c r="B157" s="197" t="str">
        <f>VLOOKUP(C157,Companies[],3,FALSE)</f>
        <v>Other</v>
      </c>
      <c r="C157" t="s">
        <v>400</v>
      </c>
      <c r="D157" s="197" t="s">
        <v>343</v>
      </c>
      <c r="E157" s="197" t="s">
        <v>460</v>
      </c>
      <c r="F157" s="197" t="s">
        <v>71</v>
      </c>
      <c r="G157" s="198" t="s">
        <v>71</v>
      </c>
      <c r="H157" s="197"/>
      <c r="I157" s="197" t="s">
        <v>91</v>
      </c>
      <c r="J157" s="265">
        <v>969040222</v>
      </c>
      <c r="K157" s="197" t="s">
        <v>71</v>
      </c>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row>
    <row r="158" spans="2:34" s="37" customFormat="1">
      <c r="B158" s="197" t="str">
        <f>VLOOKUP(C158,Companies[],3,FALSE)</f>
        <v>Other</v>
      </c>
      <c r="C158" t="s">
        <v>400</v>
      </c>
      <c r="D158" s="197" t="s">
        <v>343</v>
      </c>
      <c r="E158" s="197" t="s">
        <v>463</v>
      </c>
      <c r="F158" s="197" t="s">
        <v>71</v>
      </c>
      <c r="G158" s="198" t="s">
        <v>71</v>
      </c>
      <c r="H158" s="197"/>
      <c r="I158" s="197" t="s">
        <v>91</v>
      </c>
      <c r="J158" s="265">
        <v>222828688</v>
      </c>
      <c r="K158" s="197" t="s">
        <v>71</v>
      </c>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row>
    <row r="159" spans="2:34" s="37" customFormat="1">
      <c r="B159" s="197" t="str">
        <f>VLOOKUP(C159,Companies[],3,FALSE)</f>
        <v>Other</v>
      </c>
      <c r="C159" t="s">
        <v>417</v>
      </c>
      <c r="D159" s="197" t="s">
        <v>343</v>
      </c>
      <c r="E159" s="197" t="s">
        <v>463</v>
      </c>
      <c r="F159" s="197" t="s">
        <v>71</v>
      </c>
      <c r="G159" s="198" t="s">
        <v>71</v>
      </c>
      <c r="H159" s="197"/>
      <c r="I159" s="197" t="s">
        <v>91</v>
      </c>
      <c r="J159" s="265">
        <v>32183873</v>
      </c>
      <c r="K159" s="197" t="s">
        <v>71</v>
      </c>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row>
    <row r="160" spans="2:34" s="37" customFormat="1">
      <c r="B160" s="197" t="str">
        <f>VLOOKUP(C160,Companies[],3,FALSE)</f>
        <v>Other</v>
      </c>
      <c r="C160" t="s">
        <v>417</v>
      </c>
      <c r="D160" s="197" t="s">
        <v>343</v>
      </c>
      <c r="E160" s="197" t="s">
        <v>467</v>
      </c>
      <c r="F160" s="197" t="s">
        <v>71</v>
      </c>
      <c r="G160" s="198" t="s">
        <v>71</v>
      </c>
      <c r="H160" s="197"/>
      <c r="I160" s="197" t="s">
        <v>91</v>
      </c>
      <c r="J160" s="265">
        <v>283252418</v>
      </c>
      <c r="K160" s="197" t="s">
        <v>71</v>
      </c>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row>
    <row r="161" spans="2:34" s="37" customFormat="1">
      <c r="B161" s="197" t="str">
        <f>VLOOKUP(C161,Companies[],3,FALSE)</f>
        <v>Other</v>
      </c>
      <c r="C161" t="s">
        <v>417</v>
      </c>
      <c r="D161" s="197" t="s">
        <v>343</v>
      </c>
      <c r="E161" s="197" t="s">
        <v>465</v>
      </c>
      <c r="F161" s="197" t="s">
        <v>71</v>
      </c>
      <c r="G161" s="198" t="s">
        <v>71</v>
      </c>
      <c r="H161" s="197"/>
      <c r="I161" s="197" t="s">
        <v>91</v>
      </c>
      <c r="J161" s="265">
        <v>1499617</v>
      </c>
      <c r="K161" s="197" t="s">
        <v>71</v>
      </c>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row>
    <row r="162" spans="2:34" s="37" customFormat="1">
      <c r="B162" s="197" t="str">
        <f>VLOOKUP(C162,Companies[],3,FALSE)</f>
        <v>Other</v>
      </c>
      <c r="C162" t="s">
        <v>417</v>
      </c>
      <c r="D162" s="197" t="s">
        <v>343</v>
      </c>
      <c r="E162" s="197" t="s">
        <v>471</v>
      </c>
      <c r="F162" s="197" t="s">
        <v>71</v>
      </c>
      <c r="G162" s="198" t="s">
        <v>71</v>
      </c>
      <c r="H162" s="197"/>
      <c r="I162" s="197" t="s">
        <v>91</v>
      </c>
      <c r="J162" s="265">
        <v>16598469</v>
      </c>
      <c r="K162" s="197" t="s">
        <v>71</v>
      </c>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row>
    <row r="163" spans="2:34" s="37" customFormat="1">
      <c r="B163" s="197" t="str">
        <f>VLOOKUP(C163,Companies[],3,FALSE)</f>
        <v>Other</v>
      </c>
      <c r="C163" t="s">
        <v>417</v>
      </c>
      <c r="D163" s="197" t="s">
        <v>343</v>
      </c>
      <c r="E163" s="197" t="s">
        <v>470</v>
      </c>
      <c r="F163" s="197" t="s">
        <v>71</v>
      </c>
      <c r="G163" s="198" t="s">
        <v>71</v>
      </c>
      <c r="H163" s="197"/>
      <c r="I163" s="197" t="s">
        <v>91</v>
      </c>
      <c r="J163" s="265">
        <v>52738158</v>
      </c>
      <c r="K163" s="197" t="s">
        <v>71</v>
      </c>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row>
    <row r="164" spans="2:34" s="37" customFormat="1">
      <c r="B164" s="197" t="str">
        <f>VLOOKUP(C164,Companies[],3,FALSE)</f>
        <v>Other</v>
      </c>
      <c r="C164" t="s">
        <v>417</v>
      </c>
      <c r="D164" s="197" t="s">
        <v>348</v>
      </c>
      <c r="E164" s="197" t="s">
        <v>490</v>
      </c>
      <c r="F164" s="197" t="s">
        <v>71</v>
      </c>
      <c r="G164" s="198" t="s">
        <v>71</v>
      </c>
      <c r="H164" s="197"/>
      <c r="I164" s="197" t="s">
        <v>91</v>
      </c>
      <c r="J164" s="265">
        <v>9798461.6300000008</v>
      </c>
      <c r="K164" s="197" t="s">
        <v>71</v>
      </c>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row>
    <row r="165" spans="2:34" s="37" customFormat="1">
      <c r="B165" s="197" t="str">
        <f>VLOOKUP(C165,Companies[],3,FALSE)</f>
        <v>Mining</v>
      </c>
      <c r="C165" t="s">
        <v>418</v>
      </c>
      <c r="D165" s="197" t="s">
        <v>345</v>
      </c>
      <c r="E165" s="197" t="s">
        <v>473</v>
      </c>
      <c r="F165" s="197" t="s">
        <v>71</v>
      </c>
      <c r="G165" s="198" t="s">
        <v>71</v>
      </c>
      <c r="H165" s="197"/>
      <c r="I165" s="197" t="s">
        <v>91</v>
      </c>
      <c r="J165" s="265">
        <v>1054030611.4299999</v>
      </c>
      <c r="K165" s="197" t="s">
        <v>71</v>
      </c>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row>
    <row r="166" spans="2:34" s="37" customFormat="1">
      <c r="B166" s="197" t="str">
        <f>VLOOKUP(C166,Companies[],3,FALSE)</f>
        <v>Mining</v>
      </c>
      <c r="C166" t="s">
        <v>418</v>
      </c>
      <c r="D166" s="197" t="s">
        <v>345</v>
      </c>
      <c r="E166" s="197" t="s">
        <v>475</v>
      </c>
      <c r="F166" s="197" t="s">
        <v>71</v>
      </c>
      <c r="G166" s="198" t="s">
        <v>71</v>
      </c>
      <c r="H166" s="197"/>
      <c r="I166" s="197" t="s">
        <v>91</v>
      </c>
      <c r="J166" s="265">
        <v>175671768.56999999</v>
      </c>
      <c r="K166" s="197" t="s">
        <v>71</v>
      </c>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row>
    <row r="167" spans="2:34" s="37" customFormat="1">
      <c r="B167" s="197" t="str">
        <f>VLOOKUP(C167,Companies[],3,FALSE)</f>
        <v>Mining</v>
      </c>
      <c r="C167" t="s">
        <v>418</v>
      </c>
      <c r="D167" s="197" t="s">
        <v>345</v>
      </c>
      <c r="E167" s="197" t="s">
        <v>477</v>
      </c>
      <c r="F167" s="197" t="s">
        <v>71</v>
      </c>
      <c r="G167" s="198" t="s">
        <v>71</v>
      </c>
      <c r="H167" s="197"/>
      <c r="I167" s="197" t="s">
        <v>91</v>
      </c>
      <c r="J167" s="265">
        <v>105297764.23999999</v>
      </c>
      <c r="K167" s="197" t="s">
        <v>71</v>
      </c>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row>
    <row r="168" spans="2:34" s="37" customFormat="1">
      <c r="B168" s="197" t="str">
        <f>VLOOKUP(C168,Companies[],3,FALSE)</f>
        <v>Mining</v>
      </c>
      <c r="C168" t="s">
        <v>418</v>
      </c>
      <c r="D168" s="197" t="s">
        <v>345</v>
      </c>
      <c r="E168" s="197" t="s">
        <v>478</v>
      </c>
      <c r="F168" s="197" t="s">
        <v>71</v>
      </c>
      <c r="G168" s="198" t="s">
        <v>71</v>
      </c>
      <c r="H168" s="197"/>
      <c r="I168" s="197" t="s">
        <v>91</v>
      </c>
      <c r="J168" s="265">
        <v>1602113.48</v>
      </c>
      <c r="K168" s="197" t="s">
        <v>71</v>
      </c>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row>
    <row r="169" spans="2:34" s="37" customFormat="1">
      <c r="B169" s="197" t="str">
        <f>VLOOKUP(C169,Companies[],3,FALSE)</f>
        <v>Mining</v>
      </c>
      <c r="C169" t="s">
        <v>418</v>
      </c>
      <c r="D169" s="197" t="s">
        <v>345</v>
      </c>
      <c r="E169" s="197" t="s">
        <v>480</v>
      </c>
      <c r="F169" s="197" t="s">
        <v>71</v>
      </c>
      <c r="G169" s="198" t="s">
        <v>71</v>
      </c>
      <c r="H169" s="197"/>
      <c r="I169" s="197" t="s">
        <v>91</v>
      </c>
      <c r="J169" s="265">
        <v>7108806.3899999997</v>
      </c>
      <c r="K169" s="197" t="s">
        <v>71</v>
      </c>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row>
    <row r="170" spans="2:34" s="37" customFormat="1">
      <c r="B170" s="197" t="str">
        <f>VLOOKUP(C170,Companies[],3,FALSE)</f>
        <v>Mining</v>
      </c>
      <c r="C170" t="s">
        <v>418</v>
      </c>
      <c r="D170" s="197" t="s">
        <v>345</v>
      </c>
      <c r="E170" s="197" t="s">
        <v>482</v>
      </c>
      <c r="F170" s="197" t="s">
        <v>71</v>
      </c>
      <c r="G170" s="198" t="s">
        <v>71</v>
      </c>
      <c r="H170" s="197"/>
      <c r="I170" s="197" t="s">
        <v>91</v>
      </c>
      <c r="J170" s="265">
        <v>400000</v>
      </c>
      <c r="K170" s="197" t="s">
        <v>71</v>
      </c>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row>
    <row r="171" spans="2:34" s="37" customFormat="1">
      <c r="B171" s="197" t="str">
        <f>VLOOKUP(C171,Companies[],3,FALSE)</f>
        <v>Mining</v>
      </c>
      <c r="C171" t="s">
        <v>418</v>
      </c>
      <c r="D171" s="197" t="s">
        <v>343</v>
      </c>
      <c r="E171" s="197" t="s">
        <v>460</v>
      </c>
      <c r="F171" s="197" t="s">
        <v>71</v>
      </c>
      <c r="G171" s="198" t="s">
        <v>71</v>
      </c>
      <c r="H171" s="197"/>
      <c r="I171" s="197" t="s">
        <v>91</v>
      </c>
      <c r="J171" s="265">
        <v>0</v>
      </c>
      <c r="K171" s="197" t="s">
        <v>71</v>
      </c>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row>
    <row r="172" spans="2:34" s="37" customFormat="1">
      <c r="B172" s="197" t="str">
        <f>VLOOKUP(C172,Companies[],3,FALSE)</f>
        <v>Mining</v>
      </c>
      <c r="C172" t="s">
        <v>418</v>
      </c>
      <c r="D172" s="197" t="s">
        <v>343</v>
      </c>
      <c r="E172" s="197" t="s">
        <v>463</v>
      </c>
      <c r="F172" s="197" t="s">
        <v>71</v>
      </c>
      <c r="G172" s="198" t="s">
        <v>71</v>
      </c>
      <c r="H172" s="197"/>
      <c r="I172" s="197" t="s">
        <v>91</v>
      </c>
      <c r="J172" s="265">
        <v>0</v>
      </c>
      <c r="K172" s="197" t="s">
        <v>71</v>
      </c>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row>
    <row r="173" spans="2:34" s="37" customFormat="1">
      <c r="B173" s="197" t="str">
        <f>VLOOKUP(C173,Companies[],3,FALSE)</f>
        <v>Mining</v>
      </c>
      <c r="C173" t="s">
        <v>418</v>
      </c>
      <c r="D173" s="197" t="s">
        <v>352</v>
      </c>
      <c r="E173" s="197" t="s">
        <v>490</v>
      </c>
      <c r="F173" s="197" t="s">
        <v>71</v>
      </c>
      <c r="G173" s="198" t="s">
        <v>71</v>
      </c>
      <c r="H173" s="197"/>
      <c r="I173" s="197" t="s">
        <v>91</v>
      </c>
      <c r="J173" s="265">
        <v>988681285.71000004</v>
      </c>
      <c r="K173" s="197" t="s">
        <v>71</v>
      </c>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row>
    <row r="174" spans="2:34" s="37" customFormat="1">
      <c r="B174" s="197" t="str">
        <f>VLOOKUP(C174,Companies[],3,FALSE)</f>
        <v>Mining</v>
      </c>
      <c r="C174" t="s">
        <v>420</v>
      </c>
      <c r="D174" s="197" t="s">
        <v>345</v>
      </c>
      <c r="E174" s="197" t="s">
        <v>473</v>
      </c>
      <c r="F174" s="197" t="s">
        <v>71</v>
      </c>
      <c r="G174" s="198" t="s">
        <v>71</v>
      </c>
      <c r="H174" s="197"/>
      <c r="I174" s="197" t="s">
        <v>91</v>
      </c>
      <c r="J174" s="265">
        <v>418555766.89999998</v>
      </c>
      <c r="K174" s="197" t="s">
        <v>71</v>
      </c>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row>
    <row r="175" spans="2:34" s="37" customFormat="1">
      <c r="B175" s="197" t="str">
        <f>VLOOKUP(C175,Companies[],3,FALSE)</f>
        <v>Mining</v>
      </c>
      <c r="C175" t="s">
        <v>420</v>
      </c>
      <c r="D175" s="197" t="s">
        <v>345</v>
      </c>
      <c r="E175" s="197" t="s">
        <v>475</v>
      </c>
      <c r="F175" s="197" t="s">
        <v>71</v>
      </c>
      <c r="G175" s="198" t="s">
        <v>71</v>
      </c>
      <c r="H175" s="197"/>
      <c r="I175" s="197" t="s">
        <v>91</v>
      </c>
      <c r="J175" s="265">
        <v>55030587.299999997</v>
      </c>
      <c r="K175" s="197" t="s">
        <v>71</v>
      </c>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row>
    <row r="176" spans="2:34" s="37" customFormat="1">
      <c r="B176" s="197" t="str">
        <f>VLOOKUP(C176,Companies[],3,FALSE)</f>
        <v>Mining</v>
      </c>
      <c r="C176" t="s">
        <v>420</v>
      </c>
      <c r="D176" s="197" t="s">
        <v>345</v>
      </c>
      <c r="E176" s="197" t="s">
        <v>477</v>
      </c>
      <c r="F176" s="197" t="s">
        <v>71</v>
      </c>
      <c r="G176" s="198" t="s">
        <v>71</v>
      </c>
      <c r="H176" s="197"/>
      <c r="I176" s="197" t="s">
        <v>91</v>
      </c>
      <c r="J176" s="265">
        <v>1530</v>
      </c>
      <c r="K176" s="197" t="s">
        <v>71</v>
      </c>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row>
    <row r="177" spans="2:34" s="37" customFormat="1">
      <c r="B177" s="197" t="str">
        <f>VLOOKUP(C177,Companies[],3,FALSE)</f>
        <v>Mining</v>
      </c>
      <c r="C177" t="s">
        <v>420</v>
      </c>
      <c r="D177" s="197" t="s">
        <v>345</v>
      </c>
      <c r="E177" s="197" t="s">
        <v>480</v>
      </c>
      <c r="F177" s="197" t="s">
        <v>71</v>
      </c>
      <c r="G177" s="198" t="s">
        <v>71</v>
      </c>
      <c r="H177" s="197"/>
      <c r="I177" s="197" t="s">
        <v>91</v>
      </c>
      <c r="J177" s="265">
        <v>1235916.1100000001</v>
      </c>
      <c r="K177" s="197" t="s">
        <v>71</v>
      </c>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row>
    <row r="178" spans="2:34" s="37" customFormat="1">
      <c r="B178" s="197" t="str">
        <f>VLOOKUP(C178,Companies[],3,FALSE)</f>
        <v>Mining</v>
      </c>
      <c r="C178" t="s">
        <v>420</v>
      </c>
      <c r="D178" s="197" t="s">
        <v>345</v>
      </c>
      <c r="E178" s="197" t="s">
        <v>482</v>
      </c>
      <c r="F178" s="197" t="s">
        <v>71</v>
      </c>
      <c r="G178" s="198" t="s">
        <v>71</v>
      </c>
      <c r="H178" s="197"/>
      <c r="I178" s="197" t="s">
        <v>91</v>
      </c>
      <c r="J178" s="265">
        <v>500000</v>
      </c>
      <c r="K178" s="197" t="s">
        <v>71</v>
      </c>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row>
    <row r="179" spans="2:34" s="37" customFormat="1">
      <c r="B179" s="197" t="str">
        <f>VLOOKUP(C179,Companies[],3,FALSE)</f>
        <v>Mining</v>
      </c>
      <c r="C179" t="s">
        <v>420</v>
      </c>
      <c r="D179" s="197" t="s">
        <v>343</v>
      </c>
      <c r="E179" s="197" t="s">
        <v>460</v>
      </c>
      <c r="F179" s="197" t="s">
        <v>71</v>
      </c>
      <c r="G179" s="198" t="s">
        <v>71</v>
      </c>
      <c r="H179" s="197"/>
      <c r="I179" s="197" t="s">
        <v>91</v>
      </c>
      <c r="J179" s="265">
        <v>0</v>
      </c>
      <c r="K179" s="197" t="s">
        <v>71</v>
      </c>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row>
    <row r="180" spans="2:34" s="37" customFormat="1">
      <c r="B180" s="197" t="str">
        <f>VLOOKUP(C180,Companies[],3,FALSE)</f>
        <v>Mining</v>
      </c>
      <c r="C180" t="s">
        <v>420</v>
      </c>
      <c r="D180" s="197" t="s">
        <v>343</v>
      </c>
      <c r="E180" s="197" t="s">
        <v>467</v>
      </c>
      <c r="F180" s="197" t="s">
        <v>71</v>
      </c>
      <c r="G180" s="198" t="s">
        <v>71</v>
      </c>
      <c r="H180" s="197"/>
      <c r="I180" s="197" t="s">
        <v>91</v>
      </c>
      <c r="J180" s="265">
        <v>394665234</v>
      </c>
      <c r="K180" s="197" t="s">
        <v>71</v>
      </c>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row>
    <row r="181" spans="2:34" s="37" customFormat="1">
      <c r="B181" s="197" t="str">
        <f>VLOOKUP(C181,Companies[],3,FALSE)</f>
        <v>Mining</v>
      </c>
      <c r="C181" t="s">
        <v>420</v>
      </c>
      <c r="D181" s="197" t="s">
        <v>343</v>
      </c>
      <c r="E181" s="197" t="s">
        <v>471</v>
      </c>
      <c r="F181" s="197" t="s">
        <v>71</v>
      </c>
      <c r="G181" s="198" t="s">
        <v>71</v>
      </c>
      <c r="H181" s="197"/>
      <c r="I181" s="197" t="s">
        <v>91</v>
      </c>
      <c r="J181" s="265">
        <v>23880835</v>
      </c>
      <c r="K181" s="197" t="s">
        <v>71</v>
      </c>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row>
    <row r="182" spans="2:34" s="37" customFormat="1">
      <c r="B182" s="197" t="str">
        <f>VLOOKUP(C182,Companies[],3,FALSE)</f>
        <v>Mining</v>
      </c>
      <c r="C182" t="s">
        <v>420</v>
      </c>
      <c r="D182" s="197" t="s">
        <v>343</v>
      </c>
      <c r="E182" s="197" t="s">
        <v>470</v>
      </c>
      <c r="F182" s="197" t="s">
        <v>71</v>
      </c>
      <c r="G182" s="198" t="s">
        <v>71</v>
      </c>
      <c r="H182" s="197"/>
      <c r="I182" s="197" t="s">
        <v>91</v>
      </c>
      <c r="J182" s="265">
        <v>67084849</v>
      </c>
      <c r="K182" s="197" t="s">
        <v>71</v>
      </c>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row>
    <row r="183" spans="2:34" s="37" customFormat="1">
      <c r="B183" s="197" t="str">
        <f>VLOOKUP(C183,Companies[],3,FALSE)</f>
        <v>Mining</v>
      </c>
      <c r="C183" t="s">
        <v>420</v>
      </c>
      <c r="D183" s="197" t="s">
        <v>362</v>
      </c>
      <c r="E183" s="197" t="s">
        <v>490</v>
      </c>
      <c r="F183" s="197" t="s">
        <v>71</v>
      </c>
      <c r="G183" s="198" t="s">
        <v>71</v>
      </c>
      <c r="H183" s="197"/>
      <c r="I183" s="197" t="s">
        <v>91</v>
      </c>
      <c r="J183" s="265">
        <v>55341629</v>
      </c>
      <c r="K183" s="197" t="s">
        <v>71</v>
      </c>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row>
    <row r="184" spans="2:34" s="37" customFormat="1">
      <c r="B184" s="197" t="str">
        <f>VLOOKUP(C184,Companies[],3,FALSE)</f>
        <v>Mining</v>
      </c>
      <c r="C184" t="s">
        <v>421</v>
      </c>
      <c r="D184" s="197" t="s">
        <v>345</v>
      </c>
      <c r="E184" s="197" t="s">
        <v>473</v>
      </c>
      <c r="F184" s="197" t="s">
        <v>71</v>
      </c>
      <c r="G184" s="198" t="s">
        <v>71</v>
      </c>
      <c r="H184" s="197"/>
      <c r="I184" s="197" t="s">
        <v>91</v>
      </c>
      <c r="J184" s="265">
        <v>523003997.06999999</v>
      </c>
      <c r="K184" s="197" t="s">
        <v>71</v>
      </c>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row>
    <row r="185" spans="2:34" s="37" customFormat="1">
      <c r="B185" s="197" t="str">
        <f>VLOOKUP(C185,Companies[],3,FALSE)</f>
        <v>Mining</v>
      </c>
      <c r="C185" t="s">
        <v>421</v>
      </c>
      <c r="D185" s="197" t="s">
        <v>345</v>
      </c>
      <c r="E185" s="197" t="s">
        <v>475</v>
      </c>
      <c r="F185" s="197" t="s">
        <v>71</v>
      </c>
      <c r="G185" s="198" t="s">
        <v>71</v>
      </c>
      <c r="H185" s="197"/>
      <c r="I185" s="197" t="s">
        <v>91</v>
      </c>
      <c r="J185" s="265">
        <v>87167332.849999994</v>
      </c>
      <c r="K185" s="197" t="s">
        <v>71</v>
      </c>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row>
    <row r="186" spans="2:34" s="37" customFormat="1">
      <c r="B186" s="197" t="str">
        <f>VLOOKUP(C186,Companies[],3,FALSE)</f>
        <v>Mining</v>
      </c>
      <c r="C186" t="s">
        <v>421</v>
      </c>
      <c r="D186" s="197" t="s">
        <v>345</v>
      </c>
      <c r="E186" s="197" t="s">
        <v>477</v>
      </c>
      <c r="F186" s="197" t="s">
        <v>71</v>
      </c>
      <c r="G186" s="198" t="s">
        <v>71</v>
      </c>
      <c r="H186" s="197"/>
      <c r="I186" s="197" t="s">
        <v>91</v>
      </c>
      <c r="J186" s="265">
        <v>12633809.17</v>
      </c>
      <c r="K186" s="197" t="s">
        <v>71</v>
      </c>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row>
    <row r="187" spans="2:34" s="37" customFormat="1">
      <c r="B187" s="197" t="str">
        <f>VLOOKUP(C187,Companies[],3,FALSE)</f>
        <v>Mining</v>
      </c>
      <c r="C187" t="s">
        <v>421</v>
      </c>
      <c r="D187" s="197" t="s">
        <v>345</v>
      </c>
      <c r="E187" s="197" t="s">
        <v>478</v>
      </c>
      <c r="F187" s="197" t="s">
        <v>71</v>
      </c>
      <c r="G187" s="198" t="s">
        <v>71</v>
      </c>
      <c r="H187" s="197"/>
      <c r="I187" s="197" t="s">
        <v>91</v>
      </c>
      <c r="J187" s="265">
        <v>1945423.51</v>
      </c>
      <c r="K187" s="197" t="s">
        <v>71</v>
      </c>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row>
    <row r="188" spans="2:34" s="37" customFormat="1">
      <c r="B188" s="197" t="str">
        <f>VLOOKUP(C188,Companies[],3,FALSE)</f>
        <v>Mining</v>
      </c>
      <c r="C188" t="s">
        <v>421</v>
      </c>
      <c r="D188" s="197" t="s">
        <v>345</v>
      </c>
      <c r="E188" s="197" t="s">
        <v>482</v>
      </c>
      <c r="F188" s="197" t="s">
        <v>71</v>
      </c>
      <c r="G188" s="198" t="s">
        <v>71</v>
      </c>
      <c r="H188" s="197"/>
      <c r="I188" s="197" t="s">
        <v>91</v>
      </c>
      <c r="J188" s="265">
        <v>250000</v>
      </c>
      <c r="K188" s="197" t="s">
        <v>71</v>
      </c>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row>
    <row r="189" spans="2:34" s="37" customFormat="1">
      <c r="B189" s="197" t="str">
        <f>VLOOKUP(C189,Companies[],3,FALSE)</f>
        <v>Mining</v>
      </c>
      <c r="C189" t="s">
        <v>421</v>
      </c>
      <c r="D189" s="197" t="s">
        <v>343</v>
      </c>
      <c r="E189" s="197" t="s">
        <v>463</v>
      </c>
      <c r="F189" s="197" t="s">
        <v>71</v>
      </c>
      <c r="G189" s="198" t="s">
        <v>71</v>
      </c>
      <c r="H189" s="197"/>
      <c r="I189" s="197" t="s">
        <v>91</v>
      </c>
      <c r="J189" s="265">
        <v>0</v>
      </c>
      <c r="K189" s="197" t="s">
        <v>71</v>
      </c>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row>
    <row r="190" spans="2:34" s="37" customFormat="1">
      <c r="B190" s="197" t="str">
        <f>VLOOKUP(C190,Companies[],3,FALSE)</f>
        <v>Mining</v>
      </c>
      <c r="C190" t="s">
        <v>421</v>
      </c>
      <c r="D190" s="197" t="s">
        <v>363</v>
      </c>
      <c r="E190" s="197" t="s">
        <v>490</v>
      </c>
      <c r="F190" s="197" t="s">
        <v>71</v>
      </c>
      <c r="G190" s="198" t="s">
        <v>71</v>
      </c>
      <c r="H190" s="197"/>
      <c r="I190" s="197" t="s">
        <v>91</v>
      </c>
      <c r="J190" s="265">
        <v>8547322</v>
      </c>
      <c r="K190" s="197" t="s">
        <v>71</v>
      </c>
      <c r="L190" s="197"/>
      <c r="M190" s="197"/>
      <c r="N190" s="197"/>
      <c r="O190" s="197"/>
      <c r="P190" s="197"/>
      <c r="Q190" s="197"/>
      <c r="R190" s="197"/>
      <c r="S190" s="197"/>
      <c r="T190" s="197"/>
      <c r="U190" s="197"/>
      <c r="V190" s="197"/>
      <c r="W190" s="197"/>
      <c r="X190" s="197"/>
      <c r="Y190" s="197"/>
      <c r="Z190" s="197"/>
      <c r="AA190" s="197"/>
      <c r="AB190" s="197"/>
      <c r="AC190" s="197"/>
      <c r="AD190" s="197"/>
      <c r="AE190" s="197"/>
      <c r="AF190" s="197"/>
      <c r="AG190" s="197"/>
      <c r="AH190" s="197"/>
    </row>
    <row r="191" spans="2:34" s="37" customFormat="1">
      <c r="B191" s="197" t="str">
        <f>VLOOKUP(C191,Companies[],3,FALSE)</f>
        <v>Mining</v>
      </c>
      <c r="C191" t="s">
        <v>421</v>
      </c>
      <c r="D191" s="197" t="s">
        <v>356</v>
      </c>
      <c r="E191" s="197" t="s">
        <v>490</v>
      </c>
      <c r="F191" s="197" t="s">
        <v>71</v>
      </c>
      <c r="G191" s="198" t="s">
        <v>71</v>
      </c>
      <c r="H191" s="197"/>
      <c r="I191" s="197" t="s">
        <v>91</v>
      </c>
      <c r="J191" s="265">
        <v>55341629</v>
      </c>
      <c r="K191" s="197" t="s">
        <v>71</v>
      </c>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row>
    <row r="192" spans="2:34" s="37" customFormat="1">
      <c r="B192" s="197" t="str">
        <f>VLOOKUP(C192,Companies[],3,FALSE)</f>
        <v>Mining</v>
      </c>
      <c r="C192" t="s">
        <v>421</v>
      </c>
      <c r="D192" s="197" t="s">
        <v>365</v>
      </c>
      <c r="E192" s="197" t="s">
        <v>492</v>
      </c>
      <c r="F192" s="197" t="s">
        <v>71</v>
      </c>
      <c r="G192" s="198" t="s">
        <v>71</v>
      </c>
      <c r="H192" s="197"/>
      <c r="I192" s="197" t="s">
        <v>91</v>
      </c>
      <c r="J192" s="265">
        <v>31594000</v>
      </c>
      <c r="K192" s="197" t="s">
        <v>71</v>
      </c>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row>
    <row r="193" spans="2:34" s="37" customFormat="1">
      <c r="B193" s="197" t="str">
        <f>VLOOKUP(C193,Companies[],3,FALSE)</f>
        <v>Oil &amp; Gas</v>
      </c>
      <c r="C193" t="s">
        <v>422</v>
      </c>
      <c r="D193" s="197" t="s">
        <v>346</v>
      </c>
      <c r="E193" s="197" t="s">
        <v>485</v>
      </c>
      <c r="F193" s="197" t="s">
        <v>71</v>
      </c>
      <c r="G193" s="197" t="s">
        <v>71</v>
      </c>
      <c r="H193" s="197"/>
      <c r="I193" s="197" t="s">
        <v>91</v>
      </c>
      <c r="J193" s="265">
        <v>117752022.26862957</v>
      </c>
      <c r="K193" s="197" t="s">
        <v>71</v>
      </c>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row>
    <row r="194" spans="2:34" s="37" customFormat="1">
      <c r="B194" s="197" t="str">
        <f>VLOOKUP(C194,Companies[],3,FALSE)</f>
        <v>Oil &amp; Gas</v>
      </c>
      <c r="C194" t="s">
        <v>422</v>
      </c>
      <c r="D194" s="197" t="s">
        <v>346</v>
      </c>
      <c r="E194" s="197" t="s">
        <v>485</v>
      </c>
      <c r="F194" s="197" t="s">
        <v>71</v>
      </c>
      <c r="G194" s="197" t="s">
        <v>71</v>
      </c>
      <c r="H194" s="197"/>
      <c r="I194" s="197" t="s">
        <v>91</v>
      </c>
      <c r="J194" s="265">
        <v>44866351</v>
      </c>
      <c r="K194" s="197" t="s">
        <v>71</v>
      </c>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row>
    <row r="195" spans="2:34" s="37" customFormat="1">
      <c r="B195" s="197" t="str">
        <f>VLOOKUP(C195,Companies[],3,FALSE)</f>
        <v>Oil &amp; Gas</v>
      </c>
      <c r="C195" t="s">
        <v>422</v>
      </c>
      <c r="D195" s="197" t="s">
        <v>343</v>
      </c>
      <c r="E195" s="197" t="s">
        <v>463</v>
      </c>
      <c r="F195" s="197" t="s">
        <v>71</v>
      </c>
      <c r="G195" s="197" t="s">
        <v>71</v>
      </c>
      <c r="H195" s="197"/>
      <c r="I195" s="197" t="s">
        <v>91</v>
      </c>
      <c r="J195" s="265">
        <v>15133781</v>
      </c>
      <c r="K195" s="197" t="s">
        <v>71</v>
      </c>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row>
    <row r="196" spans="2:34" s="37" customFormat="1">
      <c r="B196" s="197" t="str">
        <f>VLOOKUP(C196,Companies[],3,FALSE)</f>
        <v>Oil &amp; Gas</v>
      </c>
      <c r="C196" t="s">
        <v>423</v>
      </c>
      <c r="D196" s="197" t="s">
        <v>345</v>
      </c>
      <c r="E196" s="197" t="s">
        <v>475</v>
      </c>
      <c r="F196" s="197" t="s">
        <v>71</v>
      </c>
      <c r="G196" s="198" t="s">
        <v>71</v>
      </c>
      <c r="H196" s="197"/>
      <c r="I196" s="197" t="s">
        <v>91</v>
      </c>
      <c r="J196" s="265">
        <v>457746.71</v>
      </c>
      <c r="K196" s="197" t="s">
        <v>71</v>
      </c>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row>
    <row r="197" spans="2:34" s="37" customFormat="1">
      <c r="B197" s="197" t="str">
        <f>VLOOKUP(C197,Companies[],3,FALSE)</f>
        <v>Oil &amp; Gas</v>
      </c>
      <c r="C197" t="s">
        <v>423</v>
      </c>
      <c r="D197" s="197" t="s">
        <v>343</v>
      </c>
      <c r="E197" s="197" t="s">
        <v>460</v>
      </c>
      <c r="F197" s="197" t="s">
        <v>71</v>
      </c>
      <c r="G197" s="198" t="s">
        <v>71</v>
      </c>
      <c r="H197" s="197"/>
      <c r="I197" s="197" t="s">
        <v>91</v>
      </c>
      <c r="J197" s="265">
        <v>21886899259</v>
      </c>
      <c r="K197" s="197" t="s">
        <v>71</v>
      </c>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row>
    <row r="198" spans="2:34" s="37" customFormat="1">
      <c r="B198" s="197" t="str">
        <f>VLOOKUP(C198,Companies[],3,FALSE)</f>
        <v>Oil &amp; Gas</v>
      </c>
      <c r="C198" t="s">
        <v>423</v>
      </c>
      <c r="D198" s="197" t="s">
        <v>343</v>
      </c>
      <c r="E198" s="197" t="s">
        <v>465</v>
      </c>
      <c r="F198" s="197" t="s">
        <v>71</v>
      </c>
      <c r="G198" s="198" t="s">
        <v>71</v>
      </c>
      <c r="H198" s="197"/>
      <c r="I198" s="197" t="s">
        <v>91</v>
      </c>
      <c r="J198" s="265">
        <v>6706560783</v>
      </c>
      <c r="K198" s="197" t="s">
        <v>71</v>
      </c>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row>
    <row r="199" spans="2:34" s="37" customFormat="1">
      <c r="B199" s="197" t="str">
        <f>VLOOKUP(C199,Companies[],3,FALSE)</f>
        <v>Oil &amp; Gas</v>
      </c>
      <c r="C199" t="s">
        <v>423</v>
      </c>
      <c r="D199" s="197" t="s">
        <v>355</v>
      </c>
      <c r="E199" s="197" t="s">
        <v>490</v>
      </c>
      <c r="F199" s="197" t="s">
        <v>71</v>
      </c>
      <c r="G199" s="198" t="s">
        <v>71</v>
      </c>
      <c r="H199" s="197"/>
      <c r="I199" s="197" t="s">
        <v>91</v>
      </c>
      <c r="J199" s="265">
        <v>94008979.439999998</v>
      </c>
      <c r="K199" s="197" t="s">
        <v>71</v>
      </c>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row>
    <row r="200" spans="2:34" s="37" customFormat="1">
      <c r="B200" s="197" t="str">
        <f>VLOOKUP(C200,Companies[],3,FALSE)</f>
        <v>Oil &amp; Gas</v>
      </c>
      <c r="C200" t="s">
        <v>423</v>
      </c>
      <c r="D200" s="197" t="s">
        <v>360</v>
      </c>
      <c r="E200" s="197" t="s">
        <v>490</v>
      </c>
      <c r="F200" s="197" t="s">
        <v>71</v>
      </c>
      <c r="G200" s="198" t="s">
        <v>71</v>
      </c>
      <c r="H200" s="197"/>
      <c r="I200" s="197" t="s">
        <v>91</v>
      </c>
      <c r="J200" s="265">
        <v>196450196.66999999</v>
      </c>
      <c r="K200" s="197" t="s">
        <v>71</v>
      </c>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row>
    <row r="201" spans="2:34" s="37" customFormat="1">
      <c r="B201" s="197" t="str">
        <f>VLOOKUP(C201,Companies[],3,FALSE)</f>
        <v>Oil &amp; Gas</v>
      </c>
      <c r="C201" t="s">
        <v>423</v>
      </c>
      <c r="D201" s="197" t="s">
        <v>364</v>
      </c>
      <c r="E201" s="197" t="s">
        <v>494</v>
      </c>
      <c r="F201" s="197" t="s">
        <v>71</v>
      </c>
      <c r="G201" s="198" t="s">
        <v>71</v>
      </c>
      <c r="H201" s="197"/>
      <c r="I201" s="197" t="s">
        <v>91</v>
      </c>
      <c r="J201" s="265">
        <v>2500000000</v>
      </c>
      <c r="K201" s="197" t="s">
        <v>71</v>
      </c>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row>
    <row r="202" spans="2:34" s="37" customFormat="1">
      <c r="B202" s="197" t="str">
        <f>VLOOKUP(C202,Companies[],3,FALSE)</f>
        <v>Mining</v>
      </c>
      <c r="C202" t="s">
        <v>425</v>
      </c>
      <c r="D202" s="197" t="s">
        <v>345</v>
      </c>
      <c r="E202" s="197" t="s">
        <v>473</v>
      </c>
      <c r="F202" s="197" t="s">
        <v>71</v>
      </c>
      <c r="G202" s="197" t="s">
        <v>71</v>
      </c>
      <c r="H202" s="197"/>
      <c r="I202" s="197" t="s">
        <v>91</v>
      </c>
      <c r="J202" s="265">
        <v>985870.72</v>
      </c>
      <c r="K202" s="197" t="s">
        <v>71</v>
      </c>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row>
    <row r="203" spans="2:34" s="37" customFormat="1">
      <c r="B203" s="197" t="str">
        <f>VLOOKUP(C203,Companies[],3,FALSE)</f>
        <v>Mining</v>
      </c>
      <c r="C203" t="s">
        <v>425</v>
      </c>
      <c r="D203" s="197" t="s">
        <v>345</v>
      </c>
      <c r="E203" s="197" t="s">
        <v>475</v>
      </c>
      <c r="F203" s="197" t="s">
        <v>71</v>
      </c>
      <c r="G203" s="197" t="s">
        <v>71</v>
      </c>
      <c r="H203" s="197"/>
      <c r="I203" s="197" t="s">
        <v>91</v>
      </c>
      <c r="J203" s="265">
        <v>350523593.60000002</v>
      </c>
      <c r="K203" s="197" t="s">
        <v>71</v>
      </c>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row>
    <row r="204" spans="2:34" s="37" customFormat="1">
      <c r="B204" s="197" t="str">
        <f>VLOOKUP(C204,Companies[],3,FALSE)</f>
        <v>Mining</v>
      </c>
      <c r="C204" t="s">
        <v>425</v>
      </c>
      <c r="D204" s="197" t="s">
        <v>345</v>
      </c>
      <c r="E204" s="197" t="s">
        <v>478</v>
      </c>
      <c r="F204" s="197" t="s">
        <v>71</v>
      </c>
      <c r="G204" s="197" t="s">
        <v>71</v>
      </c>
      <c r="H204" s="197"/>
      <c r="I204" s="197" t="s">
        <v>91</v>
      </c>
      <c r="J204" s="265">
        <v>2975353.61</v>
      </c>
      <c r="K204" s="197" t="s">
        <v>71</v>
      </c>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row>
    <row r="205" spans="2:34" s="37" customFormat="1">
      <c r="B205" s="197" t="str">
        <f>VLOOKUP(C205,Companies[],3,FALSE)</f>
        <v>Mining</v>
      </c>
      <c r="C205" t="s">
        <v>425</v>
      </c>
      <c r="D205" s="197" t="s">
        <v>343</v>
      </c>
      <c r="E205" s="197" t="s">
        <v>463</v>
      </c>
      <c r="F205" s="197" t="s">
        <v>71</v>
      </c>
      <c r="G205" s="197" t="s">
        <v>71</v>
      </c>
      <c r="H205" s="197"/>
      <c r="I205" s="197" t="s">
        <v>91</v>
      </c>
      <c r="J205" s="265">
        <v>0</v>
      </c>
      <c r="K205" s="197" t="s">
        <v>71</v>
      </c>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row>
    <row r="206" spans="2:34" s="37" customFormat="1">
      <c r="B206" s="197" t="str">
        <f>VLOOKUP(C206,Companies[],3,FALSE)</f>
        <v>Mining</v>
      </c>
      <c r="C206" t="s">
        <v>425</v>
      </c>
      <c r="D206" s="197" t="s">
        <v>343</v>
      </c>
      <c r="E206" s="197" t="s">
        <v>467</v>
      </c>
      <c r="F206" s="197" t="s">
        <v>71</v>
      </c>
      <c r="G206" s="198" t="s">
        <v>71</v>
      </c>
      <c r="H206" s="197"/>
      <c r="I206" s="197" t="s">
        <v>91</v>
      </c>
      <c r="J206" s="265">
        <v>26891774</v>
      </c>
      <c r="K206" s="197" t="s">
        <v>71</v>
      </c>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row>
    <row r="207" spans="2:34" s="37" customFormat="1">
      <c r="B207" s="197" t="str">
        <f>VLOOKUP(C207,Companies[],3,FALSE)</f>
        <v>Mining</v>
      </c>
      <c r="C207" t="s">
        <v>425</v>
      </c>
      <c r="D207" s="197" t="s">
        <v>343</v>
      </c>
      <c r="E207" s="197" t="s">
        <v>471</v>
      </c>
      <c r="F207" s="197" t="s">
        <v>71</v>
      </c>
      <c r="G207" s="198" t="s">
        <v>71</v>
      </c>
      <c r="H207" s="197"/>
      <c r="I207" s="197" t="s">
        <v>91</v>
      </c>
      <c r="J207" s="265">
        <v>2335844</v>
      </c>
      <c r="K207" s="197" t="s">
        <v>71</v>
      </c>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row>
    <row r="208" spans="2:34" s="37" customFormat="1">
      <c r="B208" s="197" t="str">
        <f>VLOOKUP(C208,Companies[],3,FALSE)</f>
        <v>Mining</v>
      </c>
      <c r="C208" t="s">
        <v>425</v>
      </c>
      <c r="D208" s="197" t="s">
        <v>343</v>
      </c>
      <c r="E208" s="197" t="s">
        <v>470</v>
      </c>
      <c r="F208" s="197" t="s">
        <v>71</v>
      </c>
      <c r="G208" s="198" t="s">
        <v>71</v>
      </c>
      <c r="H208" s="197"/>
      <c r="I208" s="197" t="s">
        <v>91</v>
      </c>
      <c r="J208" s="265">
        <v>5967596</v>
      </c>
      <c r="K208" s="197" t="s">
        <v>71</v>
      </c>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row>
    <row r="209" spans="2:34" s="37" customFormat="1">
      <c r="B209" s="197" t="str">
        <f>VLOOKUP(C209,Companies[],3,FALSE)</f>
        <v>Mining</v>
      </c>
      <c r="C209" t="s">
        <v>425</v>
      </c>
      <c r="D209" s="197" t="s">
        <v>358</v>
      </c>
      <c r="E209" s="197" t="s">
        <v>490</v>
      </c>
      <c r="F209" s="197" t="s">
        <v>71</v>
      </c>
      <c r="G209" s="198" t="s">
        <v>71</v>
      </c>
      <c r="H209" s="197"/>
      <c r="I209" s="197" t="s">
        <v>91</v>
      </c>
      <c r="J209" s="265">
        <v>215705849.02000001</v>
      </c>
      <c r="K209" s="197" t="s">
        <v>71</v>
      </c>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row>
    <row r="210" spans="2:34" s="37" customFormat="1">
      <c r="B210" s="197" t="str">
        <f>VLOOKUP(C210,Companies[],3,FALSE)</f>
        <v>Mining</v>
      </c>
      <c r="C210" t="s">
        <v>426</v>
      </c>
      <c r="D210" s="197" t="s">
        <v>345</v>
      </c>
      <c r="E210" s="197" t="s">
        <v>473</v>
      </c>
      <c r="F210" s="197" t="s">
        <v>71</v>
      </c>
      <c r="G210" s="197" t="s">
        <v>71</v>
      </c>
      <c r="H210" s="197"/>
      <c r="I210" s="197" t="s">
        <v>91</v>
      </c>
      <c r="J210" s="265">
        <v>6477688.1200000001</v>
      </c>
      <c r="K210" s="197" t="s">
        <v>71</v>
      </c>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row>
    <row r="211" spans="2:34" s="37" customFormat="1">
      <c r="B211" s="197" t="str">
        <f>VLOOKUP(C211,Companies[],3,FALSE)</f>
        <v>Mining</v>
      </c>
      <c r="C211" t="s">
        <v>426</v>
      </c>
      <c r="D211" s="197" t="s">
        <v>345</v>
      </c>
      <c r="E211" s="197" t="s">
        <v>475</v>
      </c>
      <c r="F211" s="197" t="s">
        <v>71</v>
      </c>
      <c r="G211" s="197" t="s">
        <v>71</v>
      </c>
      <c r="H211" s="197"/>
      <c r="I211" s="197" t="s">
        <v>91</v>
      </c>
      <c r="J211" s="265">
        <v>1871108.34</v>
      </c>
      <c r="K211" s="197" t="s">
        <v>71</v>
      </c>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row>
    <row r="212" spans="2:34" s="37" customFormat="1">
      <c r="B212" s="197" t="str">
        <f>VLOOKUP(C212,Companies[],3,FALSE)</f>
        <v>Mining</v>
      </c>
      <c r="C212" t="s">
        <v>426</v>
      </c>
      <c r="D212" s="197" t="s">
        <v>345</v>
      </c>
      <c r="E212" s="197" t="s">
        <v>477</v>
      </c>
      <c r="F212" s="197" t="s">
        <v>71</v>
      </c>
      <c r="G212" s="198" t="s">
        <v>71</v>
      </c>
      <c r="H212" s="197"/>
      <c r="I212" s="197" t="s">
        <v>91</v>
      </c>
      <c r="J212" s="265">
        <v>17749128.649999999</v>
      </c>
      <c r="K212" s="197" t="s">
        <v>71</v>
      </c>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row>
    <row r="213" spans="2:34" s="37" customFormat="1">
      <c r="B213" s="197" t="str">
        <f>VLOOKUP(C213,Companies[],3,FALSE)</f>
        <v>Mining</v>
      </c>
      <c r="C213" t="s">
        <v>426</v>
      </c>
      <c r="D213" s="197" t="s">
        <v>345</v>
      </c>
      <c r="E213" s="197" t="s">
        <v>478</v>
      </c>
      <c r="F213" s="197" t="s">
        <v>71</v>
      </c>
      <c r="G213" s="198" t="s">
        <v>71</v>
      </c>
      <c r="H213" s="197"/>
      <c r="I213" s="197" t="s">
        <v>91</v>
      </c>
      <c r="J213" s="265">
        <v>4806340.45</v>
      </c>
      <c r="K213" s="197" t="s">
        <v>71</v>
      </c>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row>
    <row r="214" spans="2:34" s="37" customFormat="1">
      <c r="B214" s="197" t="str">
        <f>VLOOKUP(C214,Companies[],3,FALSE)</f>
        <v>Mining</v>
      </c>
      <c r="C214" t="s">
        <v>426</v>
      </c>
      <c r="D214" s="197" t="s">
        <v>345</v>
      </c>
      <c r="E214" s="197" t="s">
        <v>480</v>
      </c>
      <c r="F214" s="197" t="s">
        <v>71</v>
      </c>
      <c r="G214" s="198" t="s">
        <v>71</v>
      </c>
      <c r="H214" s="197"/>
      <c r="I214" s="197" t="s">
        <v>91</v>
      </c>
      <c r="J214" s="265">
        <v>9305990.5999999996</v>
      </c>
      <c r="K214" s="197" t="s">
        <v>71</v>
      </c>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row>
    <row r="215" spans="2:34" s="37" customFormat="1">
      <c r="B215" s="197" t="str">
        <f>VLOOKUP(C215,Companies[],3,FALSE)</f>
        <v>Mining</v>
      </c>
      <c r="C215" t="s">
        <v>426</v>
      </c>
      <c r="D215" s="197" t="s">
        <v>364</v>
      </c>
      <c r="E215" s="197" t="s">
        <v>494</v>
      </c>
      <c r="F215" s="197" t="s">
        <v>71</v>
      </c>
      <c r="G215" s="198" t="s">
        <v>71</v>
      </c>
      <c r="H215" s="197"/>
      <c r="I215" s="197" t="s">
        <v>91</v>
      </c>
      <c r="J215" s="265">
        <v>1000000000</v>
      </c>
      <c r="K215" s="197" t="s">
        <v>71</v>
      </c>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row>
    <row r="216" spans="2:34" s="37" customFormat="1">
      <c r="B216" s="197" t="str">
        <f>VLOOKUP(C216,Companies[],3,FALSE)</f>
        <v>Mining</v>
      </c>
      <c r="C216" t="s">
        <v>426</v>
      </c>
      <c r="D216" s="197" t="s">
        <v>365</v>
      </c>
      <c r="E216" s="197" t="s">
        <v>492</v>
      </c>
      <c r="F216" s="197" t="s">
        <v>71</v>
      </c>
      <c r="G216" s="198" t="s">
        <v>71</v>
      </c>
      <c r="H216" s="197"/>
      <c r="I216" s="197" t="s">
        <v>91</v>
      </c>
      <c r="J216" s="265">
        <v>20000000</v>
      </c>
      <c r="K216" s="197" t="s">
        <v>71</v>
      </c>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row>
    <row r="217" spans="2:34" s="37" customFormat="1">
      <c r="B217" s="197" t="str">
        <f>VLOOKUP(C217,Companies[],3,FALSE)</f>
        <v>Mining</v>
      </c>
      <c r="C217" t="s">
        <v>427</v>
      </c>
      <c r="D217" s="197" t="s">
        <v>345</v>
      </c>
      <c r="E217" s="197" t="s">
        <v>477</v>
      </c>
      <c r="F217" s="197" t="s">
        <v>71</v>
      </c>
      <c r="G217" s="198" t="s">
        <v>71</v>
      </c>
      <c r="H217" s="197"/>
      <c r="I217" s="197" t="s">
        <v>91</v>
      </c>
      <c r="J217" s="265">
        <v>61018780.700000003</v>
      </c>
      <c r="K217" s="197" t="s">
        <v>71</v>
      </c>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row>
    <row r="218" spans="2:34" s="37" customFormat="1">
      <c r="B218" s="197" t="str">
        <f>VLOOKUP(C218,Companies[],3,FALSE)</f>
        <v>Mining</v>
      </c>
      <c r="C218" t="s">
        <v>427</v>
      </c>
      <c r="D218" s="197" t="s">
        <v>345</v>
      </c>
      <c r="E218" s="197" t="s">
        <v>478</v>
      </c>
      <c r="F218" s="197" t="s">
        <v>71</v>
      </c>
      <c r="G218" s="198" t="s">
        <v>71</v>
      </c>
      <c r="H218" s="197"/>
      <c r="I218" s="197" t="s">
        <v>91</v>
      </c>
      <c r="J218" s="265">
        <v>2746480.25</v>
      </c>
      <c r="K218" s="197" t="s">
        <v>71</v>
      </c>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row>
    <row r="219" spans="2:34" s="37" customFormat="1">
      <c r="B219" s="197" t="str">
        <f>VLOOKUP(C219,Companies[],3,FALSE)</f>
        <v>Mining</v>
      </c>
      <c r="C219" t="s">
        <v>427</v>
      </c>
      <c r="D219" s="197" t="s">
        <v>345</v>
      </c>
      <c r="E219" s="197" t="s">
        <v>480</v>
      </c>
      <c r="F219" s="197" t="s">
        <v>71</v>
      </c>
      <c r="G219" s="198" t="s">
        <v>71</v>
      </c>
      <c r="H219" s="197"/>
      <c r="I219" s="197" t="s">
        <v>91</v>
      </c>
      <c r="J219" s="265">
        <v>12511361.93</v>
      </c>
      <c r="K219" s="197" t="s">
        <v>71</v>
      </c>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row>
    <row r="220" spans="2:34" s="37" customFormat="1" ht="16.149999999999999">
      <c r="B220" s="197"/>
      <c r="C220" s="197"/>
      <c r="D220" s="197"/>
      <c r="E220" s="197"/>
      <c r="F220" s="197"/>
      <c r="G220" s="198"/>
      <c r="H220" s="225" t="s">
        <v>496</v>
      </c>
      <c r="I220" s="197"/>
      <c r="J220" s="266">
        <f>J222/2288.73</f>
        <v>245416965.57708219</v>
      </c>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row>
    <row r="221" spans="2:34" s="37" customFormat="1">
      <c r="B221" s="197"/>
      <c r="C221" s="197"/>
      <c r="D221" s="197"/>
      <c r="E221" s="197"/>
      <c r="F221" s="197"/>
      <c r="G221" s="198"/>
      <c r="H221" s="15"/>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row>
    <row r="222" spans="2:34" s="37" customFormat="1" ht="16.149999999999999">
      <c r="B222" s="197"/>
      <c r="C222" s="197"/>
      <c r="D222" s="197"/>
      <c r="E222" s="197"/>
      <c r="F222" s="197"/>
      <c r="G222" s="198"/>
      <c r="H222" s="225" t="s">
        <v>497</v>
      </c>
      <c r="I222" s="197"/>
      <c r="J222" s="227">
        <f>SUBTOTAL(109,J15:J219)</f>
        <v>561693171625.23535</v>
      </c>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row>
    <row r="223" spans="2:34" s="37" customFormat="1">
      <c r="B223" s="197"/>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197"/>
      <c r="AD223" s="197"/>
      <c r="AE223" s="197"/>
      <c r="AF223" s="197"/>
      <c r="AG223" s="197"/>
      <c r="AH223" s="197"/>
    </row>
    <row r="224" spans="2:34" ht="23.25" customHeight="1">
      <c r="C224" s="317" t="s">
        <v>498</v>
      </c>
      <c r="D224" s="317"/>
      <c r="E224" s="317"/>
      <c r="F224" s="317"/>
      <c r="G224" s="317"/>
      <c r="H224" s="317"/>
      <c r="I224" s="317"/>
      <c r="J224" s="317"/>
      <c r="K224" s="317"/>
      <c r="L224" s="317"/>
      <c r="M224" s="317"/>
      <c r="N224" s="317"/>
    </row>
    <row r="225" spans="3:33" s="37" customFormat="1">
      <c r="C225" s="316" t="s">
        <v>499</v>
      </c>
      <c r="D225" s="316"/>
      <c r="E225" s="316"/>
      <c r="F225" s="316"/>
      <c r="G225" s="316"/>
      <c r="H225" s="316"/>
      <c r="I225" s="316"/>
      <c r="J225" s="316"/>
      <c r="K225" s="316"/>
      <c r="L225" s="316"/>
      <c r="M225" s="316"/>
      <c r="N225" s="316"/>
      <c r="O225" s="197"/>
      <c r="P225" s="197"/>
      <c r="Q225" s="197"/>
      <c r="R225" s="197"/>
      <c r="S225" s="197"/>
      <c r="T225" s="197"/>
      <c r="U225" s="197"/>
      <c r="V225" s="197"/>
      <c r="W225" s="197"/>
      <c r="X225" s="197"/>
      <c r="Y225" s="197"/>
      <c r="Z225" s="197"/>
      <c r="AA225" s="197"/>
      <c r="AB225" s="197"/>
      <c r="AC225" s="197"/>
      <c r="AD225" s="197"/>
      <c r="AE225" s="197"/>
      <c r="AF225" s="197"/>
      <c r="AG225" s="197"/>
    </row>
    <row r="226" spans="3:33" s="37" customFormat="1">
      <c r="C226" s="316"/>
      <c r="D226" s="316"/>
      <c r="E226" s="316"/>
      <c r="F226" s="316"/>
      <c r="G226" s="316"/>
      <c r="H226" s="316"/>
      <c r="I226" s="316"/>
      <c r="J226" s="316"/>
      <c r="K226" s="316"/>
      <c r="L226" s="316"/>
      <c r="M226" s="316"/>
      <c r="N226" s="316"/>
      <c r="O226" s="197"/>
      <c r="P226" s="197"/>
      <c r="Q226" s="197"/>
      <c r="R226" s="197"/>
      <c r="S226" s="197"/>
      <c r="T226" s="197"/>
      <c r="U226" s="197"/>
      <c r="V226" s="197"/>
      <c r="W226" s="197"/>
      <c r="X226" s="197"/>
      <c r="Y226" s="197"/>
      <c r="Z226" s="197"/>
      <c r="AA226" s="197"/>
      <c r="AB226" s="197"/>
      <c r="AC226" s="197"/>
      <c r="AD226" s="197"/>
      <c r="AE226" s="197"/>
      <c r="AF226" s="197"/>
      <c r="AG226" s="197"/>
    </row>
    <row r="227" spans="3:33" s="37" customFormat="1">
      <c r="C227" s="316" t="s">
        <v>500</v>
      </c>
      <c r="D227" s="316"/>
      <c r="E227" s="316"/>
      <c r="F227" s="316"/>
      <c r="G227" s="316"/>
      <c r="H227" s="316"/>
      <c r="I227" s="316"/>
      <c r="J227" s="316"/>
      <c r="K227" s="316"/>
      <c r="L227" s="316"/>
      <c r="M227" s="316"/>
      <c r="N227" s="316"/>
      <c r="O227" s="197"/>
      <c r="P227" s="197"/>
      <c r="Q227" s="197"/>
      <c r="R227" s="197"/>
      <c r="S227" s="197"/>
      <c r="T227" s="197"/>
      <c r="U227" s="197"/>
      <c r="V227" s="197"/>
      <c r="W227" s="197"/>
      <c r="X227" s="197"/>
      <c r="Y227" s="197"/>
      <c r="Z227" s="197"/>
      <c r="AA227" s="197"/>
      <c r="AB227" s="197"/>
      <c r="AC227" s="197"/>
      <c r="AD227" s="197"/>
      <c r="AE227" s="197"/>
      <c r="AF227" s="197"/>
      <c r="AG227" s="197"/>
    </row>
    <row r="228" spans="3:33" s="37" customFormat="1">
      <c r="C228" s="316" t="s">
        <v>502</v>
      </c>
      <c r="D228" s="316"/>
      <c r="E228" s="316"/>
      <c r="F228" s="316"/>
      <c r="G228" s="316"/>
      <c r="H228" s="316"/>
      <c r="I228" s="316"/>
      <c r="J228" s="316"/>
      <c r="K228" s="316"/>
      <c r="L228" s="316"/>
      <c r="M228" s="316"/>
      <c r="N228" s="316"/>
      <c r="O228" s="197"/>
      <c r="P228" s="197"/>
      <c r="Q228" s="197"/>
      <c r="R228" s="197"/>
      <c r="S228" s="197"/>
      <c r="T228" s="197"/>
      <c r="U228" s="197"/>
      <c r="V228" s="197"/>
      <c r="W228" s="197"/>
      <c r="X228" s="197"/>
      <c r="Y228" s="197"/>
      <c r="Z228" s="197"/>
      <c r="AA228" s="197"/>
      <c r="AB228" s="197"/>
      <c r="AC228" s="197"/>
      <c r="AD228" s="197"/>
      <c r="AE228" s="197"/>
      <c r="AF228" s="197"/>
      <c r="AG228" s="197"/>
    </row>
    <row r="229" spans="3:33" s="37" customFormat="1">
      <c r="C229" s="316" t="s">
        <v>508</v>
      </c>
      <c r="D229" s="316"/>
      <c r="E229" s="316"/>
      <c r="F229" s="316"/>
      <c r="G229" s="316"/>
      <c r="H229" s="316"/>
      <c r="I229" s="316"/>
      <c r="J229" s="316"/>
      <c r="K229" s="316"/>
      <c r="L229" s="316"/>
      <c r="M229" s="316"/>
      <c r="N229" s="316"/>
      <c r="O229" s="197"/>
      <c r="P229" s="197"/>
      <c r="Q229" s="197"/>
      <c r="R229" s="197"/>
      <c r="S229" s="197"/>
      <c r="T229" s="197"/>
      <c r="U229" s="197"/>
      <c r="V229" s="197"/>
      <c r="W229" s="197"/>
      <c r="X229" s="197"/>
      <c r="Y229" s="197"/>
      <c r="Z229" s="197"/>
      <c r="AA229" s="197"/>
      <c r="AB229" s="197"/>
      <c r="AC229" s="197"/>
      <c r="AD229" s="197"/>
      <c r="AE229" s="197"/>
      <c r="AF229" s="197"/>
      <c r="AG229" s="197"/>
    </row>
    <row r="230" spans="3:33" s="37" customFormat="1">
      <c r="C230" s="316" t="s">
        <v>510</v>
      </c>
      <c r="D230" s="316"/>
      <c r="E230" s="316"/>
      <c r="F230" s="316"/>
      <c r="G230" s="316"/>
      <c r="H230" s="316"/>
      <c r="I230" s="316"/>
      <c r="J230" s="316"/>
      <c r="K230" s="316"/>
      <c r="L230" s="316"/>
      <c r="M230" s="316"/>
      <c r="N230" s="316"/>
      <c r="O230" s="197"/>
      <c r="P230" s="197"/>
      <c r="Q230" s="197"/>
      <c r="R230" s="197"/>
      <c r="S230" s="197"/>
      <c r="T230" s="197"/>
      <c r="U230" s="197"/>
      <c r="V230" s="197"/>
      <c r="W230" s="197"/>
      <c r="X230" s="197"/>
      <c r="Y230" s="197"/>
      <c r="Z230" s="197"/>
      <c r="AA230" s="197"/>
      <c r="AB230" s="197"/>
      <c r="AC230" s="197"/>
      <c r="AD230" s="197"/>
      <c r="AE230" s="197"/>
      <c r="AF230" s="197"/>
      <c r="AG230" s="197"/>
    </row>
    <row r="231" spans="3:33" s="37" customFormat="1">
      <c r="C231" s="316" t="s">
        <v>511</v>
      </c>
      <c r="D231" s="316"/>
      <c r="E231" s="316"/>
      <c r="F231" s="316"/>
      <c r="G231" s="316"/>
      <c r="H231" s="316"/>
      <c r="I231" s="316"/>
      <c r="J231" s="316"/>
      <c r="K231" s="316"/>
      <c r="L231" s="316"/>
      <c r="M231" s="316"/>
      <c r="N231" s="316"/>
      <c r="O231" s="197"/>
      <c r="P231" s="197"/>
      <c r="Q231" s="197"/>
      <c r="R231" s="197"/>
      <c r="S231" s="197"/>
      <c r="T231" s="197"/>
      <c r="U231" s="197"/>
      <c r="V231" s="197"/>
      <c r="W231" s="197"/>
      <c r="X231" s="197"/>
      <c r="Y231" s="197"/>
      <c r="Z231" s="197"/>
      <c r="AA231" s="197"/>
      <c r="AB231" s="197"/>
      <c r="AC231" s="197"/>
      <c r="AD231" s="197"/>
      <c r="AE231" s="197"/>
      <c r="AF231" s="197"/>
      <c r="AG231" s="197"/>
    </row>
    <row r="232" spans="3:33" s="37" customFormat="1">
      <c r="C232" s="316"/>
      <c r="D232" s="316"/>
      <c r="E232" s="316"/>
      <c r="F232" s="316"/>
      <c r="G232" s="316"/>
      <c r="H232" s="316"/>
      <c r="I232" s="316"/>
      <c r="J232" s="316"/>
      <c r="K232" s="316"/>
      <c r="L232" s="316"/>
      <c r="M232" s="316"/>
      <c r="N232" s="316"/>
      <c r="O232" s="197"/>
      <c r="P232" s="197"/>
      <c r="Q232" s="197"/>
      <c r="R232" s="197"/>
      <c r="S232" s="197"/>
      <c r="T232" s="197"/>
      <c r="U232" s="197"/>
      <c r="V232" s="197"/>
      <c r="W232" s="197"/>
      <c r="X232" s="197"/>
      <c r="Y232" s="197"/>
      <c r="Z232" s="197"/>
      <c r="AA232" s="197"/>
      <c r="AB232" s="197"/>
      <c r="AC232" s="197"/>
      <c r="AD232" s="197"/>
      <c r="AE232" s="197"/>
      <c r="AF232" s="197"/>
      <c r="AG232" s="197"/>
    </row>
    <row r="233" spans="3:33" s="37" customFormat="1" ht="16.5" customHeight="1" thickBot="1">
      <c r="C233" s="319"/>
      <c r="D233" s="319"/>
      <c r="E233" s="319"/>
      <c r="F233" s="319"/>
      <c r="G233" s="319"/>
      <c r="H233" s="319"/>
      <c r="I233" s="319"/>
      <c r="J233" s="319"/>
      <c r="K233" s="319"/>
      <c r="L233" s="319"/>
      <c r="M233" s="319"/>
      <c r="N233" s="319"/>
      <c r="O233" s="197"/>
      <c r="P233" s="197"/>
      <c r="Q233" s="197"/>
      <c r="R233" s="197"/>
      <c r="S233" s="197"/>
      <c r="T233" s="197"/>
      <c r="U233" s="197"/>
      <c r="V233" s="197"/>
      <c r="W233" s="197"/>
      <c r="X233" s="197"/>
      <c r="Y233" s="197"/>
      <c r="Z233" s="197"/>
      <c r="AA233" s="197"/>
      <c r="AB233" s="197"/>
      <c r="AC233" s="197"/>
      <c r="AD233" s="197"/>
      <c r="AE233" s="197"/>
      <c r="AF233" s="197"/>
      <c r="AG233" s="197"/>
    </row>
    <row r="234" spans="3:33" s="37" customFormat="1">
      <c r="C234" s="314"/>
      <c r="D234" s="314"/>
      <c r="E234" s="314"/>
      <c r="F234" s="314"/>
      <c r="G234" s="314"/>
      <c r="H234" s="314"/>
      <c r="I234" s="314"/>
      <c r="J234" s="314"/>
      <c r="K234" s="314"/>
      <c r="L234" s="314"/>
      <c r="M234" s="314"/>
      <c r="N234" s="314"/>
      <c r="O234" s="197"/>
      <c r="P234" s="197"/>
      <c r="Q234" s="197"/>
      <c r="R234" s="197"/>
      <c r="S234" s="197"/>
      <c r="T234" s="197"/>
      <c r="U234" s="197"/>
      <c r="V234" s="197"/>
      <c r="W234" s="197"/>
      <c r="X234" s="197"/>
      <c r="Y234" s="197"/>
      <c r="Z234" s="197"/>
      <c r="AA234" s="197"/>
      <c r="AB234" s="197"/>
      <c r="AC234" s="197"/>
      <c r="AD234" s="197"/>
      <c r="AE234" s="197"/>
      <c r="AF234" s="197"/>
      <c r="AG234" s="197"/>
    </row>
    <row r="235" spans="3:33" s="37" customFormat="1" ht="15.6" thickBot="1">
      <c r="C235" s="288" t="s">
        <v>32</v>
      </c>
      <c r="D235" s="289"/>
      <c r="E235" s="289"/>
      <c r="F235" s="289"/>
      <c r="G235" s="289"/>
      <c r="H235" s="289"/>
      <c r="I235" s="289"/>
      <c r="J235" s="289"/>
      <c r="K235" s="289"/>
      <c r="L235" s="289"/>
      <c r="M235" s="289"/>
      <c r="N235" s="289"/>
      <c r="O235" s="197"/>
      <c r="P235" s="197"/>
      <c r="Q235" s="197"/>
      <c r="R235" s="197"/>
      <c r="S235" s="197"/>
      <c r="T235" s="197"/>
      <c r="U235" s="197"/>
      <c r="V235" s="197"/>
      <c r="W235" s="197"/>
      <c r="X235" s="197"/>
      <c r="Y235" s="197"/>
      <c r="Z235" s="197"/>
      <c r="AA235" s="197"/>
      <c r="AB235" s="197"/>
      <c r="AC235" s="197"/>
      <c r="AD235" s="197"/>
      <c r="AE235" s="197"/>
      <c r="AF235" s="197"/>
      <c r="AG235" s="197"/>
    </row>
    <row r="236" spans="3:33" s="37" customFormat="1">
      <c r="C236" s="290" t="s">
        <v>33</v>
      </c>
      <c r="D236" s="291"/>
      <c r="E236" s="291"/>
      <c r="F236" s="291"/>
      <c r="G236" s="291"/>
      <c r="H236" s="291"/>
      <c r="I236" s="291"/>
      <c r="J236" s="291"/>
      <c r="K236" s="291"/>
      <c r="L236" s="291"/>
      <c r="M236" s="291"/>
      <c r="N236" s="291"/>
      <c r="O236" s="197"/>
      <c r="P236" s="197"/>
      <c r="Q236" s="197"/>
      <c r="R236" s="197"/>
      <c r="S236" s="197"/>
      <c r="T236" s="197"/>
      <c r="U236" s="197"/>
      <c r="V236" s="197"/>
      <c r="W236" s="197"/>
      <c r="X236" s="197"/>
      <c r="Y236" s="197"/>
      <c r="Z236" s="197"/>
      <c r="AA236" s="197"/>
      <c r="AB236" s="197"/>
      <c r="AC236" s="197"/>
      <c r="AD236" s="197"/>
      <c r="AE236" s="197"/>
      <c r="AF236" s="197"/>
      <c r="AG236" s="197"/>
    </row>
    <row r="237" spans="3:33" s="37" customFormat="1" ht="15.6" thickBot="1">
      <c r="C237" s="292"/>
      <c r="D237" s="292"/>
      <c r="E237" s="292"/>
      <c r="F237" s="292"/>
      <c r="G237" s="292"/>
      <c r="H237" s="292"/>
      <c r="I237" s="292"/>
      <c r="J237" s="292"/>
      <c r="K237" s="292"/>
      <c r="L237" s="292"/>
      <c r="M237" s="292"/>
      <c r="N237" s="292"/>
      <c r="O237" s="197"/>
      <c r="P237" s="197"/>
      <c r="Q237" s="197"/>
      <c r="R237" s="197"/>
      <c r="S237" s="197"/>
      <c r="T237" s="197"/>
      <c r="U237" s="197"/>
      <c r="V237" s="197"/>
      <c r="W237" s="197"/>
      <c r="X237" s="197"/>
      <c r="Y237" s="197"/>
      <c r="Z237" s="197"/>
      <c r="AA237" s="197"/>
      <c r="AB237" s="197"/>
      <c r="AC237" s="197"/>
      <c r="AD237" s="197"/>
      <c r="AE237" s="197"/>
      <c r="AF237" s="197"/>
      <c r="AG237" s="197"/>
    </row>
    <row r="238" spans="3:33" s="37" customFormat="1">
      <c r="C238" s="276" t="s">
        <v>34</v>
      </c>
      <c r="D238" s="276"/>
      <c r="E238" s="276"/>
      <c r="F238" s="276"/>
      <c r="G238" s="276"/>
      <c r="H238" s="276"/>
      <c r="I238" s="276"/>
      <c r="J238" s="276"/>
      <c r="K238" s="276"/>
      <c r="L238" s="276"/>
      <c r="M238" s="276"/>
      <c r="N238" s="276"/>
      <c r="O238" s="197"/>
      <c r="P238" s="197"/>
      <c r="Q238" s="197"/>
      <c r="R238" s="197"/>
      <c r="S238" s="197"/>
      <c r="T238" s="197"/>
      <c r="U238" s="197"/>
      <c r="V238" s="197"/>
      <c r="W238" s="197"/>
      <c r="X238" s="197"/>
      <c r="Y238" s="197"/>
      <c r="Z238" s="197"/>
      <c r="AA238" s="197"/>
      <c r="AB238" s="197"/>
      <c r="AC238" s="197"/>
      <c r="AD238" s="197"/>
      <c r="AE238" s="197"/>
      <c r="AF238" s="197"/>
      <c r="AG238" s="197"/>
    </row>
    <row r="239" spans="3:33" s="37" customFormat="1" ht="15.75" customHeight="1">
      <c r="C239" s="267" t="s">
        <v>35</v>
      </c>
      <c r="D239" s="267"/>
      <c r="E239" s="267"/>
      <c r="F239" s="267"/>
      <c r="G239" s="267"/>
      <c r="H239" s="267"/>
      <c r="I239" s="267"/>
      <c r="J239" s="267"/>
      <c r="K239" s="267"/>
      <c r="L239" s="267"/>
      <c r="M239" s="267"/>
      <c r="N239" s="267"/>
      <c r="O239" s="197"/>
      <c r="P239" s="197"/>
      <c r="Q239" s="197"/>
      <c r="R239" s="197"/>
      <c r="S239" s="197"/>
      <c r="T239" s="197"/>
      <c r="U239" s="197"/>
      <c r="V239" s="197"/>
      <c r="W239" s="197"/>
      <c r="X239" s="197"/>
      <c r="Y239" s="197"/>
      <c r="Z239" s="197"/>
      <c r="AA239" s="197"/>
      <c r="AB239" s="197"/>
      <c r="AC239" s="197"/>
      <c r="AD239" s="197"/>
      <c r="AE239" s="197"/>
      <c r="AF239" s="197"/>
      <c r="AG239" s="197"/>
    </row>
    <row r="240" spans="3:33" s="37" customFormat="1">
      <c r="C240" s="276" t="s">
        <v>37</v>
      </c>
      <c r="D240" s="276"/>
      <c r="E240" s="276"/>
      <c r="F240" s="276"/>
      <c r="G240" s="276"/>
      <c r="H240" s="276"/>
      <c r="I240" s="276"/>
      <c r="J240" s="276"/>
      <c r="K240" s="276"/>
      <c r="L240" s="276"/>
      <c r="M240" s="276"/>
      <c r="N240" s="276"/>
      <c r="O240" s="197"/>
      <c r="P240" s="197"/>
      <c r="Q240" s="197"/>
      <c r="R240" s="197"/>
      <c r="S240" s="197"/>
      <c r="T240" s="197"/>
      <c r="U240" s="197"/>
      <c r="V240" s="197"/>
      <c r="W240" s="197"/>
      <c r="X240" s="197"/>
      <c r="Y240" s="197"/>
      <c r="Z240" s="197"/>
      <c r="AA240" s="197"/>
      <c r="AB240" s="197"/>
      <c r="AC240" s="197"/>
      <c r="AD240" s="197"/>
      <c r="AE240" s="197"/>
      <c r="AF240" s="197"/>
      <c r="AG240" s="197"/>
    </row>
  </sheetData>
  <protectedRanges>
    <protectedRange algorithmName="SHA-512" hashValue="19r0bVvPR7yZA0UiYij7Tv1CBk3noIABvFePbLhCJ4nk3L6A+Fy+RdPPS3STf+a52x4pG2PQK4FAkXK9epnlIA==" saltValue="gQC4yrLvnbJqxYZ0KSEoZA==" spinCount="100000" sqref="F220:G222 C220:D222 H15:H219 B15:D219" name="Government revenues_1"/>
    <protectedRange algorithmName="SHA-512" hashValue="19r0bVvPR7yZA0UiYij7Tv1CBk3noIABvFePbLhCJ4nk3L6A+Fy+RdPPS3STf+a52x4pG2PQK4FAkXK9epnlIA==" saltValue="gQC4yrLvnbJqxYZ0KSEoZA==" spinCount="100000" sqref="I15:I219" name="Government revenues_2"/>
  </protectedRanges>
  <mergeCells count="28">
    <mergeCell ref="C240:N240"/>
    <mergeCell ref="B13:N13"/>
    <mergeCell ref="C234:N234"/>
    <mergeCell ref="C235:N235"/>
    <mergeCell ref="C236:N236"/>
    <mergeCell ref="C237:N237"/>
    <mergeCell ref="C238:N238"/>
    <mergeCell ref="C239:N239"/>
    <mergeCell ref="C233:N233"/>
    <mergeCell ref="C2:N2"/>
    <mergeCell ref="C3:N3"/>
    <mergeCell ref="C4:N4"/>
    <mergeCell ref="C5:N5"/>
    <mergeCell ref="C6:N6"/>
    <mergeCell ref="C7:N7"/>
    <mergeCell ref="C8:N8"/>
    <mergeCell ref="C9:N9"/>
    <mergeCell ref="C231:N231"/>
    <mergeCell ref="C232:N232"/>
    <mergeCell ref="C10:N10"/>
    <mergeCell ref="C11:N11"/>
    <mergeCell ref="C224:N224"/>
    <mergeCell ref="C225:N225"/>
    <mergeCell ref="C226:N226"/>
    <mergeCell ref="C227:N227"/>
    <mergeCell ref="C228:N228"/>
    <mergeCell ref="C229:N229"/>
    <mergeCell ref="C230:N230"/>
  </mergeCells>
  <dataValidations xWindow="1245" yWindow="287" count="12">
    <dataValidation type="textLength" allowBlank="1" showInputMessage="1" showErrorMessage="1" errorTitle="Please do not edit these cells" error="Please do not edit these cells" sqref="C224:C225" xr:uid="{00000000-0002-0000-0500-000000000000}">
      <formula1>10000</formula1>
      <formula2>50000</formula2>
    </dataValidation>
    <dataValidation type="textLength" allowBlank="1" showInputMessage="1" showErrorMessage="1" sqref="B233:N240 O224:O240 J221:J223 B220:G223 H223 I220:I223 K220:O223 A1:A240 B1:O14" xr:uid="{00000000-0002-0000-0500-000001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2 J154:J219 J117:J152 J15:J115" xr:uid="{00000000-0002-0000-0500-000002000000}">
      <formula1>0.1</formula1>
      <formula2>0.2</formula2>
    </dataValidation>
    <dataValidation type="list" allowBlank="1" showInputMessage="1" showErrorMessage="1" sqref="I15:I219" xr:uid="{00000000-0002-0000-0500-000003000000}">
      <formula1>Currency_code_list</formula1>
    </dataValidation>
    <dataValidation allowBlank="1" showInputMessage="1" showErrorMessage="1" promptTitle="Company name" prompt="Input company name here._x000a__x000a_Please refrain from using acronyms, and input complete name." sqref="C15:C219" xr:uid="{00000000-0002-0000-0500-000004000000}"/>
    <dataValidation type="list" showInputMessage="1" showErrorMessage="1" sqref="H15:H219" xr:uid="{00000000-0002-0000-0500-00000A000000}">
      <formula1>Projectname</formula1>
    </dataValidation>
    <dataValidation type="list" allowBlank="1" showInputMessage="1" showErrorMessage="1" sqref="D15:D219" xr:uid="{00000000-0002-0000-0500-000006000000}">
      <formula1>Government_entities_list</formula1>
    </dataValidation>
    <dataValidation type="list" allowBlank="1" showInputMessage="1" showErrorMessage="1" sqref="B15:B219" xr:uid="{00000000-0002-0000-0500-000007000000}">
      <formula1>Sector_list</formula1>
    </dataValidation>
    <dataValidation type="list" allowBlank="1" showInputMessage="1" showErrorMessage="1" sqref="K15:K219 F15:G219" xr:uid="{00000000-0002-0000-0500-000008000000}">
      <formula1>Simple_options_list</formula1>
    </dataValidation>
    <dataValidation type="list" showInputMessage="1" showErrorMessage="1" sqref="E15:E219" xr:uid="{00000000-0002-0000-0500-000009000000}">
      <formula1>Revenue_stream_list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219" xr:uid="{00000000-0002-0000-0500-00000B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219" xr:uid="{00000000-0002-0000-0500-00000C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236:G236" r:id="rId3" display="Give us your feedback or report a conflict in the data! Write to us at  data@eiti.org" xr:uid="{00000000-0004-0000-0500-000002000000}"/>
    <hyperlink ref="C235:G235" r:id="rId4" display="For the latest version of Summary data templates, see  https://eiti.org/summary-data-template" xr:uid="{00000000-0004-0000-0500-000003000000}"/>
  </hyperlinks>
  <pageMargins left="0.7" right="0.7" top="0.75" bottom="0.75" header="0.3" footer="0.3"/>
  <pageSetup paperSize="9" scale="40" fitToHeight="0" orientation="landscape"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zoomScale="75" zoomScaleNormal="75" workbookViewId="0"/>
  </sheetViews>
  <sheetFormatPr defaultColWidth="9.140625" defaultRowHeight="14.45"/>
  <cols>
    <col min="1" max="1" width="38.7109375" bestFit="1" customWidth="1"/>
    <col min="2" max="3" width="17.42578125" customWidth="1"/>
    <col min="4" max="7" width="26.42578125" customWidth="1"/>
    <col min="9" max="9" width="24.42578125" customWidth="1"/>
    <col min="10" max="10" width="28.42578125" customWidth="1"/>
    <col min="11" max="11" width="20.42578125" bestFit="1" customWidth="1"/>
    <col min="14" max="14" width="17.42578125" customWidth="1"/>
    <col min="15" max="15" width="23.42578125" customWidth="1"/>
    <col min="16" max="16" width="13.42578125" customWidth="1"/>
    <col min="19" max="19" width="15.7109375" customWidth="1"/>
    <col min="20" max="20" width="10.7109375" customWidth="1"/>
    <col min="27" max="27" width="10.42578125" customWidth="1"/>
    <col min="29" max="29" width="15.42578125" customWidth="1"/>
    <col min="31" max="31" width="16" customWidth="1"/>
  </cols>
  <sheetData>
    <row r="1" spans="1:31">
      <c r="A1" s="1" t="s">
        <v>530</v>
      </c>
      <c r="I1" s="1" t="s">
        <v>531</v>
      </c>
      <c r="K1" s="1" t="s">
        <v>532</v>
      </c>
      <c r="N1" s="1" t="s">
        <v>533</v>
      </c>
      <c r="S1" s="1" t="s">
        <v>534</v>
      </c>
      <c r="AA1" s="1" t="s">
        <v>535</v>
      </c>
      <c r="AC1" s="1" t="s">
        <v>536</v>
      </c>
      <c r="AE1" s="1" t="s">
        <v>537</v>
      </c>
    </row>
    <row r="2" spans="1:31">
      <c r="A2" s="1" t="s">
        <v>538</v>
      </c>
      <c r="B2" s="1" t="s">
        <v>539</v>
      </c>
      <c r="C2" s="1" t="s">
        <v>52</v>
      </c>
      <c r="D2" s="1" t="s">
        <v>540</v>
      </c>
      <c r="E2" s="1" t="s">
        <v>541</v>
      </c>
      <c r="F2" s="1" t="s">
        <v>542</v>
      </c>
      <c r="G2" s="1" t="s">
        <v>437</v>
      </c>
      <c r="I2" t="s">
        <v>543</v>
      </c>
      <c r="K2" t="s">
        <v>543</v>
      </c>
      <c r="N2" s="4" t="s">
        <v>544</v>
      </c>
      <c r="O2" s="4" t="s">
        <v>545</v>
      </c>
      <c r="P2" s="4" t="s">
        <v>546</v>
      </c>
      <c r="S2" s="1" t="s">
        <v>547</v>
      </c>
      <c r="T2" s="1" t="s">
        <v>548</v>
      </c>
      <c r="U2" s="1" t="s">
        <v>549</v>
      </c>
      <c r="V2" s="1" t="s">
        <v>450</v>
      </c>
      <c r="W2" s="1" t="s">
        <v>451</v>
      </c>
      <c r="X2" s="1" t="s">
        <v>452</v>
      </c>
      <c r="Y2" s="1" t="s">
        <v>453</v>
      </c>
      <c r="AA2" s="1" t="s">
        <v>550</v>
      </c>
      <c r="AC2" t="s">
        <v>551</v>
      </c>
      <c r="AE2" t="s">
        <v>552</v>
      </c>
    </row>
    <row r="3" spans="1:31">
      <c r="A3" t="s">
        <v>553</v>
      </c>
      <c r="B3" t="s">
        <v>554</v>
      </c>
      <c r="C3" t="s">
        <v>555</v>
      </c>
      <c r="D3" t="s">
        <v>556</v>
      </c>
      <c r="E3" t="s">
        <v>201</v>
      </c>
      <c r="F3">
        <v>840</v>
      </c>
      <c r="G3" t="s">
        <v>557</v>
      </c>
      <c r="I3" t="s">
        <v>558</v>
      </c>
      <c r="K3" s="6" t="s">
        <v>559</v>
      </c>
      <c r="N3" s="5" t="s">
        <v>560</v>
      </c>
      <c r="O3" s="5" t="s">
        <v>561</v>
      </c>
      <c r="P3" t="s">
        <v>562</v>
      </c>
      <c r="S3" t="s">
        <v>459</v>
      </c>
      <c r="T3" t="s">
        <v>563</v>
      </c>
      <c r="U3" t="s">
        <v>564</v>
      </c>
      <c r="V3" t="s">
        <v>565</v>
      </c>
      <c r="W3" t="s">
        <v>566</v>
      </c>
      <c r="X3" t="s">
        <v>459</v>
      </c>
      <c r="Y3" t="s">
        <v>459</v>
      </c>
      <c r="AA3" t="s">
        <v>567</v>
      </c>
      <c r="AC3" t="s">
        <v>568</v>
      </c>
      <c r="AE3" t="s">
        <v>344</v>
      </c>
    </row>
    <row r="4" spans="1:31">
      <c r="A4" t="s">
        <v>569</v>
      </c>
      <c r="B4" t="s">
        <v>570</v>
      </c>
      <c r="C4" t="s">
        <v>571</v>
      </c>
      <c r="D4" t="s">
        <v>572</v>
      </c>
      <c r="E4" t="s">
        <v>573</v>
      </c>
      <c r="F4">
        <v>971</v>
      </c>
      <c r="G4" t="s">
        <v>574</v>
      </c>
      <c r="I4" t="s">
        <v>60</v>
      </c>
      <c r="K4" t="s">
        <v>129</v>
      </c>
      <c r="N4" s="5" t="s">
        <v>575</v>
      </c>
      <c r="O4" s="5" t="s">
        <v>576</v>
      </c>
      <c r="P4" t="s">
        <v>577</v>
      </c>
      <c r="S4" t="s">
        <v>578</v>
      </c>
      <c r="T4" t="s">
        <v>579</v>
      </c>
      <c r="U4" t="s">
        <v>580</v>
      </c>
      <c r="V4" t="s">
        <v>565</v>
      </c>
      <c r="W4" t="s">
        <v>566</v>
      </c>
      <c r="X4" t="s">
        <v>578</v>
      </c>
      <c r="Y4" t="s">
        <v>578</v>
      </c>
      <c r="AA4" t="s">
        <v>81</v>
      </c>
      <c r="AC4" t="s">
        <v>581</v>
      </c>
      <c r="AE4" t="s">
        <v>582</v>
      </c>
    </row>
    <row r="5" spans="1:31">
      <c r="A5" t="s">
        <v>583</v>
      </c>
      <c r="B5" t="s">
        <v>584</v>
      </c>
      <c r="C5" t="s">
        <v>585</v>
      </c>
      <c r="D5" t="s">
        <v>586</v>
      </c>
      <c r="E5" t="s">
        <v>587</v>
      </c>
      <c r="F5">
        <v>978</v>
      </c>
      <c r="G5" t="s">
        <v>588</v>
      </c>
      <c r="I5" t="s">
        <v>589</v>
      </c>
      <c r="K5" t="s">
        <v>76</v>
      </c>
      <c r="N5" s="5" t="s">
        <v>590</v>
      </c>
      <c r="O5" s="5" t="s">
        <v>591</v>
      </c>
      <c r="P5" t="s">
        <v>592</v>
      </c>
      <c r="S5" t="s">
        <v>462</v>
      </c>
      <c r="T5" t="s">
        <v>593</v>
      </c>
      <c r="U5" t="s">
        <v>594</v>
      </c>
      <c r="V5" t="s">
        <v>565</v>
      </c>
      <c r="W5" t="s">
        <v>462</v>
      </c>
      <c r="X5" t="s">
        <v>462</v>
      </c>
      <c r="Y5" t="s">
        <v>462</v>
      </c>
      <c r="AA5" t="s">
        <v>82</v>
      </c>
      <c r="AC5" t="s">
        <v>595</v>
      </c>
      <c r="AE5" t="s">
        <v>349</v>
      </c>
    </row>
    <row r="6" spans="1:31">
      <c r="A6" t="s">
        <v>596</v>
      </c>
      <c r="B6" t="s">
        <v>597</v>
      </c>
      <c r="C6" t="s">
        <v>598</v>
      </c>
      <c r="D6" t="s">
        <v>599</v>
      </c>
      <c r="E6" t="s">
        <v>600</v>
      </c>
      <c r="F6">
        <v>8</v>
      </c>
      <c r="G6" t="s">
        <v>601</v>
      </c>
      <c r="I6" t="s">
        <v>71</v>
      </c>
      <c r="K6" t="s">
        <v>105</v>
      </c>
      <c r="N6" s="5" t="s">
        <v>602</v>
      </c>
      <c r="O6" s="5" t="s">
        <v>603</v>
      </c>
      <c r="P6" t="s">
        <v>604</v>
      </c>
      <c r="S6" t="s">
        <v>605</v>
      </c>
      <c r="T6" t="s">
        <v>606</v>
      </c>
      <c r="U6" t="s">
        <v>607</v>
      </c>
      <c r="V6" t="s">
        <v>565</v>
      </c>
      <c r="W6" t="s">
        <v>605</v>
      </c>
      <c r="X6" t="s">
        <v>605</v>
      </c>
      <c r="Y6" t="s">
        <v>605</v>
      </c>
      <c r="AA6" t="s">
        <v>376</v>
      </c>
      <c r="AC6" t="s">
        <v>608</v>
      </c>
      <c r="AE6" t="s">
        <v>347</v>
      </c>
    </row>
    <row r="7" spans="1:31">
      <c r="A7" t="s">
        <v>609</v>
      </c>
      <c r="B7" t="s">
        <v>610</v>
      </c>
      <c r="C7" t="s">
        <v>611</v>
      </c>
      <c r="D7" t="s">
        <v>612</v>
      </c>
      <c r="E7" t="s">
        <v>613</v>
      </c>
      <c r="F7">
        <v>12</v>
      </c>
      <c r="G7" t="s">
        <v>614</v>
      </c>
      <c r="I7" t="s">
        <v>105</v>
      </c>
      <c r="K7" t="s">
        <v>106</v>
      </c>
      <c r="N7" s="5" t="s">
        <v>615</v>
      </c>
      <c r="O7" s="5" t="s">
        <v>616</v>
      </c>
      <c r="P7" t="s">
        <v>617</v>
      </c>
      <c r="S7" t="s">
        <v>618</v>
      </c>
      <c r="T7" t="s">
        <v>619</v>
      </c>
      <c r="U7" t="s">
        <v>620</v>
      </c>
      <c r="V7" t="s">
        <v>565</v>
      </c>
      <c r="W7" t="s">
        <v>621</v>
      </c>
      <c r="X7" t="s">
        <v>618</v>
      </c>
      <c r="Y7" t="s">
        <v>618</v>
      </c>
      <c r="AA7" t="s">
        <v>105</v>
      </c>
      <c r="AC7" t="s">
        <v>384</v>
      </c>
      <c r="AE7" t="s">
        <v>384</v>
      </c>
    </row>
    <row r="8" spans="1:31">
      <c r="A8" t="s">
        <v>622</v>
      </c>
      <c r="B8" t="s">
        <v>623</v>
      </c>
      <c r="C8" t="s">
        <v>624</v>
      </c>
      <c r="D8" t="s">
        <v>625</v>
      </c>
      <c r="E8" t="s">
        <v>201</v>
      </c>
      <c r="F8">
        <v>840</v>
      </c>
      <c r="G8" t="s">
        <v>557</v>
      </c>
      <c r="N8" s="5" t="s">
        <v>626</v>
      </c>
      <c r="O8" s="5" t="s">
        <v>627</v>
      </c>
      <c r="P8" t="s">
        <v>628</v>
      </c>
      <c r="S8" t="s">
        <v>464</v>
      </c>
      <c r="T8" t="s">
        <v>629</v>
      </c>
      <c r="U8" t="s">
        <v>630</v>
      </c>
      <c r="V8" t="s">
        <v>565</v>
      </c>
      <c r="W8" t="s">
        <v>621</v>
      </c>
      <c r="X8" t="s">
        <v>464</v>
      </c>
      <c r="Y8" t="s">
        <v>464</v>
      </c>
      <c r="AA8" t="s">
        <v>381</v>
      </c>
      <c r="AC8" t="s">
        <v>105</v>
      </c>
    </row>
    <row r="9" spans="1:31">
      <c r="A9" t="s">
        <v>631</v>
      </c>
      <c r="B9" t="s">
        <v>632</v>
      </c>
      <c r="C9" t="s">
        <v>633</v>
      </c>
      <c r="D9" t="s">
        <v>634</v>
      </c>
      <c r="E9" t="s">
        <v>587</v>
      </c>
      <c r="F9">
        <v>978</v>
      </c>
      <c r="G9" t="s">
        <v>588</v>
      </c>
      <c r="I9" s="1" t="s">
        <v>635</v>
      </c>
      <c r="N9" s="5" t="s">
        <v>636</v>
      </c>
      <c r="O9" s="5" t="s">
        <v>637</v>
      </c>
      <c r="P9" t="s">
        <v>638</v>
      </c>
      <c r="S9" t="s">
        <v>481</v>
      </c>
      <c r="T9" t="s">
        <v>639</v>
      </c>
      <c r="U9" t="s">
        <v>640</v>
      </c>
      <c r="V9" t="s">
        <v>565</v>
      </c>
      <c r="W9" t="s">
        <v>621</v>
      </c>
      <c r="X9" t="s">
        <v>641</v>
      </c>
      <c r="Y9" t="s">
        <v>481</v>
      </c>
      <c r="AA9" t="s">
        <v>384</v>
      </c>
    </row>
    <row r="10" spans="1:31">
      <c r="A10" t="s">
        <v>642</v>
      </c>
      <c r="B10" t="s">
        <v>643</v>
      </c>
      <c r="C10" t="s">
        <v>644</v>
      </c>
      <c r="D10" t="s">
        <v>645</v>
      </c>
      <c r="E10" t="s">
        <v>646</v>
      </c>
      <c r="F10">
        <v>973</v>
      </c>
      <c r="G10" t="s">
        <v>647</v>
      </c>
      <c r="I10" s="176" t="s">
        <v>541</v>
      </c>
      <c r="J10" s="176" t="s">
        <v>542</v>
      </c>
      <c r="K10" s="177" t="s">
        <v>437</v>
      </c>
      <c r="N10" s="5" t="s">
        <v>648</v>
      </c>
      <c r="O10" s="5" t="s">
        <v>649</v>
      </c>
      <c r="P10" t="s">
        <v>209</v>
      </c>
      <c r="S10" t="s">
        <v>491</v>
      </c>
      <c r="T10" t="s">
        <v>650</v>
      </c>
      <c r="U10" t="s">
        <v>651</v>
      </c>
      <c r="V10" t="s">
        <v>565</v>
      </c>
      <c r="W10" t="s">
        <v>621</v>
      </c>
      <c r="X10" t="s">
        <v>641</v>
      </c>
      <c r="Y10" t="s">
        <v>491</v>
      </c>
    </row>
    <row r="11" spans="1:31">
      <c r="A11" t="s">
        <v>652</v>
      </c>
      <c r="B11" t="s">
        <v>653</v>
      </c>
      <c r="C11" t="s">
        <v>654</v>
      </c>
      <c r="D11" t="s">
        <v>655</v>
      </c>
      <c r="E11" t="s">
        <v>656</v>
      </c>
      <c r="F11">
        <v>951</v>
      </c>
      <c r="G11" t="s">
        <v>657</v>
      </c>
      <c r="I11" s="2" t="s">
        <v>658</v>
      </c>
      <c r="J11" s="2">
        <v>784</v>
      </c>
      <c r="K11" s="3" t="s">
        <v>659</v>
      </c>
      <c r="N11" s="5" t="s">
        <v>660</v>
      </c>
      <c r="O11" s="5" t="s">
        <v>661</v>
      </c>
      <c r="P11" t="s">
        <v>662</v>
      </c>
      <c r="S11" t="s">
        <v>663</v>
      </c>
      <c r="T11" t="s">
        <v>664</v>
      </c>
      <c r="U11" t="s">
        <v>665</v>
      </c>
      <c r="V11" t="s">
        <v>565</v>
      </c>
      <c r="W11" t="s">
        <v>621</v>
      </c>
      <c r="X11" t="s">
        <v>641</v>
      </c>
      <c r="Y11" t="s">
        <v>663</v>
      </c>
    </row>
    <row r="12" spans="1:31">
      <c r="A12" t="s">
        <v>666</v>
      </c>
      <c r="B12" t="s">
        <v>667</v>
      </c>
      <c r="C12" t="s">
        <v>668</v>
      </c>
      <c r="D12" t="s">
        <v>669</v>
      </c>
      <c r="E12" t="s">
        <v>656</v>
      </c>
      <c r="F12">
        <v>951</v>
      </c>
      <c r="G12" t="s">
        <v>657</v>
      </c>
      <c r="I12" s="2" t="s">
        <v>573</v>
      </c>
      <c r="J12" s="2">
        <v>971</v>
      </c>
      <c r="K12" s="3" t="s">
        <v>574</v>
      </c>
      <c r="N12" s="5" t="s">
        <v>670</v>
      </c>
      <c r="O12" s="5" t="s">
        <v>671</v>
      </c>
      <c r="P12" t="s">
        <v>672</v>
      </c>
      <c r="S12" t="s">
        <v>466</v>
      </c>
      <c r="T12" t="s">
        <v>673</v>
      </c>
      <c r="U12" t="s">
        <v>674</v>
      </c>
      <c r="V12" t="s">
        <v>565</v>
      </c>
      <c r="W12" t="s">
        <v>675</v>
      </c>
      <c r="X12" t="s">
        <v>466</v>
      </c>
      <c r="Y12" t="s">
        <v>466</v>
      </c>
    </row>
    <row r="13" spans="1:31">
      <c r="A13" t="s">
        <v>676</v>
      </c>
      <c r="B13" t="s">
        <v>677</v>
      </c>
      <c r="C13" t="s">
        <v>678</v>
      </c>
      <c r="D13" t="s">
        <v>679</v>
      </c>
      <c r="E13" t="s">
        <v>680</v>
      </c>
      <c r="F13">
        <v>32</v>
      </c>
      <c r="G13" t="s">
        <v>681</v>
      </c>
      <c r="I13" s="2" t="s">
        <v>600</v>
      </c>
      <c r="J13" s="2">
        <v>8</v>
      </c>
      <c r="K13" s="3" t="s">
        <v>601</v>
      </c>
      <c r="N13" s="5" t="s">
        <v>682</v>
      </c>
      <c r="O13" s="5" t="s">
        <v>683</v>
      </c>
      <c r="P13" t="s">
        <v>684</v>
      </c>
      <c r="S13" t="s">
        <v>685</v>
      </c>
      <c r="T13" t="s">
        <v>686</v>
      </c>
      <c r="U13" t="s">
        <v>687</v>
      </c>
      <c r="V13" t="s">
        <v>565</v>
      </c>
      <c r="W13" t="s">
        <v>675</v>
      </c>
      <c r="X13" t="s">
        <v>685</v>
      </c>
      <c r="Y13" t="s">
        <v>685</v>
      </c>
    </row>
    <row r="14" spans="1:31">
      <c r="A14" t="s">
        <v>688</v>
      </c>
      <c r="B14" t="s">
        <v>689</v>
      </c>
      <c r="C14" t="s">
        <v>690</v>
      </c>
      <c r="D14" t="s">
        <v>691</v>
      </c>
      <c r="E14" t="s">
        <v>692</v>
      </c>
      <c r="F14">
        <v>51</v>
      </c>
      <c r="G14" t="s">
        <v>693</v>
      </c>
      <c r="I14" s="2" t="s">
        <v>692</v>
      </c>
      <c r="J14" s="2">
        <v>51</v>
      </c>
      <c r="K14" s="3" t="s">
        <v>693</v>
      </c>
      <c r="N14" s="5" t="s">
        <v>694</v>
      </c>
      <c r="O14" s="5" t="s">
        <v>695</v>
      </c>
      <c r="P14" t="s">
        <v>217</v>
      </c>
      <c r="S14" t="s">
        <v>696</v>
      </c>
      <c r="T14" t="s">
        <v>697</v>
      </c>
      <c r="U14" t="s">
        <v>698</v>
      </c>
      <c r="V14" t="s">
        <v>565</v>
      </c>
      <c r="W14" t="s">
        <v>675</v>
      </c>
      <c r="X14" t="s">
        <v>696</v>
      </c>
      <c r="Y14" t="s">
        <v>696</v>
      </c>
    </row>
    <row r="15" spans="1:31">
      <c r="A15" t="s">
        <v>699</v>
      </c>
      <c r="B15" t="s">
        <v>700</v>
      </c>
      <c r="C15" t="s">
        <v>701</v>
      </c>
      <c r="D15" t="s">
        <v>702</v>
      </c>
      <c r="E15" t="s">
        <v>703</v>
      </c>
      <c r="F15">
        <v>533</v>
      </c>
      <c r="G15" t="s">
        <v>704</v>
      </c>
      <c r="I15" s="2" t="s">
        <v>705</v>
      </c>
      <c r="J15" s="2">
        <v>532</v>
      </c>
      <c r="K15" s="3" t="s">
        <v>706</v>
      </c>
      <c r="N15" s="5" t="s">
        <v>707</v>
      </c>
      <c r="O15" s="5" t="s">
        <v>708</v>
      </c>
      <c r="P15" t="s">
        <v>198</v>
      </c>
      <c r="S15" t="s">
        <v>709</v>
      </c>
      <c r="T15" t="s">
        <v>710</v>
      </c>
      <c r="U15" t="s">
        <v>711</v>
      </c>
      <c r="V15" t="s">
        <v>565</v>
      </c>
      <c r="W15" t="s">
        <v>709</v>
      </c>
      <c r="X15" t="s">
        <v>709</v>
      </c>
      <c r="Y15" t="s">
        <v>709</v>
      </c>
    </row>
    <row r="16" spans="1:31">
      <c r="A16" t="s">
        <v>712</v>
      </c>
      <c r="B16" t="s">
        <v>713</v>
      </c>
      <c r="C16" t="s">
        <v>714</v>
      </c>
      <c r="D16" t="s">
        <v>715</v>
      </c>
      <c r="E16" t="s">
        <v>716</v>
      </c>
      <c r="F16">
        <v>36</v>
      </c>
      <c r="G16" t="s">
        <v>717</v>
      </c>
      <c r="I16" s="2" t="s">
        <v>646</v>
      </c>
      <c r="J16" s="2">
        <v>973</v>
      </c>
      <c r="K16" s="3" t="s">
        <v>647</v>
      </c>
      <c r="N16" s="5" t="s">
        <v>718</v>
      </c>
      <c r="O16" s="5" t="s">
        <v>719</v>
      </c>
      <c r="P16" t="s">
        <v>212</v>
      </c>
      <c r="S16" t="s">
        <v>720</v>
      </c>
      <c r="T16" t="s">
        <v>721</v>
      </c>
      <c r="U16" t="s">
        <v>722</v>
      </c>
      <c r="V16" t="s">
        <v>723</v>
      </c>
      <c r="W16" t="s">
        <v>720</v>
      </c>
      <c r="X16" t="s">
        <v>720</v>
      </c>
      <c r="Y16" t="s">
        <v>720</v>
      </c>
    </row>
    <row r="17" spans="1:25">
      <c r="A17" t="s">
        <v>724</v>
      </c>
      <c r="B17" t="s">
        <v>725</v>
      </c>
      <c r="C17" t="s">
        <v>726</v>
      </c>
      <c r="D17" t="s">
        <v>727</v>
      </c>
      <c r="E17" t="s">
        <v>587</v>
      </c>
      <c r="F17">
        <v>978</v>
      </c>
      <c r="G17" t="s">
        <v>588</v>
      </c>
      <c r="I17" s="2" t="s">
        <v>680</v>
      </c>
      <c r="J17" s="2">
        <v>32</v>
      </c>
      <c r="K17" s="3" t="s">
        <v>681</v>
      </c>
      <c r="N17" s="5" t="s">
        <v>728</v>
      </c>
      <c r="O17" s="5" t="s">
        <v>729</v>
      </c>
      <c r="P17" t="s">
        <v>216</v>
      </c>
      <c r="S17" t="s">
        <v>730</v>
      </c>
      <c r="T17" t="s">
        <v>731</v>
      </c>
      <c r="U17" t="s">
        <v>732</v>
      </c>
      <c r="V17" t="s">
        <v>733</v>
      </c>
      <c r="W17" t="s">
        <v>734</v>
      </c>
      <c r="X17" t="s">
        <v>735</v>
      </c>
      <c r="Y17" t="s">
        <v>730</v>
      </c>
    </row>
    <row r="18" spans="1:25">
      <c r="A18" t="s">
        <v>736</v>
      </c>
      <c r="B18" t="s">
        <v>737</v>
      </c>
      <c r="C18" t="s">
        <v>738</v>
      </c>
      <c r="D18" t="s">
        <v>739</v>
      </c>
      <c r="E18" t="s">
        <v>740</v>
      </c>
      <c r="F18">
        <v>944</v>
      </c>
      <c r="G18" t="s">
        <v>741</v>
      </c>
      <c r="I18" s="2" t="s">
        <v>716</v>
      </c>
      <c r="J18" s="2">
        <v>36</v>
      </c>
      <c r="K18" s="3" t="s">
        <v>717</v>
      </c>
      <c r="N18" s="5" t="s">
        <v>742</v>
      </c>
      <c r="O18" s="5" t="s">
        <v>743</v>
      </c>
      <c r="P18" t="s">
        <v>744</v>
      </c>
      <c r="S18" t="s">
        <v>493</v>
      </c>
      <c r="T18" t="s">
        <v>745</v>
      </c>
      <c r="U18" t="s">
        <v>746</v>
      </c>
      <c r="V18" t="s">
        <v>733</v>
      </c>
      <c r="W18" t="s">
        <v>734</v>
      </c>
      <c r="X18" t="s">
        <v>735</v>
      </c>
      <c r="Y18" t="s">
        <v>493</v>
      </c>
    </row>
    <row r="19" spans="1:25">
      <c r="A19" t="s">
        <v>747</v>
      </c>
      <c r="B19" t="s">
        <v>748</v>
      </c>
      <c r="C19" t="s">
        <v>749</v>
      </c>
      <c r="D19" t="s">
        <v>750</v>
      </c>
      <c r="E19" t="s">
        <v>751</v>
      </c>
      <c r="F19">
        <v>44</v>
      </c>
      <c r="G19" t="s">
        <v>752</v>
      </c>
      <c r="I19" s="2" t="s">
        <v>703</v>
      </c>
      <c r="J19" s="2">
        <v>533</v>
      </c>
      <c r="K19" s="3" t="s">
        <v>704</v>
      </c>
      <c r="N19" s="5" t="s">
        <v>753</v>
      </c>
      <c r="O19" s="5" t="s">
        <v>754</v>
      </c>
      <c r="P19" t="s">
        <v>755</v>
      </c>
      <c r="S19" t="s">
        <v>756</v>
      </c>
      <c r="T19" t="s">
        <v>757</v>
      </c>
      <c r="U19" t="s">
        <v>758</v>
      </c>
      <c r="V19" t="s">
        <v>733</v>
      </c>
      <c r="W19" t="s">
        <v>734</v>
      </c>
      <c r="X19" t="s">
        <v>756</v>
      </c>
      <c r="Y19" t="s">
        <v>756</v>
      </c>
    </row>
    <row r="20" spans="1:25">
      <c r="A20" t="s">
        <v>759</v>
      </c>
      <c r="B20" t="s">
        <v>760</v>
      </c>
      <c r="C20" t="s">
        <v>761</v>
      </c>
      <c r="D20" t="s">
        <v>762</v>
      </c>
      <c r="E20" t="s">
        <v>763</v>
      </c>
      <c r="F20">
        <v>48</v>
      </c>
      <c r="G20" t="s">
        <v>764</v>
      </c>
      <c r="I20" s="2" t="s">
        <v>740</v>
      </c>
      <c r="J20" s="2">
        <v>944</v>
      </c>
      <c r="K20" s="3" t="s">
        <v>741</v>
      </c>
      <c r="N20" s="5" t="s">
        <v>765</v>
      </c>
      <c r="O20" s="5" t="s">
        <v>766</v>
      </c>
      <c r="P20" t="s">
        <v>206</v>
      </c>
      <c r="S20" t="s">
        <v>472</v>
      </c>
      <c r="T20" t="s">
        <v>767</v>
      </c>
      <c r="U20" t="s">
        <v>768</v>
      </c>
      <c r="V20" t="s">
        <v>733</v>
      </c>
      <c r="W20" t="s">
        <v>734</v>
      </c>
      <c r="X20" t="s">
        <v>769</v>
      </c>
      <c r="Y20" t="s">
        <v>472</v>
      </c>
    </row>
    <row r="21" spans="1:25">
      <c r="A21" t="s">
        <v>770</v>
      </c>
      <c r="B21" t="s">
        <v>771</v>
      </c>
      <c r="C21" t="s">
        <v>772</v>
      </c>
      <c r="D21" t="s">
        <v>773</v>
      </c>
      <c r="E21" t="s">
        <v>774</v>
      </c>
      <c r="F21">
        <v>50</v>
      </c>
      <c r="G21" t="s">
        <v>775</v>
      </c>
      <c r="I21" s="2" t="s">
        <v>776</v>
      </c>
      <c r="J21" s="2">
        <v>977</v>
      </c>
      <c r="K21" s="3" t="s">
        <v>777</v>
      </c>
      <c r="N21" s="5" t="s">
        <v>778</v>
      </c>
      <c r="O21" s="5" t="s">
        <v>779</v>
      </c>
      <c r="P21" t="s">
        <v>218</v>
      </c>
      <c r="S21" t="s">
        <v>780</v>
      </c>
      <c r="T21" t="s">
        <v>781</v>
      </c>
      <c r="U21" t="s">
        <v>782</v>
      </c>
      <c r="V21" t="s">
        <v>733</v>
      </c>
      <c r="W21" t="s">
        <v>734</v>
      </c>
      <c r="X21" t="s">
        <v>769</v>
      </c>
      <c r="Y21" t="s">
        <v>780</v>
      </c>
    </row>
    <row r="22" spans="1:25">
      <c r="A22" t="s">
        <v>783</v>
      </c>
      <c r="B22" t="s">
        <v>784</v>
      </c>
      <c r="C22" t="s">
        <v>785</v>
      </c>
      <c r="D22" t="s">
        <v>786</v>
      </c>
      <c r="E22" t="s">
        <v>787</v>
      </c>
      <c r="F22">
        <v>52</v>
      </c>
      <c r="G22" t="s">
        <v>788</v>
      </c>
      <c r="I22" s="2" t="s">
        <v>787</v>
      </c>
      <c r="J22" s="2">
        <v>52</v>
      </c>
      <c r="K22" s="3" t="s">
        <v>788</v>
      </c>
      <c r="N22" s="5" t="s">
        <v>789</v>
      </c>
      <c r="O22" s="5" t="s">
        <v>790</v>
      </c>
      <c r="P22" t="s">
        <v>791</v>
      </c>
      <c r="S22" t="s">
        <v>792</v>
      </c>
      <c r="T22" t="s">
        <v>793</v>
      </c>
      <c r="U22" t="s">
        <v>794</v>
      </c>
      <c r="V22" t="s">
        <v>733</v>
      </c>
      <c r="W22" t="s">
        <v>734</v>
      </c>
      <c r="X22" t="s">
        <v>769</v>
      </c>
      <c r="Y22" t="s">
        <v>795</v>
      </c>
    </row>
    <row r="23" spans="1:25">
      <c r="A23" t="s">
        <v>796</v>
      </c>
      <c r="B23" t="s">
        <v>797</v>
      </c>
      <c r="C23" t="s">
        <v>798</v>
      </c>
      <c r="D23" t="s">
        <v>799</v>
      </c>
      <c r="E23" t="s">
        <v>800</v>
      </c>
      <c r="F23">
        <v>974</v>
      </c>
      <c r="G23" t="s">
        <v>801</v>
      </c>
      <c r="I23" s="2" t="s">
        <v>774</v>
      </c>
      <c r="J23" s="2">
        <v>50</v>
      </c>
      <c r="K23" s="3" t="s">
        <v>775</v>
      </c>
      <c r="N23" s="5" t="s">
        <v>802</v>
      </c>
      <c r="O23" s="5" t="s">
        <v>803</v>
      </c>
      <c r="P23" t="s">
        <v>211</v>
      </c>
      <c r="S23" t="s">
        <v>487</v>
      </c>
      <c r="T23" t="s">
        <v>804</v>
      </c>
      <c r="U23" t="s">
        <v>805</v>
      </c>
      <c r="V23" t="s">
        <v>733</v>
      </c>
      <c r="W23" t="s">
        <v>734</v>
      </c>
      <c r="X23" t="s">
        <v>769</v>
      </c>
      <c r="Y23" t="s">
        <v>795</v>
      </c>
    </row>
    <row r="24" spans="1:25">
      <c r="A24" t="s">
        <v>806</v>
      </c>
      <c r="B24" t="s">
        <v>807</v>
      </c>
      <c r="C24" t="s">
        <v>808</v>
      </c>
      <c r="D24" t="s">
        <v>809</v>
      </c>
      <c r="E24" t="s">
        <v>587</v>
      </c>
      <c r="F24">
        <v>978</v>
      </c>
      <c r="G24" t="s">
        <v>588</v>
      </c>
      <c r="I24" s="2" t="s">
        <v>810</v>
      </c>
      <c r="J24" s="2">
        <v>975</v>
      </c>
      <c r="K24" s="3" t="s">
        <v>811</v>
      </c>
      <c r="N24" s="5" t="s">
        <v>812</v>
      </c>
      <c r="O24" s="5" t="s">
        <v>813</v>
      </c>
      <c r="P24" t="s">
        <v>814</v>
      </c>
      <c r="S24" t="s">
        <v>815</v>
      </c>
      <c r="T24" t="s">
        <v>816</v>
      </c>
      <c r="U24" t="s">
        <v>817</v>
      </c>
      <c r="V24" t="s">
        <v>733</v>
      </c>
      <c r="W24" t="s">
        <v>734</v>
      </c>
      <c r="X24" t="s">
        <v>769</v>
      </c>
      <c r="Y24" t="s">
        <v>815</v>
      </c>
    </row>
    <row r="25" spans="1:25">
      <c r="A25" t="s">
        <v>818</v>
      </c>
      <c r="B25" t="s">
        <v>819</v>
      </c>
      <c r="C25" t="s">
        <v>820</v>
      </c>
      <c r="D25" t="s">
        <v>821</v>
      </c>
      <c r="E25" t="s">
        <v>822</v>
      </c>
      <c r="F25">
        <v>84</v>
      </c>
      <c r="G25" t="s">
        <v>823</v>
      </c>
      <c r="I25" s="2" t="s">
        <v>763</v>
      </c>
      <c r="J25" s="2">
        <v>48</v>
      </c>
      <c r="K25" s="3" t="s">
        <v>764</v>
      </c>
      <c r="N25" s="5" t="s">
        <v>824</v>
      </c>
      <c r="O25" s="5" t="s">
        <v>825</v>
      </c>
      <c r="P25" t="s">
        <v>826</v>
      </c>
      <c r="S25" t="s">
        <v>476</v>
      </c>
      <c r="T25" t="s">
        <v>827</v>
      </c>
      <c r="U25" t="s">
        <v>828</v>
      </c>
      <c r="V25" t="s">
        <v>733</v>
      </c>
      <c r="W25" t="s">
        <v>734</v>
      </c>
      <c r="X25" t="s">
        <v>769</v>
      </c>
      <c r="Y25" t="s">
        <v>476</v>
      </c>
    </row>
    <row r="26" spans="1:25">
      <c r="A26" t="s">
        <v>829</v>
      </c>
      <c r="B26" t="s">
        <v>830</v>
      </c>
      <c r="C26" t="s">
        <v>831</v>
      </c>
      <c r="D26" t="s">
        <v>832</v>
      </c>
      <c r="E26" t="s">
        <v>833</v>
      </c>
      <c r="F26">
        <v>952</v>
      </c>
      <c r="G26" t="s">
        <v>834</v>
      </c>
      <c r="I26" s="2" t="s">
        <v>835</v>
      </c>
      <c r="J26" s="2">
        <v>108</v>
      </c>
      <c r="K26" s="3" t="s">
        <v>836</v>
      </c>
      <c r="N26" s="5" t="s">
        <v>837</v>
      </c>
      <c r="O26" s="5" t="s">
        <v>838</v>
      </c>
      <c r="P26" t="s">
        <v>839</v>
      </c>
      <c r="S26" t="s">
        <v>840</v>
      </c>
      <c r="T26" t="s">
        <v>841</v>
      </c>
      <c r="U26" t="s">
        <v>842</v>
      </c>
      <c r="V26" t="s">
        <v>733</v>
      </c>
      <c r="W26" t="s">
        <v>843</v>
      </c>
      <c r="X26" t="s">
        <v>840</v>
      </c>
      <c r="Y26" t="s">
        <v>840</v>
      </c>
    </row>
    <row r="27" spans="1:25">
      <c r="A27" t="s">
        <v>844</v>
      </c>
      <c r="B27" t="s">
        <v>845</v>
      </c>
      <c r="C27" t="s">
        <v>846</v>
      </c>
      <c r="D27" t="s">
        <v>847</v>
      </c>
      <c r="E27" t="s">
        <v>848</v>
      </c>
      <c r="F27">
        <v>60</v>
      </c>
      <c r="G27" t="s">
        <v>849</v>
      </c>
      <c r="I27" s="2" t="s">
        <v>848</v>
      </c>
      <c r="J27" s="2">
        <v>60</v>
      </c>
      <c r="K27" s="3" t="s">
        <v>849</v>
      </c>
      <c r="N27" s="5" t="s">
        <v>850</v>
      </c>
      <c r="O27" s="5" t="s">
        <v>851</v>
      </c>
      <c r="P27" t="s">
        <v>852</v>
      </c>
      <c r="S27" t="s">
        <v>474</v>
      </c>
      <c r="T27" t="s">
        <v>853</v>
      </c>
      <c r="U27" t="s">
        <v>854</v>
      </c>
      <c r="V27" t="s">
        <v>733</v>
      </c>
      <c r="W27" t="s">
        <v>843</v>
      </c>
      <c r="X27" t="s">
        <v>474</v>
      </c>
      <c r="Y27" t="s">
        <v>474</v>
      </c>
    </row>
    <row r="28" spans="1:25">
      <c r="A28" t="s">
        <v>855</v>
      </c>
      <c r="B28" t="s">
        <v>856</v>
      </c>
      <c r="C28" t="s">
        <v>857</v>
      </c>
      <c r="D28" t="s">
        <v>858</v>
      </c>
      <c r="E28" t="s">
        <v>857</v>
      </c>
      <c r="F28">
        <v>64</v>
      </c>
      <c r="G28" t="s">
        <v>859</v>
      </c>
      <c r="I28" s="2" t="s">
        <v>860</v>
      </c>
      <c r="J28" s="2">
        <v>96</v>
      </c>
      <c r="K28" s="3" t="s">
        <v>861</v>
      </c>
      <c r="N28" s="5" t="s">
        <v>862</v>
      </c>
      <c r="O28" s="5" t="s">
        <v>863</v>
      </c>
      <c r="P28" t="s">
        <v>864</v>
      </c>
      <c r="S28" t="s">
        <v>479</v>
      </c>
      <c r="T28" t="s">
        <v>865</v>
      </c>
      <c r="U28" t="s">
        <v>866</v>
      </c>
      <c r="V28" t="s">
        <v>733</v>
      </c>
      <c r="W28" t="s">
        <v>479</v>
      </c>
      <c r="X28" t="s">
        <v>479</v>
      </c>
      <c r="Y28" t="s">
        <v>479</v>
      </c>
    </row>
    <row r="29" spans="1:25">
      <c r="A29" t="s">
        <v>867</v>
      </c>
      <c r="B29" t="s">
        <v>868</v>
      </c>
      <c r="C29" t="s">
        <v>869</v>
      </c>
      <c r="D29" t="s">
        <v>870</v>
      </c>
      <c r="E29" t="s">
        <v>871</v>
      </c>
      <c r="F29">
        <v>68</v>
      </c>
      <c r="G29" t="s">
        <v>872</v>
      </c>
      <c r="I29" s="2" t="s">
        <v>871</v>
      </c>
      <c r="J29" s="2">
        <v>68</v>
      </c>
      <c r="K29" s="3" t="s">
        <v>872</v>
      </c>
      <c r="N29" s="5" t="s">
        <v>873</v>
      </c>
      <c r="O29" s="5" t="s">
        <v>874</v>
      </c>
      <c r="P29" t="s">
        <v>214</v>
      </c>
      <c r="S29" t="s">
        <v>875</v>
      </c>
      <c r="T29" t="s">
        <v>876</v>
      </c>
      <c r="U29" t="s">
        <v>877</v>
      </c>
      <c r="V29" t="s">
        <v>733</v>
      </c>
      <c r="W29" t="s">
        <v>875</v>
      </c>
      <c r="X29" t="s">
        <v>875</v>
      </c>
      <c r="Y29" t="s">
        <v>875</v>
      </c>
    </row>
    <row r="30" spans="1:25">
      <c r="A30" t="s">
        <v>878</v>
      </c>
      <c r="B30" t="s">
        <v>879</v>
      </c>
      <c r="C30" t="s">
        <v>880</v>
      </c>
      <c r="D30" t="s">
        <v>881</v>
      </c>
      <c r="E30" t="s">
        <v>776</v>
      </c>
      <c r="F30">
        <v>977</v>
      </c>
      <c r="G30" t="s">
        <v>777</v>
      </c>
      <c r="I30" s="2" t="s">
        <v>882</v>
      </c>
      <c r="J30" s="2">
        <v>986</v>
      </c>
      <c r="K30" s="3" t="s">
        <v>883</v>
      </c>
      <c r="N30" s="5" t="s">
        <v>884</v>
      </c>
      <c r="O30" s="5" t="s">
        <v>885</v>
      </c>
      <c r="P30" t="s">
        <v>886</v>
      </c>
      <c r="S30" t="s">
        <v>887</v>
      </c>
      <c r="T30" t="s">
        <v>887</v>
      </c>
      <c r="U30" t="s">
        <v>887</v>
      </c>
      <c r="V30" t="s">
        <v>887</v>
      </c>
      <c r="W30" t="s">
        <v>887</v>
      </c>
      <c r="X30" t="s">
        <v>887</v>
      </c>
      <c r="Y30" t="s">
        <v>887</v>
      </c>
    </row>
    <row r="31" spans="1:25">
      <c r="A31" t="s">
        <v>888</v>
      </c>
      <c r="B31" t="s">
        <v>889</v>
      </c>
      <c r="C31" t="s">
        <v>890</v>
      </c>
      <c r="D31" t="s">
        <v>891</v>
      </c>
      <c r="E31" t="s">
        <v>892</v>
      </c>
      <c r="F31">
        <v>72</v>
      </c>
      <c r="G31" t="s">
        <v>893</v>
      </c>
      <c r="I31" s="2" t="s">
        <v>751</v>
      </c>
      <c r="J31" s="2">
        <v>44</v>
      </c>
      <c r="K31" s="3" t="s">
        <v>752</v>
      </c>
      <c r="N31" s="5" t="s">
        <v>894</v>
      </c>
      <c r="O31" s="5" t="s">
        <v>895</v>
      </c>
      <c r="P31" t="s">
        <v>215</v>
      </c>
    </row>
    <row r="32" spans="1:25">
      <c r="A32" t="s">
        <v>896</v>
      </c>
      <c r="B32" t="s">
        <v>897</v>
      </c>
      <c r="C32" t="s">
        <v>898</v>
      </c>
      <c r="D32" t="s">
        <v>899</v>
      </c>
      <c r="E32" t="s">
        <v>882</v>
      </c>
      <c r="F32">
        <v>986</v>
      </c>
      <c r="G32" t="s">
        <v>883</v>
      </c>
      <c r="I32" s="2" t="s">
        <v>857</v>
      </c>
      <c r="J32" s="2">
        <v>64</v>
      </c>
      <c r="K32" s="3" t="s">
        <v>859</v>
      </c>
      <c r="N32" s="5" t="s">
        <v>900</v>
      </c>
      <c r="O32" s="5" t="s">
        <v>901</v>
      </c>
      <c r="P32" t="s">
        <v>902</v>
      </c>
    </row>
    <row r="33" spans="1:16">
      <c r="A33" t="s">
        <v>903</v>
      </c>
      <c r="B33" t="s">
        <v>904</v>
      </c>
      <c r="C33" t="s">
        <v>905</v>
      </c>
      <c r="D33" t="s">
        <v>906</v>
      </c>
      <c r="E33" t="s">
        <v>201</v>
      </c>
      <c r="F33">
        <v>840</v>
      </c>
      <c r="G33" t="s">
        <v>557</v>
      </c>
      <c r="I33" s="2" t="s">
        <v>892</v>
      </c>
      <c r="J33" s="2">
        <v>72</v>
      </c>
      <c r="K33" s="3" t="s">
        <v>893</v>
      </c>
      <c r="N33" s="5" t="s">
        <v>907</v>
      </c>
      <c r="O33" s="5" t="s">
        <v>908</v>
      </c>
      <c r="P33" t="s">
        <v>909</v>
      </c>
    </row>
    <row r="34" spans="1:16">
      <c r="A34" t="s">
        <v>910</v>
      </c>
      <c r="B34" t="s">
        <v>911</v>
      </c>
      <c r="C34" t="s">
        <v>912</v>
      </c>
      <c r="D34" t="s">
        <v>913</v>
      </c>
      <c r="E34" t="s">
        <v>201</v>
      </c>
      <c r="F34">
        <v>840</v>
      </c>
      <c r="G34" t="s">
        <v>557</v>
      </c>
      <c r="I34" s="2" t="s">
        <v>800</v>
      </c>
      <c r="J34" s="2">
        <v>974</v>
      </c>
      <c r="K34" s="3" t="s">
        <v>801</v>
      </c>
      <c r="N34" s="5" t="s">
        <v>914</v>
      </c>
      <c r="O34" s="5" t="s">
        <v>915</v>
      </c>
      <c r="P34" t="s">
        <v>916</v>
      </c>
    </row>
    <row r="35" spans="1:16">
      <c r="A35" t="s">
        <v>917</v>
      </c>
      <c r="B35" t="s">
        <v>918</v>
      </c>
      <c r="C35" t="s">
        <v>919</v>
      </c>
      <c r="D35" t="s">
        <v>920</v>
      </c>
      <c r="E35" t="s">
        <v>860</v>
      </c>
      <c r="F35">
        <v>96</v>
      </c>
      <c r="G35" t="s">
        <v>861</v>
      </c>
      <c r="I35" s="2" t="s">
        <v>822</v>
      </c>
      <c r="J35" s="2">
        <v>84</v>
      </c>
      <c r="K35" s="3" t="s">
        <v>823</v>
      </c>
      <c r="N35" s="5" t="s">
        <v>921</v>
      </c>
      <c r="O35" s="5" t="s">
        <v>922</v>
      </c>
      <c r="P35" t="s">
        <v>923</v>
      </c>
    </row>
    <row r="36" spans="1:16">
      <c r="A36" t="s">
        <v>924</v>
      </c>
      <c r="B36" t="s">
        <v>925</v>
      </c>
      <c r="C36" t="s">
        <v>926</v>
      </c>
      <c r="D36" t="s">
        <v>927</v>
      </c>
      <c r="E36" t="s">
        <v>810</v>
      </c>
      <c r="F36">
        <v>975</v>
      </c>
      <c r="G36" t="s">
        <v>811</v>
      </c>
      <c r="I36" s="2" t="s">
        <v>928</v>
      </c>
      <c r="J36" s="2">
        <v>124</v>
      </c>
      <c r="K36" s="3" t="s">
        <v>929</v>
      </c>
      <c r="N36" s="5" t="s">
        <v>930</v>
      </c>
      <c r="O36" s="5" t="s">
        <v>931</v>
      </c>
      <c r="P36" t="s">
        <v>932</v>
      </c>
    </row>
    <row r="37" spans="1:16">
      <c r="A37" t="s">
        <v>933</v>
      </c>
      <c r="B37" t="s">
        <v>934</v>
      </c>
      <c r="C37" t="s">
        <v>935</v>
      </c>
      <c r="D37" t="s">
        <v>936</v>
      </c>
      <c r="E37" t="s">
        <v>833</v>
      </c>
      <c r="F37">
        <v>952</v>
      </c>
      <c r="G37" t="s">
        <v>834</v>
      </c>
      <c r="I37" s="2" t="s">
        <v>937</v>
      </c>
      <c r="J37" s="2">
        <v>976</v>
      </c>
      <c r="K37" s="3" t="s">
        <v>938</v>
      </c>
      <c r="N37" s="5" t="s">
        <v>939</v>
      </c>
      <c r="O37" s="5" t="s">
        <v>940</v>
      </c>
      <c r="P37" t="s">
        <v>941</v>
      </c>
    </row>
    <row r="38" spans="1:16">
      <c r="A38" t="s">
        <v>942</v>
      </c>
      <c r="B38" t="s">
        <v>943</v>
      </c>
      <c r="C38" t="s">
        <v>944</v>
      </c>
      <c r="D38" t="s">
        <v>945</v>
      </c>
      <c r="E38" t="s">
        <v>835</v>
      </c>
      <c r="F38">
        <v>108</v>
      </c>
      <c r="G38" t="s">
        <v>836</v>
      </c>
      <c r="I38" s="2" t="s">
        <v>946</v>
      </c>
      <c r="J38" s="2">
        <v>756</v>
      </c>
      <c r="K38" s="3" t="s">
        <v>947</v>
      </c>
      <c r="N38" s="5" t="s">
        <v>948</v>
      </c>
      <c r="O38" s="5" t="s">
        <v>949</v>
      </c>
      <c r="P38" t="s">
        <v>950</v>
      </c>
    </row>
    <row r="39" spans="1:16">
      <c r="A39" t="s">
        <v>951</v>
      </c>
      <c r="B39" t="s">
        <v>952</v>
      </c>
      <c r="C39" t="s">
        <v>953</v>
      </c>
      <c r="D39" t="s">
        <v>954</v>
      </c>
      <c r="E39" t="s">
        <v>955</v>
      </c>
      <c r="F39">
        <v>116</v>
      </c>
      <c r="G39" t="s">
        <v>956</v>
      </c>
      <c r="I39" s="2" t="s">
        <v>957</v>
      </c>
      <c r="J39" s="2">
        <v>990</v>
      </c>
      <c r="K39" s="3" t="s">
        <v>958</v>
      </c>
      <c r="N39" s="5" t="s">
        <v>959</v>
      </c>
      <c r="O39" s="5" t="s">
        <v>960</v>
      </c>
      <c r="P39" t="s">
        <v>202</v>
      </c>
    </row>
    <row r="40" spans="1:16">
      <c r="A40" t="s">
        <v>961</v>
      </c>
      <c r="B40" t="s">
        <v>962</v>
      </c>
      <c r="C40" t="s">
        <v>963</v>
      </c>
      <c r="D40" t="s">
        <v>964</v>
      </c>
      <c r="E40" t="s">
        <v>965</v>
      </c>
      <c r="F40">
        <v>950</v>
      </c>
      <c r="G40" t="s">
        <v>966</v>
      </c>
      <c r="I40" s="2" t="s">
        <v>967</v>
      </c>
      <c r="J40" s="2">
        <v>0</v>
      </c>
      <c r="K40" s="3" t="s">
        <v>968</v>
      </c>
      <c r="N40" s="5" t="s">
        <v>969</v>
      </c>
      <c r="O40" s="5" t="s">
        <v>970</v>
      </c>
      <c r="P40" t="s">
        <v>219</v>
      </c>
    </row>
    <row r="41" spans="1:16">
      <c r="A41" t="s">
        <v>971</v>
      </c>
      <c r="B41" t="s">
        <v>972</v>
      </c>
      <c r="C41" t="s">
        <v>973</v>
      </c>
      <c r="D41" t="s">
        <v>974</v>
      </c>
      <c r="E41" t="s">
        <v>928</v>
      </c>
      <c r="F41">
        <v>124</v>
      </c>
      <c r="G41" t="s">
        <v>929</v>
      </c>
      <c r="I41" s="2" t="s">
        <v>975</v>
      </c>
      <c r="J41" s="2">
        <v>170</v>
      </c>
      <c r="K41" s="3" t="s">
        <v>976</v>
      </c>
      <c r="N41" s="5" t="s">
        <v>977</v>
      </c>
      <c r="O41" s="5" t="s">
        <v>978</v>
      </c>
      <c r="P41" t="s">
        <v>979</v>
      </c>
    </row>
    <row r="42" spans="1:16">
      <c r="A42" t="s">
        <v>980</v>
      </c>
      <c r="B42" t="s">
        <v>981</v>
      </c>
      <c r="C42" t="s">
        <v>982</v>
      </c>
      <c r="D42" t="s">
        <v>983</v>
      </c>
      <c r="E42" t="s">
        <v>984</v>
      </c>
      <c r="F42">
        <v>132</v>
      </c>
      <c r="G42" t="s">
        <v>985</v>
      </c>
      <c r="I42" s="2" t="s">
        <v>986</v>
      </c>
      <c r="J42" s="2">
        <v>188</v>
      </c>
      <c r="K42" s="3" t="s">
        <v>987</v>
      </c>
      <c r="N42" s="5" t="s">
        <v>988</v>
      </c>
      <c r="O42" s="5" t="s">
        <v>989</v>
      </c>
      <c r="P42" t="s">
        <v>220</v>
      </c>
    </row>
    <row r="43" spans="1:16">
      <c r="A43" t="s">
        <v>990</v>
      </c>
      <c r="B43" t="s">
        <v>991</v>
      </c>
      <c r="C43" t="s">
        <v>992</v>
      </c>
      <c r="D43" t="s">
        <v>993</v>
      </c>
      <c r="E43" t="s">
        <v>994</v>
      </c>
      <c r="F43">
        <v>136</v>
      </c>
      <c r="G43" t="s">
        <v>995</v>
      </c>
      <c r="I43" s="2" t="s">
        <v>996</v>
      </c>
      <c r="J43" s="2">
        <v>931</v>
      </c>
      <c r="K43" s="3" t="s">
        <v>997</v>
      </c>
      <c r="N43" s="5" t="s">
        <v>998</v>
      </c>
      <c r="O43" s="5" t="s">
        <v>999</v>
      </c>
      <c r="P43" t="s">
        <v>1000</v>
      </c>
    </row>
    <row r="44" spans="1:16">
      <c r="A44" t="s">
        <v>1001</v>
      </c>
      <c r="B44" t="s">
        <v>1002</v>
      </c>
      <c r="C44" t="s">
        <v>1003</v>
      </c>
      <c r="D44" t="s">
        <v>1004</v>
      </c>
      <c r="E44" t="s">
        <v>965</v>
      </c>
      <c r="F44">
        <v>950</v>
      </c>
      <c r="G44" t="s">
        <v>966</v>
      </c>
      <c r="I44" s="2" t="s">
        <v>984</v>
      </c>
      <c r="J44" s="2">
        <v>132</v>
      </c>
      <c r="K44" s="3" t="s">
        <v>985</v>
      </c>
      <c r="N44" s="5" t="s">
        <v>1005</v>
      </c>
      <c r="O44" s="5" t="s">
        <v>1006</v>
      </c>
      <c r="P44" t="s">
        <v>1007</v>
      </c>
    </row>
    <row r="45" spans="1:16">
      <c r="A45" t="s">
        <v>1008</v>
      </c>
      <c r="B45" t="s">
        <v>1009</v>
      </c>
      <c r="C45" t="s">
        <v>1010</v>
      </c>
      <c r="D45" t="s">
        <v>1011</v>
      </c>
      <c r="E45" t="s">
        <v>965</v>
      </c>
      <c r="F45">
        <v>950</v>
      </c>
      <c r="G45" t="s">
        <v>966</v>
      </c>
      <c r="I45" s="2" t="s">
        <v>1012</v>
      </c>
      <c r="J45" s="2">
        <v>203</v>
      </c>
      <c r="K45" s="3" t="s">
        <v>1013</v>
      </c>
      <c r="N45" s="5" t="s">
        <v>1014</v>
      </c>
      <c r="O45" s="5" t="s">
        <v>1015</v>
      </c>
      <c r="P45" t="s">
        <v>1016</v>
      </c>
    </row>
    <row r="46" spans="1:16">
      <c r="A46" t="s">
        <v>1017</v>
      </c>
      <c r="B46" t="s">
        <v>1018</v>
      </c>
      <c r="C46" t="s">
        <v>1019</v>
      </c>
      <c r="D46" t="s">
        <v>1020</v>
      </c>
      <c r="E46" t="s">
        <v>957</v>
      </c>
      <c r="F46">
        <v>990</v>
      </c>
      <c r="G46" t="s">
        <v>958</v>
      </c>
      <c r="I46" s="2" t="s">
        <v>1021</v>
      </c>
      <c r="J46" s="2">
        <v>262</v>
      </c>
      <c r="K46" s="3" t="s">
        <v>1022</v>
      </c>
      <c r="N46" s="5" t="s">
        <v>1023</v>
      </c>
      <c r="O46" s="5" t="s">
        <v>1024</v>
      </c>
      <c r="P46" t="s">
        <v>1025</v>
      </c>
    </row>
    <row r="47" spans="1:16">
      <c r="A47" t="s">
        <v>1026</v>
      </c>
      <c r="B47" t="s">
        <v>1027</v>
      </c>
      <c r="C47" t="s">
        <v>1028</v>
      </c>
      <c r="D47" t="s">
        <v>1029</v>
      </c>
      <c r="E47" t="s">
        <v>967</v>
      </c>
      <c r="F47">
        <v>0</v>
      </c>
      <c r="G47" t="s">
        <v>968</v>
      </c>
      <c r="I47" s="2" t="s">
        <v>1030</v>
      </c>
      <c r="J47" s="2">
        <v>208</v>
      </c>
      <c r="K47" s="3" t="s">
        <v>1031</v>
      </c>
      <c r="N47" s="5" t="s">
        <v>1032</v>
      </c>
      <c r="O47" s="5" t="s">
        <v>1033</v>
      </c>
      <c r="P47" t="s">
        <v>221</v>
      </c>
    </row>
    <row r="48" spans="1:16">
      <c r="A48" t="s">
        <v>1034</v>
      </c>
      <c r="B48" t="s">
        <v>1035</v>
      </c>
      <c r="C48" t="s">
        <v>1036</v>
      </c>
      <c r="D48" t="s">
        <v>1037</v>
      </c>
      <c r="E48" t="s">
        <v>716</v>
      </c>
      <c r="F48">
        <v>36</v>
      </c>
      <c r="G48" t="s">
        <v>717</v>
      </c>
      <c r="I48" s="2" t="s">
        <v>1038</v>
      </c>
      <c r="J48" s="2">
        <v>214</v>
      </c>
      <c r="K48" s="3" t="s">
        <v>1039</v>
      </c>
      <c r="N48" s="5" t="s">
        <v>1040</v>
      </c>
      <c r="O48" s="5" t="s">
        <v>1041</v>
      </c>
      <c r="P48" t="s">
        <v>1042</v>
      </c>
    </row>
    <row r="49" spans="1:16">
      <c r="A49" t="s">
        <v>1043</v>
      </c>
      <c r="B49" t="s">
        <v>1044</v>
      </c>
      <c r="C49" t="s">
        <v>1045</v>
      </c>
      <c r="D49" t="s">
        <v>1046</v>
      </c>
      <c r="E49" t="s">
        <v>716</v>
      </c>
      <c r="F49">
        <v>36</v>
      </c>
      <c r="G49" t="s">
        <v>717</v>
      </c>
      <c r="I49" s="2" t="s">
        <v>613</v>
      </c>
      <c r="J49" s="2">
        <v>12</v>
      </c>
      <c r="K49" s="3" t="s">
        <v>614</v>
      </c>
      <c r="N49" s="5" t="s">
        <v>1047</v>
      </c>
      <c r="O49" s="5" t="s">
        <v>1048</v>
      </c>
      <c r="P49" t="s">
        <v>1049</v>
      </c>
    </row>
    <row r="50" spans="1:16">
      <c r="A50" t="s">
        <v>1050</v>
      </c>
      <c r="B50" t="s">
        <v>1051</v>
      </c>
      <c r="C50" t="s">
        <v>1052</v>
      </c>
      <c r="D50" t="s">
        <v>1053</v>
      </c>
      <c r="E50" t="s">
        <v>975</v>
      </c>
      <c r="F50">
        <v>170</v>
      </c>
      <c r="G50" t="s">
        <v>976</v>
      </c>
      <c r="I50" s="2" t="s">
        <v>1054</v>
      </c>
      <c r="J50" s="2">
        <v>818</v>
      </c>
      <c r="K50" s="3" t="s">
        <v>1055</v>
      </c>
      <c r="N50" s="5" t="s">
        <v>1056</v>
      </c>
      <c r="O50" s="5" t="s">
        <v>1057</v>
      </c>
      <c r="P50" t="s">
        <v>1058</v>
      </c>
    </row>
    <row r="51" spans="1:16">
      <c r="A51" t="s">
        <v>1059</v>
      </c>
      <c r="B51" t="s">
        <v>1060</v>
      </c>
      <c r="C51" t="s">
        <v>1061</v>
      </c>
      <c r="D51" t="s">
        <v>1062</v>
      </c>
      <c r="E51" t="s">
        <v>1063</v>
      </c>
      <c r="F51">
        <v>174</v>
      </c>
      <c r="G51" t="s">
        <v>1064</v>
      </c>
      <c r="I51" s="2" t="s">
        <v>1065</v>
      </c>
      <c r="J51" s="2">
        <v>232</v>
      </c>
      <c r="K51" s="3" t="s">
        <v>1066</v>
      </c>
      <c r="N51" s="5" t="s">
        <v>1067</v>
      </c>
      <c r="O51" s="5" t="s">
        <v>1068</v>
      </c>
      <c r="P51" t="s">
        <v>1069</v>
      </c>
    </row>
    <row r="52" spans="1:16">
      <c r="A52" t="s">
        <v>1070</v>
      </c>
      <c r="B52" t="s">
        <v>1071</v>
      </c>
      <c r="C52" t="s">
        <v>1072</v>
      </c>
      <c r="D52" t="s">
        <v>1073</v>
      </c>
      <c r="E52" t="s">
        <v>986</v>
      </c>
      <c r="F52">
        <v>188</v>
      </c>
      <c r="G52" t="s">
        <v>987</v>
      </c>
      <c r="I52" s="2" t="s">
        <v>1074</v>
      </c>
      <c r="J52" s="2">
        <v>230</v>
      </c>
      <c r="K52" s="3" t="s">
        <v>1075</v>
      </c>
      <c r="N52" s="5" t="s">
        <v>1076</v>
      </c>
      <c r="O52" s="5" t="s">
        <v>1077</v>
      </c>
      <c r="P52" t="s">
        <v>1078</v>
      </c>
    </row>
    <row r="53" spans="1:16">
      <c r="A53" t="s">
        <v>1079</v>
      </c>
      <c r="B53" t="s">
        <v>1080</v>
      </c>
      <c r="C53" t="s">
        <v>1081</v>
      </c>
      <c r="D53" t="s">
        <v>1082</v>
      </c>
      <c r="E53" t="s">
        <v>833</v>
      </c>
      <c r="F53">
        <v>952</v>
      </c>
      <c r="G53" t="s">
        <v>834</v>
      </c>
      <c r="I53" s="2" t="s">
        <v>587</v>
      </c>
      <c r="J53" s="2">
        <v>978</v>
      </c>
      <c r="K53" s="3" t="s">
        <v>588</v>
      </c>
      <c r="N53" s="5" t="s">
        <v>1083</v>
      </c>
      <c r="O53" s="5" t="s">
        <v>1084</v>
      </c>
      <c r="P53" t="s">
        <v>1085</v>
      </c>
    </row>
    <row r="54" spans="1:16">
      <c r="A54" t="s">
        <v>1086</v>
      </c>
      <c r="B54" t="s">
        <v>1087</v>
      </c>
      <c r="C54" t="s">
        <v>1088</v>
      </c>
      <c r="D54" t="s">
        <v>1089</v>
      </c>
      <c r="E54" t="s">
        <v>1090</v>
      </c>
      <c r="F54">
        <v>191</v>
      </c>
      <c r="G54" t="s">
        <v>1091</v>
      </c>
      <c r="I54" s="2" t="s">
        <v>1092</v>
      </c>
      <c r="J54" s="2">
        <v>242</v>
      </c>
      <c r="K54" s="3" t="s">
        <v>1093</v>
      </c>
      <c r="N54" s="5" t="s">
        <v>1094</v>
      </c>
      <c r="O54" s="5" t="s">
        <v>1095</v>
      </c>
      <c r="P54" t="s">
        <v>1096</v>
      </c>
    </row>
    <row r="55" spans="1:16">
      <c r="A55" t="s">
        <v>1097</v>
      </c>
      <c r="B55" t="s">
        <v>1098</v>
      </c>
      <c r="C55" t="s">
        <v>1099</v>
      </c>
      <c r="D55" t="s">
        <v>1100</v>
      </c>
      <c r="E55" t="s">
        <v>996</v>
      </c>
      <c r="F55">
        <v>931</v>
      </c>
      <c r="G55" t="s">
        <v>997</v>
      </c>
      <c r="I55" s="2" t="s">
        <v>1101</v>
      </c>
      <c r="J55" s="2">
        <v>238</v>
      </c>
      <c r="K55" s="3" t="s">
        <v>1102</v>
      </c>
      <c r="N55" s="5" t="s">
        <v>1103</v>
      </c>
      <c r="O55" s="5" t="s">
        <v>1104</v>
      </c>
      <c r="P55" t="s">
        <v>1105</v>
      </c>
    </row>
    <row r="56" spans="1:16">
      <c r="A56" t="s">
        <v>1106</v>
      </c>
      <c r="B56" t="s">
        <v>1107</v>
      </c>
      <c r="C56" t="s">
        <v>1108</v>
      </c>
      <c r="D56" t="s">
        <v>1109</v>
      </c>
      <c r="E56" t="s">
        <v>587</v>
      </c>
      <c r="F56">
        <v>978</v>
      </c>
      <c r="G56" t="s">
        <v>588</v>
      </c>
      <c r="I56" s="2" t="s">
        <v>1110</v>
      </c>
      <c r="J56" s="2">
        <v>826</v>
      </c>
      <c r="K56" s="3" t="s">
        <v>1111</v>
      </c>
      <c r="N56" s="5" t="s">
        <v>1112</v>
      </c>
      <c r="O56" s="5" t="s">
        <v>1113</v>
      </c>
      <c r="P56" t="s">
        <v>1114</v>
      </c>
    </row>
    <row r="57" spans="1:16">
      <c r="A57" t="s">
        <v>1115</v>
      </c>
      <c r="B57" t="s">
        <v>1116</v>
      </c>
      <c r="C57" t="s">
        <v>1117</v>
      </c>
      <c r="D57" t="s">
        <v>1118</v>
      </c>
      <c r="E57" t="s">
        <v>1012</v>
      </c>
      <c r="F57">
        <v>203</v>
      </c>
      <c r="G57" t="s">
        <v>1013</v>
      </c>
      <c r="I57" s="2" t="s">
        <v>1119</v>
      </c>
      <c r="J57" s="2">
        <v>981</v>
      </c>
      <c r="K57" s="3" t="s">
        <v>1120</v>
      </c>
      <c r="N57" s="5" t="s">
        <v>1121</v>
      </c>
      <c r="O57" s="5" t="s">
        <v>1122</v>
      </c>
      <c r="P57" t="s">
        <v>1123</v>
      </c>
    </row>
    <row r="58" spans="1:16">
      <c r="A58" t="s">
        <v>1124</v>
      </c>
      <c r="B58" t="s">
        <v>1125</v>
      </c>
      <c r="C58" t="s">
        <v>1126</v>
      </c>
      <c r="D58" t="s">
        <v>1127</v>
      </c>
      <c r="E58" t="s">
        <v>937</v>
      </c>
      <c r="F58">
        <v>976</v>
      </c>
      <c r="G58" t="s">
        <v>938</v>
      </c>
      <c r="I58" s="2" t="s">
        <v>1128</v>
      </c>
      <c r="J58" s="2">
        <v>0</v>
      </c>
      <c r="K58" s="3" t="s">
        <v>1129</v>
      </c>
      <c r="N58" s="5" t="s">
        <v>1130</v>
      </c>
      <c r="O58" s="5" t="s">
        <v>1131</v>
      </c>
      <c r="P58" t="s">
        <v>1132</v>
      </c>
    </row>
    <row r="59" spans="1:16">
      <c r="A59" t="s">
        <v>1133</v>
      </c>
      <c r="B59" t="s">
        <v>1134</v>
      </c>
      <c r="C59" t="s">
        <v>1135</v>
      </c>
      <c r="D59" t="s">
        <v>1136</v>
      </c>
      <c r="E59" t="s">
        <v>1030</v>
      </c>
      <c r="F59">
        <v>208</v>
      </c>
      <c r="G59" t="s">
        <v>1031</v>
      </c>
      <c r="I59" s="2" t="s">
        <v>1137</v>
      </c>
      <c r="J59" s="2">
        <v>936</v>
      </c>
      <c r="K59" s="3" t="s">
        <v>1138</v>
      </c>
      <c r="N59" s="5" t="s">
        <v>1139</v>
      </c>
      <c r="O59" s="5" t="s">
        <v>1140</v>
      </c>
      <c r="P59" t="s">
        <v>1141</v>
      </c>
    </row>
    <row r="60" spans="1:16">
      <c r="A60" t="s">
        <v>1142</v>
      </c>
      <c r="B60" t="s">
        <v>1143</v>
      </c>
      <c r="C60" t="s">
        <v>1144</v>
      </c>
      <c r="D60" t="s">
        <v>1145</v>
      </c>
      <c r="E60" t="s">
        <v>1021</v>
      </c>
      <c r="F60">
        <v>262</v>
      </c>
      <c r="G60" t="s">
        <v>1022</v>
      </c>
      <c r="I60" s="2" t="s">
        <v>1146</v>
      </c>
      <c r="J60" s="2">
        <v>292</v>
      </c>
      <c r="K60" s="3" t="s">
        <v>1147</v>
      </c>
      <c r="N60" s="5" t="s">
        <v>1148</v>
      </c>
      <c r="O60" s="5" t="s">
        <v>1149</v>
      </c>
      <c r="P60" t="s">
        <v>1150</v>
      </c>
    </row>
    <row r="61" spans="1:16">
      <c r="A61" t="s">
        <v>1151</v>
      </c>
      <c r="B61" t="s">
        <v>1152</v>
      </c>
      <c r="C61" t="s">
        <v>1153</v>
      </c>
      <c r="D61" t="s">
        <v>1154</v>
      </c>
      <c r="E61" t="s">
        <v>656</v>
      </c>
      <c r="F61">
        <v>951</v>
      </c>
      <c r="G61" t="s">
        <v>657</v>
      </c>
      <c r="I61" s="2" t="s">
        <v>1155</v>
      </c>
      <c r="J61" s="2">
        <v>270</v>
      </c>
      <c r="K61" s="3" t="s">
        <v>1156</v>
      </c>
      <c r="N61" s="5" t="s">
        <v>1157</v>
      </c>
      <c r="O61" s="5" t="s">
        <v>1158</v>
      </c>
      <c r="P61" t="s">
        <v>222</v>
      </c>
    </row>
    <row r="62" spans="1:16">
      <c r="A62" t="s">
        <v>1159</v>
      </c>
      <c r="B62" t="s">
        <v>1160</v>
      </c>
      <c r="C62" t="s">
        <v>1161</v>
      </c>
      <c r="D62" t="s">
        <v>1162</v>
      </c>
      <c r="E62" t="s">
        <v>1038</v>
      </c>
      <c r="F62">
        <v>214</v>
      </c>
      <c r="G62" t="s">
        <v>1039</v>
      </c>
      <c r="I62" s="2" t="s">
        <v>1163</v>
      </c>
      <c r="J62" s="2">
        <v>324</v>
      </c>
      <c r="K62" s="3" t="s">
        <v>1164</v>
      </c>
      <c r="N62" s="5" t="s">
        <v>1165</v>
      </c>
      <c r="O62" s="5" t="s">
        <v>1166</v>
      </c>
      <c r="P62" t="s">
        <v>1167</v>
      </c>
    </row>
    <row r="63" spans="1:16">
      <c r="A63" t="s">
        <v>1168</v>
      </c>
      <c r="B63" t="s">
        <v>1169</v>
      </c>
      <c r="C63" t="s">
        <v>1170</v>
      </c>
      <c r="D63" t="s">
        <v>1171</v>
      </c>
      <c r="E63" t="s">
        <v>201</v>
      </c>
      <c r="F63">
        <v>840</v>
      </c>
      <c r="G63" t="s">
        <v>557</v>
      </c>
      <c r="I63" s="2" t="s">
        <v>1172</v>
      </c>
      <c r="J63" s="2">
        <v>320</v>
      </c>
      <c r="K63" s="3" t="s">
        <v>1173</v>
      </c>
      <c r="N63" s="5" t="s">
        <v>1174</v>
      </c>
      <c r="O63" s="5" t="s">
        <v>1175</v>
      </c>
      <c r="P63" t="s">
        <v>208</v>
      </c>
    </row>
    <row r="64" spans="1:16">
      <c r="A64" t="s">
        <v>1176</v>
      </c>
      <c r="B64" t="s">
        <v>1177</v>
      </c>
      <c r="C64" t="s">
        <v>1178</v>
      </c>
      <c r="D64" t="s">
        <v>1179</v>
      </c>
      <c r="E64" t="s">
        <v>1054</v>
      </c>
      <c r="F64">
        <v>818</v>
      </c>
      <c r="G64" t="s">
        <v>1055</v>
      </c>
      <c r="I64" s="2" t="s">
        <v>1180</v>
      </c>
      <c r="J64" s="2">
        <v>328</v>
      </c>
      <c r="K64" s="3" t="s">
        <v>1181</v>
      </c>
      <c r="N64" s="5" t="s">
        <v>1182</v>
      </c>
      <c r="O64" s="5" t="s">
        <v>1183</v>
      </c>
      <c r="P64" t="s">
        <v>1184</v>
      </c>
    </row>
    <row r="65" spans="1:16">
      <c r="A65" t="s">
        <v>1185</v>
      </c>
      <c r="B65" t="s">
        <v>1186</v>
      </c>
      <c r="C65" t="s">
        <v>1187</v>
      </c>
      <c r="D65" t="s">
        <v>1188</v>
      </c>
      <c r="E65" t="s">
        <v>201</v>
      </c>
      <c r="F65">
        <v>840</v>
      </c>
      <c r="G65" t="s">
        <v>557</v>
      </c>
      <c r="I65" s="2" t="s">
        <v>1189</v>
      </c>
      <c r="J65" s="2">
        <v>344</v>
      </c>
      <c r="K65" s="3" t="s">
        <v>1190</v>
      </c>
      <c r="N65" s="5" t="s">
        <v>1191</v>
      </c>
      <c r="O65" s="5" t="s">
        <v>1192</v>
      </c>
      <c r="P65" t="s">
        <v>1193</v>
      </c>
    </row>
    <row r="66" spans="1:16">
      <c r="A66" t="s">
        <v>1194</v>
      </c>
      <c r="B66" t="s">
        <v>1195</v>
      </c>
      <c r="C66" t="s">
        <v>1196</v>
      </c>
      <c r="D66" t="s">
        <v>1197</v>
      </c>
      <c r="E66" t="s">
        <v>965</v>
      </c>
      <c r="F66">
        <v>950</v>
      </c>
      <c r="G66" t="s">
        <v>966</v>
      </c>
      <c r="I66" s="2" t="s">
        <v>1198</v>
      </c>
      <c r="J66" s="2">
        <v>340</v>
      </c>
      <c r="K66" s="3" t="s">
        <v>1199</v>
      </c>
      <c r="N66" s="5" t="s">
        <v>1200</v>
      </c>
      <c r="O66" s="5" t="s">
        <v>1201</v>
      </c>
      <c r="P66" t="s">
        <v>1202</v>
      </c>
    </row>
    <row r="67" spans="1:16">
      <c r="A67" t="s">
        <v>1203</v>
      </c>
      <c r="B67" t="s">
        <v>1204</v>
      </c>
      <c r="C67" t="s">
        <v>1205</v>
      </c>
      <c r="D67" t="s">
        <v>1206</v>
      </c>
      <c r="E67" t="s">
        <v>1065</v>
      </c>
      <c r="F67">
        <v>232</v>
      </c>
      <c r="G67" t="s">
        <v>1066</v>
      </c>
      <c r="I67" s="2" t="s">
        <v>1090</v>
      </c>
      <c r="J67" s="2">
        <v>191</v>
      </c>
      <c r="K67" s="3" t="s">
        <v>1091</v>
      </c>
      <c r="N67" s="5" t="s">
        <v>1207</v>
      </c>
      <c r="O67" s="5" t="s">
        <v>1208</v>
      </c>
      <c r="P67" t="s">
        <v>1209</v>
      </c>
    </row>
    <row r="68" spans="1:16">
      <c r="A68" t="s">
        <v>1210</v>
      </c>
      <c r="B68" t="s">
        <v>1211</v>
      </c>
      <c r="C68" t="s">
        <v>1212</v>
      </c>
      <c r="D68" t="s">
        <v>1213</v>
      </c>
      <c r="E68" t="s">
        <v>587</v>
      </c>
      <c r="F68">
        <v>978</v>
      </c>
      <c r="G68" t="s">
        <v>588</v>
      </c>
      <c r="I68" s="2" t="s">
        <v>1214</v>
      </c>
      <c r="J68" s="2">
        <v>332</v>
      </c>
      <c r="K68" s="3" t="s">
        <v>1215</v>
      </c>
      <c r="N68" s="5" t="s">
        <v>1216</v>
      </c>
      <c r="O68" s="5" t="s">
        <v>1217</v>
      </c>
      <c r="P68" t="s">
        <v>210</v>
      </c>
    </row>
    <row r="69" spans="1:16">
      <c r="A69" t="s">
        <v>1218</v>
      </c>
      <c r="B69" t="s">
        <v>1219</v>
      </c>
      <c r="C69" t="s">
        <v>1220</v>
      </c>
      <c r="D69" t="s">
        <v>1221</v>
      </c>
      <c r="E69" t="s">
        <v>1222</v>
      </c>
      <c r="F69">
        <v>748</v>
      </c>
      <c r="G69" t="s">
        <v>1223</v>
      </c>
      <c r="I69" s="2" t="s">
        <v>1224</v>
      </c>
      <c r="J69" s="2">
        <v>348</v>
      </c>
      <c r="K69" s="3" t="s">
        <v>1225</v>
      </c>
      <c r="N69" s="5" t="s">
        <v>1226</v>
      </c>
      <c r="O69" s="5" t="s">
        <v>1227</v>
      </c>
      <c r="P69" t="s">
        <v>1228</v>
      </c>
    </row>
    <row r="70" spans="1:16">
      <c r="A70" t="s">
        <v>1229</v>
      </c>
      <c r="B70" t="s">
        <v>1230</v>
      </c>
      <c r="C70" t="s">
        <v>1231</v>
      </c>
      <c r="D70" t="s">
        <v>1232</v>
      </c>
      <c r="E70" t="s">
        <v>1074</v>
      </c>
      <c r="F70">
        <v>230</v>
      </c>
      <c r="G70" t="s">
        <v>1075</v>
      </c>
      <c r="I70" s="2" t="s">
        <v>1233</v>
      </c>
      <c r="J70" s="2">
        <v>360</v>
      </c>
      <c r="K70" s="3" t="s">
        <v>1234</v>
      </c>
      <c r="N70" s="5" t="s">
        <v>1235</v>
      </c>
      <c r="O70" s="5" t="s">
        <v>1236</v>
      </c>
      <c r="P70" t="s">
        <v>1237</v>
      </c>
    </row>
    <row r="71" spans="1:16">
      <c r="A71" t="s">
        <v>1238</v>
      </c>
      <c r="B71" t="s">
        <v>1239</v>
      </c>
      <c r="C71" t="s">
        <v>1240</v>
      </c>
      <c r="D71" t="s">
        <v>1241</v>
      </c>
      <c r="E71" t="s">
        <v>1101</v>
      </c>
      <c r="F71">
        <v>238</v>
      </c>
      <c r="G71" t="s">
        <v>1102</v>
      </c>
      <c r="I71" s="2" t="s">
        <v>1242</v>
      </c>
      <c r="J71" s="2">
        <v>376</v>
      </c>
      <c r="K71" s="3" t="s">
        <v>1243</v>
      </c>
      <c r="N71" s="5" t="s">
        <v>1244</v>
      </c>
      <c r="O71" s="5" t="s">
        <v>1245</v>
      </c>
      <c r="P71" t="s">
        <v>1246</v>
      </c>
    </row>
    <row r="72" spans="1:16">
      <c r="A72" t="s">
        <v>1247</v>
      </c>
      <c r="B72" t="s">
        <v>1248</v>
      </c>
      <c r="C72" t="s">
        <v>1249</v>
      </c>
      <c r="D72" t="s">
        <v>1250</v>
      </c>
      <c r="E72" t="s">
        <v>1030</v>
      </c>
      <c r="F72">
        <v>208</v>
      </c>
      <c r="G72" t="s">
        <v>1031</v>
      </c>
      <c r="I72" s="2" t="s">
        <v>1251</v>
      </c>
      <c r="J72" s="2">
        <v>0</v>
      </c>
      <c r="K72" s="3" t="s">
        <v>1252</v>
      </c>
      <c r="N72" s="5" t="s">
        <v>1253</v>
      </c>
      <c r="O72" s="5" t="s">
        <v>1254</v>
      </c>
      <c r="P72" t="s">
        <v>1255</v>
      </c>
    </row>
    <row r="73" spans="1:16">
      <c r="A73" t="s">
        <v>1256</v>
      </c>
      <c r="B73" t="s">
        <v>1257</v>
      </c>
      <c r="C73" t="s">
        <v>1258</v>
      </c>
      <c r="D73" t="s">
        <v>1259</v>
      </c>
      <c r="E73" t="s">
        <v>1092</v>
      </c>
      <c r="F73">
        <v>242</v>
      </c>
      <c r="G73" t="s">
        <v>1093</v>
      </c>
      <c r="I73" s="2" t="s">
        <v>1260</v>
      </c>
      <c r="J73" s="2">
        <v>356</v>
      </c>
      <c r="K73" s="3" t="s">
        <v>1261</v>
      </c>
    </row>
    <row r="74" spans="1:16">
      <c r="A74" t="s">
        <v>1262</v>
      </c>
      <c r="B74" t="s">
        <v>1263</v>
      </c>
      <c r="C74" t="s">
        <v>1264</v>
      </c>
      <c r="D74" t="s">
        <v>1265</v>
      </c>
      <c r="E74" t="s">
        <v>587</v>
      </c>
      <c r="F74">
        <v>978</v>
      </c>
      <c r="G74" t="s">
        <v>588</v>
      </c>
      <c r="I74" s="2" t="s">
        <v>1266</v>
      </c>
      <c r="J74" s="2">
        <v>368</v>
      </c>
      <c r="K74" s="3" t="s">
        <v>1267</v>
      </c>
    </row>
    <row r="75" spans="1:16">
      <c r="A75" t="s">
        <v>1268</v>
      </c>
      <c r="B75" t="s">
        <v>1269</v>
      </c>
      <c r="C75" t="s">
        <v>1270</v>
      </c>
      <c r="D75" t="s">
        <v>1271</v>
      </c>
      <c r="E75" t="s">
        <v>587</v>
      </c>
      <c r="F75">
        <v>978</v>
      </c>
      <c r="G75" t="s">
        <v>588</v>
      </c>
      <c r="I75" s="2" t="s">
        <v>1272</v>
      </c>
      <c r="J75" s="2">
        <v>364</v>
      </c>
      <c r="K75" s="3" t="s">
        <v>1273</v>
      </c>
    </row>
    <row r="76" spans="1:16">
      <c r="A76" t="s">
        <v>1274</v>
      </c>
      <c r="B76" t="s">
        <v>1275</v>
      </c>
      <c r="C76" t="s">
        <v>1276</v>
      </c>
      <c r="D76" t="s">
        <v>1277</v>
      </c>
      <c r="E76" t="s">
        <v>587</v>
      </c>
      <c r="F76">
        <v>978</v>
      </c>
      <c r="G76" t="s">
        <v>588</v>
      </c>
      <c r="I76" s="2" t="s">
        <v>1278</v>
      </c>
      <c r="J76" s="2">
        <v>352</v>
      </c>
      <c r="K76" s="3" t="s">
        <v>1279</v>
      </c>
    </row>
    <row r="77" spans="1:16">
      <c r="A77" t="s">
        <v>1280</v>
      </c>
      <c r="B77" t="s">
        <v>1281</v>
      </c>
      <c r="C77" t="s">
        <v>1282</v>
      </c>
      <c r="D77" t="s">
        <v>1283</v>
      </c>
      <c r="E77" t="s">
        <v>587</v>
      </c>
      <c r="F77">
        <v>978</v>
      </c>
      <c r="G77" t="s">
        <v>588</v>
      </c>
      <c r="I77" s="2" t="s">
        <v>1284</v>
      </c>
      <c r="J77" s="2">
        <v>0</v>
      </c>
      <c r="K77" s="3" t="s">
        <v>1285</v>
      </c>
    </row>
    <row r="78" spans="1:16">
      <c r="A78" t="s">
        <v>1286</v>
      </c>
      <c r="B78" t="s">
        <v>1287</v>
      </c>
      <c r="C78" t="s">
        <v>1288</v>
      </c>
      <c r="D78" t="s">
        <v>1289</v>
      </c>
      <c r="E78" t="s">
        <v>587</v>
      </c>
      <c r="F78">
        <v>978</v>
      </c>
      <c r="G78" t="s">
        <v>588</v>
      </c>
      <c r="I78" s="2" t="s">
        <v>1290</v>
      </c>
      <c r="J78" s="2">
        <v>388</v>
      </c>
      <c r="K78" s="3" t="s">
        <v>1291</v>
      </c>
    </row>
    <row r="79" spans="1:16">
      <c r="A79" t="s">
        <v>1292</v>
      </c>
      <c r="B79" t="s">
        <v>1293</v>
      </c>
      <c r="C79" t="s">
        <v>1294</v>
      </c>
      <c r="D79" t="s">
        <v>1295</v>
      </c>
      <c r="E79" t="s">
        <v>965</v>
      </c>
      <c r="F79">
        <v>950</v>
      </c>
      <c r="G79" t="s">
        <v>966</v>
      </c>
      <c r="I79" s="2" t="s">
        <v>1296</v>
      </c>
      <c r="J79" s="2">
        <v>400</v>
      </c>
      <c r="K79" s="3" t="s">
        <v>1297</v>
      </c>
    </row>
    <row r="80" spans="1:16">
      <c r="A80" t="s">
        <v>1298</v>
      </c>
      <c r="B80" t="s">
        <v>1299</v>
      </c>
      <c r="C80" t="s">
        <v>1300</v>
      </c>
      <c r="D80" t="s">
        <v>1301</v>
      </c>
      <c r="E80" t="s">
        <v>1155</v>
      </c>
      <c r="F80">
        <v>270</v>
      </c>
      <c r="G80" t="s">
        <v>1156</v>
      </c>
      <c r="I80" s="2" t="s">
        <v>1302</v>
      </c>
      <c r="J80" s="2">
        <v>392</v>
      </c>
      <c r="K80" s="3" t="s">
        <v>1303</v>
      </c>
    </row>
    <row r="81" spans="1:11">
      <c r="A81" t="s">
        <v>1304</v>
      </c>
      <c r="B81" t="s">
        <v>1305</v>
      </c>
      <c r="C81" t="s">
        <v>1306</v>
      </c>
      <c r="D81" t="s">
        <v>1307</v>
      </c>
      <c r="E81" t="s">
        <v>1119</v>
      </c>
      <c r="F81">
        <v>981</v>
      </c>
      <c r="G81" t="s">
        <v>1120</v>
      </c>
      <c r="I81" s="2" t="s">
        <v>1308</v>
      </c>
      <c r="J81" s="2">
        <v>404</v>
      </c>
      <c r="K81" s="3" t="s">
        <v>1309</v>
      </c>
    </row>
    <row r="82" spans="1:11">
      <c r="A82" t="s">
        <v>1310</v>
      </c>
      <c r="B82" t="s">
        <v>1311</v>
      </c>
      <c r="C82" t="s">
        <v>1312</v>
      </c>
      <c r="D82" t="s">
        <v>1313</v>
      </c>
      <c r="E82" t="s">
        <v>587</v>
      </c>
      <c r="F82">
        <v>978</v>
      </c>
      <c r="G82" t="s">
        <v>588</v>
      </c>
      <c r="I82" s="2" t="s">
        <v>1314</v>
      </c>
      <c r="J82" s="2">
        <v>417</v>
      </c>
      <c r="K82" s="3" t="s">
        <v>1315</v>
      </c>
    </row>
    <row r="83" spans="1:11">
      <c r="A83" t="s">
        <v>1316</v>
      </c>
      <c r="B83" t="s">
        <v>1317</v>
      </c>
      <c r="C83" t="s">
        <v>1318</v>
      </c>
      <c r="D83" t="s">
        <v>1319</v>
      </c>
      <c r="E83" t="s">
        <v>1137</v>
      </c>
      <c r="F83">
        <v>936</v>
      </c>
      <c r="G83" t="s">
        <v>1138</v>
      </c>
      <c r="I83" s="2" t="s">
        <v>955</v>
      </c>
      <c r="J83" s="2">
        <v>116</v>
      </c>
      <c r="K83" s="3" t="s">
        <v>956</v>
      </c>
    </row>
    <row r="84" spans="1:11">
      <c r="A84" t="s">
        <v>1320</v>
      </c>
      <c r="B84" t="s">
        <v>1321</v>
      </c>
      <c r="C84" t="s">
        <v>1322</v>
      </c>
      <c r="D84" t="s">
        <v>1323</v>
      </c>
      <c r="E84" t="s">
        <v>1146</v>
      </c>
      <c r="F84">
        <v>292</v>
      </c>
      <c r="G84" t="s">
        <v>1147</v>
      </c>
      <c r="I84" s="2" t="s">
        <v>1063</v>
      </c>
      <c r="J84" s="2">
        <v>174</v>
      </c>
      <c r="K84" s="3" t="s">
        <v>1064</v>
      </c>
    </row>
    <row r="85" spans="1:11">
      <c r="A85" t="s">
        <v>1324</v>
      </c>
      <c r="B85" t="s">
        <v>1325</v>
      </c>
      <c r="C85" t="s">
        <v>1326</v>
      </c>
      <c r="D85" t="s">
        <v>1327</v>
      </c>
      <c r="E85" t="s">
        <v>587</v>
      </c>
      <c r="F85">
        <v>978</v>
      </c>
      <c r="G85" t="s">
        <v>588</v>
      </c>
      <c r="I85" s="2" t="s">
        <v>1328</v>
      </c>
      <c r="J85" s="2">
        <v>408</v>
      </c>
      <c r="K85" s="3" t="s">
        <v>1329</v>
      </c>
    </row>
    <row r="86" spans="1:11">
      <c r="A86" t="s">
        <v>1330</v>
      </c>
      <c r="B86" t="s">
        <v>1331</v>
      </c>
      <c r="C86" t="s">
        <v>1332</v>
      </c>
      <c r="D86" t="s">
        <v>1333</v>
      </c>
      <c r="E86" t="s">
        <v>1030</v>
      </c>
      <c r="F86">
        <v>208</v>
      </c>
      <c r="G86" t="s">
        <v>1031</v>
      </c>
      <c r="I86" s="2" t="s">
        <v>1334</v>
      </c>
      <c r="J86" s="2">
        <v>410</v>
      </c>
      <c r="K86" s="3" t="s">
        <v>1335</v>
      </c>
    </row>
    <row r="87" spans="1:11">
      <c r="A87" t="s">
        <v>1336</v>
      </c>
      <c r="B87" t="s">
        <v>1337</v>
      </c>
      <c r="C87" t="s">
        <v>1338</v>
      </c>
      <c r="D87" t="s">
        <v>1339</v>
      </c>
      <c r="E87" t="s">
        <v>656</v>
      </c>
      <c r="F87">
        <v>951</v>
      </c>
      <c r="G87" t="s">
        <v>657</v>
      </c>
      <c r="I87" s="2" t="s">
        <v>1340</v>
      </c>
      <c r="J87" s="2">
        <v>414</v>
      </c>
      <c r="K87" s="3" t="s">
        <v>1341</v>
      </c>
    </row>
    <row r="88" spans="1:11">
      <c r="A88" t="s">
        <v>1342</v>
      </c>
      <c r="B88" t="s">
        <v>1343</v>
      </c>
      <c r="C88" t="s">
        <v>1344</v>
      </c>
      <c r="D88" t="s">
        <v>1345</v>
      </c>
      <c r="E88" t="s">
        <v>587</v>
      </c>
      <c r="F88">
        <v>978</v>
      </c>
      <c r="G88" t="s">
        <v>588</v>
      </c>
      <c r="I88" s="2" t="s">
        <v>994</v>
      </c>
      <c r="J88" s="2">
        <v>136</v>
      </c>
      <c r="K88" s="3" t="s">
        <v>995</v>
      </c>
    </row>
    <row r="89" spans="1:11">
      <c r="A89" t="s">
        <v>1346</v>
      </c>
      <c r="B89" t="s">
        <v>1347</v>
      </c>
      <c r="C89" t="s">
        <v>1348</v>
      </c>
      <c r="D89" t="s">
        <v>1349</v>
      </c>
      <c r="E89" t="s">
        <v>201</v>
      </c>
      <c r="F89">
        <v>840</v>
      </c>
      <c r="G89" t="s">
        <v>557</v>
      </c>
      <c r="I89" s="2" t="s">
        <v>1350</v>
      </c>
      <c r="J89" s="2">
        <v>398</v>
      </c>
      <c r="K89" s="3" t="s">
        <v>1351</v>
      </c>
    </row>
    <row r="90" spans="1:11">
      <c r="A90" t="s">
        <v>1352</v>
      </c>
      <c r="B90" t="s">
        <v>1353</v>
      </c>
      <c r="C90" t="s">
        <v>1354</v>
      </c>
      <c r="D90" t="s">
        <v>1355</v>
      </c>
      <c r="E90" t="s">
        <v>1172</v>
      </c>
      <c r="F90">
        <v>320</v>
      </c>
      <c r="G90" t="s">
        <v>1173</v>
      </c>
      <c r="I90" s="2" t="s">
        <v>1356</v>
      </c>
      <c r="J90" s="2">
        <v>418</v>
      </c>
      <c r="K90" s="3" t="s">
        <v>1357</v>
      </c>
    </row>
    <row r="91" spans="1:11">
      <c r="A91" t="s">
        <v>1358</v>
      </c>
      <c r="B91" t="s">
        <v>1359</v>
      </c>
      <c r="C91" t="s">
        <v>1360</v>
      </c>
      <c r="D91" t="s">
        <v>1361</v>
      </c>
      <c r="E91" t="s">
        <v>1128</v>
      </c>
      <c r="F91">
        <v>0</v>
      </c>
      <c r="G91" t="s">
        <v>1129</v>
      </c>
      <c r="I91" s="2" t="s">
        <v>1362</v>
      </c>
      <c r="J91" s="2">
        <v>422</v>
      </c>
      <c r="K91" s="3" t="s">
        <v>1363</v>
      </c>
    </row>
    <row r="92" spans="1:11">
      <c r="A92" t="s">
        <v>1364</v>
      </c>
      <c r="B92" t="s">
        <v>1365</v>
      </c>
      <c r="C92" t="s">
        <v>1366</v>
      </c>
      <c r="D92" t="s">
        <v>1367</v>
      </c>
      <c r="E92" t="s">
        <v>1163</v>
      </c>
      <c r="F92">
        <v>324</v>
      </c>
      <c r="G92" t="s">
        <v>1164</v>
      </c>
      <c r="I92" s="2" t="s">
        <v>1368</v>
      </c>
      <c r="J92" s="2">
        <v>144</v>
      </c>
      <c r="K92" s="3" t="s">
        <v>1369</v>
      </c>
    </row>
    <row r="93" spans="1:11">
      <c r="A93" t="s">
        <v>1370</v>
      </c>
      <c r="B93" t="s">
        <v>1371</v>
      </c>
      <c r="C93" t="s">
        <v>1372</v>
      </c>
      <c r="D93" t="s">
        <v>1373</v>
      </c>
      <c r="E93" t="s">
        <v>833</v>
      </c>
      <c r="F93">
        <v>952</v>
      </c>
      <c r="G93" t="s">
        <v>834</v>
      </c>
      <c r="I93" s="2" t="s">
        <v>1374</v>
      </c>
      <c r="J93" s="2">
        <v>430</v>
      </c>
      <c r="K93" s="3" t="s">
        <v>1375</v>
      </c>
    </row>
    <row r="94" spans="1:11">
      <c r="A94" t="s">
        <v>1376</v>
      </c>
      <c r="B94" t="s">
        <v>1377</v>
      </c>
      <c r="C94" t="s">
        <v>1378</v>
      </c>
      <c r="D94" t="s">
        <v>1379</v>
      </c>
      <c r="E94" t="s">
        <v>1180</v>
      </c>
      <c r="F94">
        <v>328</v>
      </c>
      <c r="G94" t="s">
        <v>1181</v>
      </c>
      <c r="I94" s="2" t="s">
        <v>1380</v>
      </c>
      <c r="J94" s="2">
        <v>426</v>
      </c>
      <c r="K94" s="3" t="s">
        <v>1381</v>
      </c>
    </row>
    <row r="95" spans="1:11">
      <c r="A95" t="s">
        <v>1382</v>
      </c>
      <c r="B95" t="s">
        <v>1383</v>
      </c>
      <c r="C95" t="s">
        <v>1384</v>
      </c>
      <c r="D95" t="s">
        <v>1385</v>
      </c>
      <c r="E95" t="s">
        <v>1214</v>
      </c>
      <c r="F95">
        <v>332</v>
      </c>
      <c r="G95" t="s">
        <v>1215</v>
      </c>
      <c r="I95" s="2" t="s">
        <v>1386</v>
      </c>
      <c r="J95" s="2">
        <v>434</v>
      </c>
      <c r="K95" s="3" t="s">
        <v>1387</v>
      </c>
    </row>
    <row r="96" spans="1:11">
      <c r="A96" t="s">
        <v>1388</v>
      </c>
      <c r="B96" t="s">
        <v>1389</v>
      </c>
      <c r="C96" t="s">
        <v>1390</v>
      </c>
      <c r="D96" t="s">
        <v>1391</v>
      </c>
      <c r="I96" s="2" t="s">
        <v>1392</v>
      </c>
      <c r="J96" s="2">
        <v>504</v>
      </c>
      <c r="K96" s="3" t="s">
        <v>1393</v>
      </c>
    </row>
    <row r="97" spans="1:11">
      <c r="A97" t="s">
        <v>1394</v>
      </c>
      <c r="B97" t="s">
        <v>1395</v>
      </c>
      <c r="C97" t="s">
        <v>1396</v>
      </c>
      <c r="D97" t="s">
        <v>1397</v>
      </c>
      <c r="E97" t="s">
        <v>1198</v>
      </c>
      <c r="F97">
        <v>340</v>
      </c>
      <c r="G97" t="s">
        <v>1199</v>
      </c>
      <c r="I97" s="2" t="s">
        <v>1398</v>
      </c>
      <c r="J97" s="2">
        <v>498</v>
      </c>
      <c r="K97" s="3" t="s">
        <v>1399</v>
      </c>
    </row>
    <row r="98" spans="1:11">
      <c r="A98" t="s">
        <v>1400</v>
      </c>
      <c r="B98" t="s">
        <v>1401</v>
      </c>
      <c r="C98" t="s">
        <v>1402</v>
      </c>
      <c r="D98" t="s">
        <v>1403</v>
      </c>
      <c r="E98" t="s">
        <v>1189</v>
      </c>
      <c r="F98">
        <v>344</v>
      </c>
      <c r="G98" t="s">
        <v>1190</v>
      </c>
      <c r="I98" s="2" t="s">
        <v>1404</v>
      </c>
      <c r="J98" s="2">
        <v>969</v>
      </c>
      <c r="K98" s="3" t="s">
        <v>1405</v>
      </c>
    </row>
    <row r="99" spans="1:11">
      <c r="A99" t="s">
        <v>1406</v>
      </c>
      <c r="B99" t="s">
        <v>1407</v>
      </c>
      <c r="C99" t="s">
        <v>1408</v>
      </c>
      <c r="D99" t="s">
        <v>1409</v>
      </c>
      <c r="E99" t="s">
        <v>1224</v>
      </c>
      <c r="F99">
        <v>348</v>
      </c>
      <c r="G99" t="s">
        <v>1225</v>
      </c>
      <c r="I99" s="2" t="s">
        <v>1410</v>
      </c>
      <c r="J99" s="2">
        <v>807</v>
      </c>
      <c r="K99" s="3" t="s">
        <v>1411</v>
      </c>
    </row>
    <row r="100" spans="1:11">
      <c r="A100" t="s">
        <v>1412</v>
      </c>
      <c r="B100" t="s">
        <v>1413</v>
      </c>
      <c r="C100" t="s">
        <v>1414</v>
      </c>
      <c r="D100" t="s">
        <v>1415</v>
      </c>
      <c r="E100" t="s">
        <v>1278</v>
      </c>
      <c r="F100">
        <v>352</v>
      </c>
      <c r="G100" t="s">
        <v>1279</v>
      </c>
      <c r="I100" s="2" t="s">
        <v>1416</v>
      </c>
      <c r="J100" s="2">
        <v>104</v>
      </c>
      <c r="K100" s="3" t="s">
        <v>1417</v>
      </c>
    </row>
    <row r="101" spans="1:11">
      <c r="A101" t="s">
        <v>1418</v>
      </c>
      <c r="B101" t="s">
        <v>1419</v>
      </c>
      <c r="C101" t="s">
        <v>1420</v>
      </c>
      <c r="D101" t="s">
        <v>1421</v>
      </c>
      <c r="E101" t="s">
        <v>1260</v>
      </c>
      <c r="F101">
        <v>356</v>
      </c>
      <c r="G101" t="s">
        <v>1261</v>
      </c>
      <c r="I101" s="2" t="s">
        <v>1422</v>
      </c>
      <c r="J101" s="2">
        <v>496</v>
      </c>
      <c r="K101" s="3" t="s">
        <v>1423</v>
      </c>
    </row>
    <row r="102" spans="1:11">
      <c r="A102" t="s">
        <v>1424</v>
      </c>
      <c r="B102" t="s">
        <v>1425</v>
      </c>
      <c r="C102" t="s">
        <v>1426</v>
      </c>
      <c r="D102" t="s">
        <v>1427</v>
      </c>
      <c r="E102" t="s">
        <v>1233</v>
      </c>
      <c r="F102">
        <v>360</v>
      </c>
      <c r="G102" t="s">
        <v>1234</v>
      </c>
      <c r="I102" s="2" t="s">
        <v>1428</v>
      </c>
      <c r="J102" s="2">
        <v>446</v>
      </c>
      <c r="K102" s="3" t="s">
        <v>1429</v>
      </c>
    </row>
    <row r="103" spans="1:11">
      <c r="A103" t="s">
        <v>1430</v>
      </c>
      <c r="B103" t="s">
        <v>1431</v>
      </c>
      <c r="C103" t="s">
        <v>1432</v>
      </c>
      <c r="D103" t="s">
        <v>1433</v>
      </c>
      <c r="E103" t="s">
        <v>1272</v>
      </c>
      <c r="F103">
        <v>364</v>
      </c>
      <c r="G103" t="s">
        <v>1273</v>
      </c>
      <c r="I103" s="2" t="s">
        <v>1434</v>
      </c>
      <c r="J103" s="2">
        <v>478</v>
      </c>
      <c r="K103" s="3" t="s">
        <v>1435</v>
      </c>
    </row>
    <row r="104" spans="1:11">
      <c r="A104" t="s">
        <v>1436</v>
      </c>
      <c r="B104" t="s">
        <v>1437</v>
      </c>
      <c r="C104" t="s">
        <v>1438</v>
      </c>
      <c r="D104" t="s">
        <v>1439</v>
      </c>
      <c r="E104" t="s">
        <v>1266</v>
      </c>
      <c r="F104">
        <v>368</v>
      </c>
      <c r="G104" t="s">
        <v>1267</v>
      </c>
      <c r="I104" s="2" t="s">
        <v>1440</v>
      </c>
      <c r="J104" s="2">
        <v>480</v>
      </c>
      <c r="K104" s="3" t="s">
        <v>1441</v>
      </c>
    </row>
    <row r="105" spans="1:11">
      <c r="A105" t="s">
        <v>1442</v>
      </c>
      <c r="B105" t="s">
        <v>1443</v>
      </c>
      <c r="C105" t="s">
        <v>1444</v>
      </c>
      <c r="D105" t="s">
        <v>1445</v>
      </c>
      <c r="E105" t="s">
        <v>587</v>
      </c>
      <c r="F105">
        <v>978</v>
      </c>
      <c r="G105" t="s">
        <v>588</v>
      </c>
      <c r="I105" s="2" t="s">
        <v>1446</v>
      </c>
      <c r="J105" s="2">
        <v>462</v>
      </c>
      <c r="K105" s="3" t="s">
        <v>1447</v>
      </c>
    </row>
    <row r="106" spans="1:11">
      <c r="A106" t="s">
        <v>1448</v>
      </c>
      <c r="B106" t="s">
        <v>1449</v>
      </c>
      <c r="C106" t="s">
        <v>1450</v>
      </c>
      <c r="D106" t="s">
        <v>1451</v>
      </c>
      <c r="E106" t="s">
        <v>1251</v>
      </c>
      <c r="F106">
        <v>0</v>
      </c>
      <c r="G106" t="s">
        <v>1252</v>
      </c>
      <c r="I106" s="2" t="s">
        <v>1452</v>
      </c>
      <c r="J106" s="2">
        <v>454</v>
      </c>
      <c r="K106" s="3" t="s">
        <v>1453</v>
      </c>
    </row>
    <row r="107" spans="1:11">
      <c r="A107" t="s">
        <v>1454</v>
      </c>
      <c r="B107" t="s">
        <v>1455</v>
      </c>
      <c r="C107" t="s">
        <v>1456</v>
      </c>
      <c r="D107" t="s">
        <v>1457</v>
      </c>
      <c r="E107" t="s">
        <v>1242</v>
      </c>
      <c r="F107">
        <v>376</v>
      </c>
      <c r="G107" t="s">
        <v>1243</v>
      </c>
      <c r="I107" s="2" t="s">
        <v>1458</v>
      </c>
      <c r="J107" s="2">
        <v>484</v>
      </c>
      <c r="K107" s="3" t="s">
        <v>1459</v>
      </c>
    </row>
    <row r="108" spans="1:11">
      <c r="A108" t="s">
        <v>1460</v>
      </c>
      <c r="B108" t="s">
        <v>1461</v>
      </c>
      <c r="C108" t="s">
        <v>1462</v>
      </c>
      <c r="D108" t="s">
        <v>1463</v>
      </c>
      <c r="E108" t="s">
        <v>587</v>
      </c>
      <c r="F108">
        <v>978</v>
      </c>
      <c r="G108" t="s">
        <v>588</v>
      </c>
      <c r="I108" s="2" t="s">
        <v>1464</v>
      </c>
      <c r="J108" s="2">
        <v>458</v>
      </c>
      <c r="K108" s="3" t="s">
        <v>1465</v>
      </c>
    </row>
    <row r="109" spans="1:11">
      <c r="A109" t="s">
        <v>1466</v>
      </c>
      <c r="B109" t="s">
        <v>1467</v>
      </c>
      <c r="C109" t="s">
        <v>1468</v>
      </c>
      <c r="D109" t="s">
        <v>1469</v>
      </c>
      <c r="E109" t="s">
        <v>1290</v>
      </c>
      <c r="F109">
        <v>388</v>
      </c>
      <c r="G109" t="s">
        <v>1291</v>
      </c>
      <c r="I109" s="2" t="s">
        <v>1470</v>
      </c>
      <c r="J109" s="2">
        <v>943</v>
      </c>
      <c r="K109" s="3" t="s">
        <v>1471</v>
      </c>
    </row>
    <row r="110" spans="1:11">
      <c r="A110" t="s">
        <v>1472</v>
      </c>
      <c r="B110" t="s">
        <v>1473</v>
      </c>
      <c r="C110" t="s">
        <v>1474</v>
      </c>
      <c r="D110" t="s">
        <v>1475</v>
      </c>
      <c r="E110" t="s">
        <v>1302</v>
      </c>
      <c r="F110">
        <v>392</v>
      </c>
      <c r="G110" t="s">
        <v>1303</v>
      </c>
      <c r="I110" s="2" t="s">
        <v>1476</v>
      </c>
      <c r="J110" s="2">
        <v>516</v>
      </c>
      <c r="K110" s="3" t="s">
        <v>1477</v>
      </c>
    </row>
    <row r="111" spans="1:11">
      <c r="A111" t="s">
        <v>1478</v>
      </c>
      <c r="B111" t="s">
        <v>1479</v>
      </c>
      <c r="C111" t="s">
        <v>1480</v>
      </c>
      <c r="D111" t="s">
        <v>1481</v>
      </c>
      <c r="E111" t="s">
        <v>1284</v>
      </c>
      <c r="F111">
        <v>0</v>
      </c>
      <c r="G111" t="s">
        <v>1285</v>
      </c>
      <c r="I111" s="2" t="s">
        <v>1482</v>
      </c>
      <c r="J111" s="2">
        <v>566</v>
      </c>
      <c r="K111" s="3" t="s">
        <v>1483</v>
      </c>
    </row>
    <row r="112" spans="1:11">
      <c r="A112" t="s">
        <v>1484</v>
      </c>
      <c r="B112" t="s">
        <v>1485</v>
      </c>
      <c r="C112" t="s">
        <v>1486</v>
      </c>
      <c r="D112" t="s">
        <v>1487</v>
      </c>
      <c r="E112" t="s">
        <v>1296</v>
      </c>
      <c r="F112">
        <v>400</v>
      </c>
      <c r="G112" t="s">
        <v>1297</v>
      </c>
      <c r="I112" s="2" t="s">
        <v>1488</v>
      </c>
      <c r="J112" s="2">
        <v>558</v>
      </c>
      <c r="K112" s="3" t="s">
        <v>1489</v>
      </c>
    </row>
    <row r="113" spans="1:11">
      <c r="A113" t="s">
        <v>1490</v>
      </c>
      <c r="B113" t="s">
        <v>1491</v>
      </c>
      <c r="C113" t="s">
        <v>1492</v>
      </c>
      <c r="D113" t="s">
        <v>1493</v>
      </c>
      <c r="E113" t="s">
        <v>1350</v>
      </c>
      <c r="F113">
        <v>398</v>
      </c>
      <c r="G113" t="s">
        <v>1351</v>
      </c>
      <c r="I113" s="2" t="s">
        <v>1494</v>
      </c>
      <c r="J113" s="2">
        <v>578</v>
      </c>
      <c r="K113" s="3" t="s">
        <v>1495</v>
      </c>
    </row>
    <row r="114" spans="1:11">
      <c r="A114" t="s">
        <v>1496</v>
      </c>
      <c r="B114" t="s">
        <v>1497</v>
      </c>
      <c r="C114" t="s">
        <v>1498</v>
      </c>
      <c r="D114" t="s">
        <v>1499</v>
      </c>
      <c r="E114" t="s">
        <v>1308</v>
      </c>
      <c r="F114">
        <v>404</v>
      </c>
      <c r="G114" t="s">
        <v>1309</v>
      </c>
      <c r="I114" s="2" t="s">
        <v>1500</v>
      </c>
      <c r="J114" s="2">
        <v>524</v>
      </c>
      <c r="K114" s="3" t="s">
        <v>1501</v>
      </c>
    </row>
    <row r="115" spans="1:11">
      <c r="A115" t="s">
        <v>1502</v>
      </c>
      <c r="B115" t="s">
        <v>1503</v>
      </c>
      <c r="C115" t="s">
        <v>1504</v>
      </c>
      <c r="D115" t="s">
        <v>1505</v>
      </c>
      <c r="I115" s="2" t="s">
        <v>1506</v>
      </c>
      <c r="J115" s="2">
        <v>554</v>
      </c>
      <c r="K115" s="3" t="s">
        <v>1507</v>
      </c>
    </row>
    <row r="116" spans="1:11">
      <c r="A116" t="s">
        <v>1508</v>
      </c>
      <c r="B116" t="s">
        <v>1509</v>
      </c>
      <c r="C116" t="s">
        <v>1510</v>
      </c>
      <c r="D116" t="s">
        <v>1511</v>
      </c>
      <c r="E116" t="s">
        <v>1328</v>
      </c>
      <c r="F116">
        <v>408</v>
      </c>
      <c r="G116" t="s">
        <v>1329</v>
      </c>
      <c r="I116" s="2" t="s">
        <v>1512</v>
      </c>
      <c r="J116" s="2">
        <v>512</v>
      </c>
      <c r="K116" s="3" t="s">
        <v>1513</v>
      </c>
    </row>
    <row r="117" spans="1:11">
      <c r="A117" t="s">
        <v>1514</v>
      </c>
      <c r="B117" t="s">
        <v>1515</v>
      </c>
      <c r="C117" t="s">
        <v>1516</v>
      </c>
      <c r="D117" t="s">
        <v>1517</v>
      </c>
      <c r="E117" t="s">
        <v>1334</v>
      </c>
      <c r="F117">
        <v>410</v>
      </c>
      <c r="G117" t="s">
        <v>1335</v>
      </c>
      <c r="I117" s="2" t="s">
        <v>1518</v>
      </c>
      <c r="J117" s="2">
        <v>590</v>
      </c>
      <c r="K117" s="3" t="s">
        <v>1519</v>
      </c>
    </row>
    <row r="118" spans="1:11">
      <c r="A118" t="s">
        <v>1520</v>
      </c>
      <c r="B118" t="s">
        <v>1521</v>
      </c>
      <c r="C118" t="s">
        <v>1522</v>
      </c>
      <c r="D118" t="s">
        <v>1523</v>
      </c>
      <c r="E118" t="s">
        <v>587</v>
      </c>
      <c r="F118">
        <v>978</v>
      </c>
      <c r="G118" t="s">
        <v>588</v>
      </c>
      <c r="I118" s="2" t="s">
        <v>1524</v>
      </c>
      <c r="J118" s="2">
        <v>604</v>
      </c>
      <c r="K118" s="3" t="s">
        <v>1525</v>
      </c>
    </row>
    <row r="119" spans="1:11">
      <c r="A119" t="s">
        <v>1526</v>
      </c>
      <c r="B119" t="s">
        <v>1527</v>
      </c>
      <c r="C119" t="s">
        <v>1528</v>
      </c>
      <c r="D119" t="s">
        <v>1529</v>
      </c>
      <c r="E119" t="s">
        <v>1340</v>
      </c>
      <c r="F119">
        <v>414</v>
      </c>
      <c r="G119" t="s">
        <v>1341</v>
      </c>
      <c r="I119" s="2" t="s">
        <v>1530</v>
      </c>
      <c r="J119" s="2">
        <v>598</v>
      </c>
      <c r="K119" s="3" t="s">
        <v>1531</v>
      </c>
    </row>
    <row r="120" spans="1:11">
      <c r="A120" t="s">
        <v>1532</v>
      </c>
      <c r="B120" t="s">
        <v>1533</v>
      </c>
      <c r="C120" t="s">
        <v>1534</v>
      </c>
      <c r="D120" t="s">
        <v>1535</v>
      </c>
      <c r="E120" t="s">
        <v>1314</v>
      </c>
      <c r="F120">
        <v>417</v>
      </c>
      <c r="G120" t="s">
        <v>1315</v>
      </c>
      <c r="I120" s="2" t="s">
        <v>1536</v>
      </c>
      <c r="J120" s="2">
        <v>608</v>
      </c>
      <c r="K120" s="3" t="s">
        <v>1537</v>
      </c>
    </row>
    <row r="121" spans="1:11">
      <c r="A121" t="s">
        <v>1538</v>
      </c>
      <c r="B121" t="s">
        <v>1539</v>
      </c>
      <c r="C121" t="s">
        <v>1540</v>
      </c>
      <c r="D121" t="s">
        <v>1541</v>
      </c>
      <c r="E121" t="s">
        <v>1356</v>
      </c>
      <c r="F121">
        <v>418</v>
      </c>
      <c r="G121" t="s">
        <v>1357</v>
      </c>
      <c r="I121" s="2" t="s">
        <v>1542</v>
      </c>
      <c r="J121" s="2">
        <v>586</v>
      </c>
      <c r="K121" s="3" t="s">
        <v>1543</v>
      </c>
    </row>
    <row r="122" spans="1:11">
      <c r="A122" t="s">
        <v>1544</v>
      </c>
      <c r="B122" t="s">
        <v>1545</v>
      </c>
      <c r="C122" t="s">
        <v>1546</v>
      </c>
      <c r="D122" t="s">
        <v>1547</v>
      </c>
      <c r="E122" t="s">
        <v>587</v>
      </c>
      <c r="F122">
        <v>978</v>
      </c>
      <c r="G122" t="s">
        <v>588</v>
      </c>
      <c r="I122" s="2" t="s">
        <v>1548</v>
      </c>
      <c r="J122" s="2">
        <v>985</v>
      </c>
      <c r="K122" s="3" t="s">
        <v>1549</v>
      </c>
    </row>
    <row r="123" spans="1:11">
      <c r="A123" t="s">
        <v>1550</v>
      </c>
      <c r="B123" t="s">
        <v>1551</v>
      </c>
      <c r="C123" t="s">
        <v>1552</v>
      </c>
      <c r="D123" t="s">
        <v>1553</v>
      </c>
      <c r="E123" t="s">
        <v>1362</v>
      </c>
      <c r="F123">
        <v>422</v>
      </c>
      <c r="G123" t="s">
        <v>1363</v>
      </c>
      <c r="I123" s="2" t="s">
        <v>1554</v>
      </c>
      <c r="J123" s="2">
        <v>600</v>
      </c>
      <c r="K123" s="3" t="s">
        <v>1555</v>
      </c>
    </row>
    <row r="124" spans="1:11">
      <c r="A124" t="s">
        <v>1556</v>
      </c>
      <c r="B124" t="s">
        <v>1557</v>
      </c>
      <c r="C124" t="s">
        <v>1558</v>
      </c>
      <c r="D124" t="s">
        <v>1559</v>
      </c>
      <c r="E124" t="s">
        <v>1380</v>
      </c>
      <c r="F124">
        <v>426</v>
      </c>
      <c r="G124" t="s">
        <v>1381</v>
      </c>
      <c r="I124" s="2" t="s">
        <v>1560</v>
      </c>
      <c r="J124" s="2">
        <v>634</v>
      </c>
      <c r="K124" s="3" t="s">
        <v>1561</v>
      </c>
    </row>
    <row r="125" spans="1:11">
      <c r="A125" t="s">
        <v>1562</v>
      </c>
      <c r="B125" t="s">
        <v>1563</v>
      </c>
      <c r="C125" t="s">
        <v>1564</v>
      </c>
      <c r="D125" t="s">
        <v>1565</v>
      </c>
      <c r="E125" t="s">
        <v>1374</v>
      </c>
      <c r="F125">
        <v>430</v>
      </c>
      <c r="G125" t="s">
        <v>1375</v>
      </c>
      <c r="I125" s="2" t="s">
        <v>1566</v>
      </c>
      <c r="J125" s="2">
        <v>946</v>
      </c>
      <c r="K125" s="3" t="s">
        <v>1567</v>
      </c>
    </row>
    <row r="126" spans="1:11">
      <c r="A126" t="s">
        <v>1568</v>
      </c>
      <c r="B126" t="s">
        <v>1569</v>
      </c>
      <c r="C126" t="s">
        <v>1570</v>
      </c>
      <c r="D126" t="s">
        <v>1571</v>
      </c>
      <c r="E126" t="s">
        <v>1386</v>
      </c>
      <c r="F126">
        <v>434</v>
      </c>
      <c r="G126" t="s">
        <v>1387</v>
      </c>
      <c r="I126" s="2" t="s">
        <v>1572</v>
      </c>
      <c r="J126" s="2">
        <v>941</v>
      </c>
      <c r="K126" s="3" t="s">
        <v>1573</v>
      </c>
    </row>
    <row r="127" spans="1:11">
      <c r="A127" t="s">
        <v>1574</v>
      </c>
      <c r="B127" t="s">
        <v>1575</v>
      </c>
      <c r="C127" t="s">
        <v>1576</v>
      </c>
      <c r="D127" t="s">
        <v>1577</v>
      </c>
      <c r="E127" t="s">
        <v>946</v>
      </c>
      <c r="F127">
        <v>756</v>
      </c>
      <c r="G127" t="s">
        <v>947</v>
      </c>
      <c r="I127" s="2" t="s">
        <v>1578</v>
      </c>
      <c r="J127" s="2">
        <v>643</v>
      </c>
      <c r="K127" s="3" t="s">
        <v>1579</v>
      </c>
    </row>
    <row r="128" spans="1:11">
      <c r="A128" t="s">
        <v>1580</v>
      </c>
      <c r="B128" t="s">
        <v>1581</v>
      </c>
      <c r="C128" t="s">
        <v>1582</v>
      </c>
      <c r="D128" t="s">
        <v>1583</v>
      </c>
      <c r="E128" t="s">
        <v>587</v>
      </c>
      <c r="F128">
        <v>978</v>
      </c>
      <c r="G128" t="s">
        <v>588</v>
      </c>
      <c r="I128" s="2" t="s">
        <v>1584</v>
      </c>
      <c r="J128" s="2">
        <v>646</v>
      </c>
      <c r="K128" s="3" t="s">
        <v>1585</v>
      </c>
    </row>
    <row r="129" spans="1:11">
      <c r="A129" t="s">
        <v>1586</v>
      </c>
      <c r="B129" t="s">
        <v>1587</v>
      </c>
      <c r="C129" t="s">
        <v>1588</v>
      </c>
      <c r="D129" t="s">
        <v>1589</v>
      </c>
      <c r="E129" t="s">
        <v>587</v>
      </c>
      <c r="F129">
        <v>978</v>
      </c>
      <c r="G129" t="s">
        <v>588</v>
      </c>
      <c r="I129" s="2" t="s">
        <v>1590</v>
      </c>
      <c r="J129" s="2">
        <v>682</v>
      </c>
      <c r="K129" s="3" t="s">
        <v>1591</v>
      </c>
    </row>
    <row r="130" spans="1:11">
      <c r="A130" t="s">
        <v>1592</v>
      </c>
      <c r="B130" t="s">
        <v>1593</v>
      </c>
      <c r="C130" t="s">
        <v>1594</v>
      </c>
      <c r="D130" t="s">
        <v>1595</v>
      </c>
      <c r="E130" t="s">
        <v>1428</v>
      </c>
      <c r="F130">
        <v>446</v>
      </c>
      <c r="G130" t="s">
        <v>1429</v>
      </c>
      <c r="I130" s="2" t="s">
        <v>1596</v>
      </c>
      <c r="J130" s="2">
        <v>90</v>
      </c>
      <c r="K130" s="3" t="s">
        <v>1597</v>
      </c>
    </row>
    <row r="131" spans="1:11">
      <c r="A131" t="s">
        <v>1598</v>
      </c>
      <c r="B131" t="s">
        <v>1599</v>
      </c>
      <c r="C131" t="s">
        <v>1410</v>
      </c>
      <c r="D131" t="s">
        <v>1600</v>
      </c>
      <c r="E131" t="s">
        <v>1410</v>
      </c>
      <c r="F131">
        <v>807</v>
      </c>
      <c r="G131" t="s">
        <v>1411</v>
      </c>
      <c r="I131" s="2" t="s">
        <v>1601</v>
      </c>
      <c r="J131" s="2">
        <v>690</v>
      </c>
      <c r="K131" s="3" t="s">
        <v>1602</v>
      </c>
    </row>
    <row r="132" spans="1:11">
      <c r="A132" t="s">
        <v>1603</v>
      </c>
      <c r="B132" t="s">
        <v>1604</v>
      </c>
      <c r="C132" t="s">
        <v>1605</v>
      </c>
      <c r="D132" t="s">
        <v>1606</v>
      </c>
      <c r="E132" t="s">
        <v>1404</v>
      </c>
      <c r="F132">
        <v>969</v>
      </c>
      <c r="G132" t="s">
        <v>1405</v>
      </c>
      <c r="I132" s="2" t="s">
        <v>1607</v>
      </c>
      <c r="J132" s="2">
        <v>938</v>
      </c>
      <c r="K132" s="3" t="s">
        <v>1608</v>
      </c>
    </row>
    <row r="133" spans="1:11">
      <c r="A133" t="s">
        <v>1609</v>
      </c>
      <c r="B133" t="s">
        <v>1610</v>
      </c>
      <c r="C133" t="s">
        <v>1611</v>
      </c>
      <c r="D133" t="s">
        <v>1612</v>
      </c>
      <c r="E133" t="s">
        <v>1452</v>
      </c>
      <c r="F133">
        <v>454</v>
      </c>
      <c r="G133" t="s">
        <v>1453</v>
      </c>
      <c r="I133" s="2" t="s">
        <v>1613</v>
      </c>
      <c r="J133" s="2">
        <v>752</v>
      </c>
      <c r="K133" s="3" t="s">
        <v>1614</v>
      </c>
    </row>
    <row r="134" spans="1:11">
      <c r="A134" t="s">
        <v>1615</v>
      </c>
      <c r="B134" t="s">
        <v>1616</v>
      </c>
      <c r="C134" t="s">
        <v>1617</v>
      </c>
      <c r="D134" t="s">
        <v>1618</v>
      </c>
      <c r="E134" t="s">
        <v>1464</v>
      </c>
      <c r="F134">
        <v>458</v>
      </c>
      <c r="G134" t="s">
        <v>1465</v>
      </c>
      <c r="I134" s="2" t="s">
        <v>1619</v>
      </c>
      <c r="J134" s="2">
        <v>702</v>
      </c>
      <c r="K134" s="3" t="s">
        <v>1620</v>
      </c>
    </row>
    <row r="135" spans="1:11">
      <c r="A135" t="s">
        <v>1621</v>
      </c>
      <c r="B135" t="s">
        <v>1622</v>
      </c>
      <c r="C135" t="s">
        <v>1623</v>
      </c>
      <c r="D135" t="s">
        <v>1624</v>
      </c>
      <c r="E135" t="s">
        <v>1446</v>
      </c>
      <c r="F135">
        <v>462</v>
      </c>
      <c r="G135" t="s">
        <v>1447</v>
      </c>
      <c r="I135" s="2" t="s">
        <v>1625</v>
      </c>
      <c r="J135" s="2">
        <v>654</v>
      </c>
      <c r="K135" s="3" t="s">
        <v>1626</v>
      </c>
    </row>
    <row r="136" spans="1:11">
      <c r="A136" t="s">
        <v>1627</v>
      </c>
      <c r="B136" t="s">
        <v>1628</v>
      </c>
      <c r="C136" t="s">
        <v>1629</v>
      </c>
      <c r="D136" t="s">
        <v>1630</v>
      </c>
      <c r="E136" t="s">
        <v>833</v>
      </c>
      <c r="F136">
        <v>952</v>
      </c>
      <c r="G136" t="s">
        <v>834</v>
      </c>
      <c r="I136" s="2" t="s">
        <v>1631</v>
      </c>
      <c r="J136" s="2">
        <v>694</v>
      </c>
      <c r="K136" s="3" t="s">
        <v>1632</v>
      </c>
    </row>
    <row r="137" spans="1:11">
      <c r="A137" t="s">
        <v>1633</v>
      </c>
      <c r="B137" t="s">
        <v>1634</v>
      </c>
      <c r="C137" t="s">
        <v>1635</v>
      </c>
      <c r="D137" t="s">
        <v>1636</v>
      </c>
      <c r="E137" t="s">
        <v>587</v>
      </c>
      <c r="F137">
        <v>978</v>
      </c>
      <c r="G137" t="s">
        <v>588</v>
      </c>
      <c r="I137" s="2" t="s">
        <v>1637</v>
      </c>
      <c r="J137" s="2">
        <v>706</v>
      </c>
      <c r="K137" s="3" t="s">
        <v>1638</v>
      </c>
    </row>
    <row r="138" spans="1:11">
      <c r="A138" t="s">
        <v>1639</v>
      </c>
      <c r="B138" t="s">
        <v>1640</v>
      </c>
      <c r="C138" t="s">
        <v>1641</v>
      </c>
      <c r="D138" t="s">
        <v>1642</v>
      </c>
      <c r="E138" t="s">
        <v>201</v>
      </c>
      <c r="F138">
        <v>840</v>
      </c>
      <c r="G138" t="s">
        <v>557</v>
      </c>
      <c r="I138" s="2" t="s">
        <v>1643</v>
      </c>
      <c r="J138" s="2">
        <v>968</v>
      </c>
      <c r="K138" s="3" t="s">
        <v>1644</v>
      </c>
    </row>
    <row r="139" spans="1:11">
      <c r="A139" t="s">
        <v>1645</v>
      </c>
      <c r="B139" t="s">
        <v>1646</v>
      </c>
      <c r="C139" t="s">
        <v>1647</v>
      </c>
      <c r="D139" t="s">
        <v>1648</v>
      </c>
      <c r="E139" t="s">
        <v>587</v>
      </c>
      <c r="F139">
        <v>978</v>
      </c>
      <c r="G139" t="s">
        <v>588</v>
      </c>
      <c r="I139" s="2" t="s">
        <v>1649</v>
      </c>
      <c r="J139" s="2">
        <v>728</v>
      </c>
      <c r="K139" s="3" t="s">
        <v>1650</v>
      </c>
    </row>
    <row r="140" spans="1:11">
      <c r="A140" t="s">
        <v>1651</v>
      </c>
      <c r="B140" t="s">
        <v>1652</v>
      </c>
      <c r="C140" t="s">
        <v>1653</v>
      </c>
      <c r="D140" t="s">
        <v>1654</v>
      </c>
      <c r="E140" t="s">
        <v>1434</v>
      </c>
      <c r="F140">
        <v>478</v>
      </c>
      <c r="G140" t="s">
        <v>1435</v>
      </c>
      <c r="I140" s="2" t="s">
        <v>1655</v>
      </c>
      <c r="J140" s="2">
        <v>678</v>
      </c>
      <c r="K140" s="3" t="s">
        <v>1656</v>
      </c>
    </row>
    <row r="141" spans="1:11">
      <c r="A141" t="s">
        <v>1657</v>
      </c>
      <c r="B141" t="s">
        <v>1658</v>
      </c>
      <c r="C141" t="s">
        <v>1659</v>
      </c>
      <c r="D141" t="s">
        <v>1660</v>
      </c>
      <c r="E141" t="s">
        <v>1440</v>
      </c>
      <c r="F141">
        <v>480</v>
      </c>
      <c r="G141" t="s">
        <v>1441</v>
      </c>
      <c r="I141" s="2" t="s">
        <v>1661</v>
      </c>
      <c r="J141" s="2">
        <v>760</v>
      </c>
      <c r="K141" s="3" t="s">
        <v>1662</v>
      </c>
    </row>
    <row r="142" spans="1:11">
      <c r="A142" t="s">
        <v>1663</v>
      </c>
      <c r="B142" t="s">
        <v>1664</v>
      </c>
      <c r="C142" t="s">
        <v>1665</v>
      </c>
      <c r="D142" t="s">
        <v>1666</v>
      </c>
      <c r="E142" t="s">
        <v>587</v>
      </c>
      <c r="F142">
        <v>978</v>
      </c>
      <c r="G142" t="s">
        <v>588</v>
      </c>
      <c r="I142" s="2" t="s">
        <v>1222</v>
      </c>
      <c r="J142" s="2">
        <v>748</v>
      </c>
      <c r="K142" s="3" t="s">
        <v>1223</v>
      </c>
    </row>
    <row r="143" spans="1:11">
      <c r="A143" t="s">
        <v>1667</v>
      </c>
      <c r="B143" t="s">
        <v>1668</v>
      </c>
      <c r="C143" t="s">
        <v>1669</v>
      </c>
      <c r="D143" t="s">
        <v>1670</v>
      </c>
      <c r="E143" t="s">
        <v>1458</v>
      </c>
      <c r="F143">
        <v>484</v>
      </c>
      <c r="G143" t="s">
        <v>1459</v>
      </c>
      <c r="I143" s="2" t="s">
        <v>1671</v>
      </c>
      <c r="J143" s="2">
        <v>764</v>
      </c>
      <c r="K143" s="3" t="s">
        <v>1672</v>
      </c>
    </row>
    <row r="144" spans="1:11">
      <c r="A144" t="s">
        <v>1673</v>
      </c>
      <c r="B144" t="s">
        <v>1674</v>
      </c>
      <c r="C144" t="s">
        <v>1675</v>
      </c>
      <c r="D144" t="s">
        <v>1676</v>
      </c>
      <c r="E144" t="s">
        <v>201</v>
      </c>
      <c r="F144">
        <v>840</v>
      </c>
      <c r="G144" t="s">
        <v>557</v>
      </c>
      <c r="I144" s="2" t="s">
        <v>1677</v>
      </c>
      <c r="J144" s="2">
        <v>972</v>
      </c>
      <c r="K144" s="3" t="s">
        <v>1678</v>
      </c>
    </row>
    <row r="145" spans="1:11">
      <c r="A145" t="s">
        <v>1679</v>
      </c>
      <c r="B145" t="s">
        <v>1680</v>
      </c>
      <c r="C145" t="s">
        <v>1681</v>
      </c>
      <c r="D145" t="s">
        <v>1682</v>
      </c>
      <c r="E145" t="s">
        <v>1398</v>
      </c>
      <c r="F145">
        <v>498</v>
      </c>
      <c r="G145" t="s">
        <v>1399</v>
      </c>
      <c r="I145" s="2" t="s">
        <v>1683</v>
      </c>
      <c r="J145" s="2">
        <v>934</v>
      </c>
      <c r="K145" s="3" t="s">
        <v>1684</v>
      </c>
    </row>
    <row r="146" spans="1:11">
      <c r="A146" t="s">
        <v>1685</v>
      </c>
      <c r="B146" t="s">
        <v>1686</v>
      </c>
      <c r="C146" t="s">
        <v>1687</v>
      </c>
      <c r="D146" t="s">
        <v>1688</v>
      </c>
      <c r="E146" t="s">
        <v>587</v>
      </c>
      <c r="F146">
        <v>978</v>
      </c>
      <c r="G146" t="s">
        <v>588</v>
      </c>
      <c r="I146" s="2" t="s">
        <v>1689</v>
      </c>
      <c r="J146" s="2">
        <v>788</v>
      </c>
      <c r="K146" s="3" t="s">
        <v>1690</v>
      </c>
    </row>
    <row r="147" spans="1:11">
      <c r="A147" t="s">
        <v>1691</v>
      </c>
      <c r="B147" t="s">
        <v>1692</v>
      </c>
      <c r="C147" t="s">
        <v>1693</v>
      </c>
      <c r="D147" t="s">
        <v>1694</v>
      </c>
      <c r="E147" t="s">
        <v>1422</v>
      </c>
      <c r="F147">
        <v>496</v>
      </c>
      <c r="G147" t="s">
        <v>1423</v>
      </c>
      <c r="I147" s="2" t="s">
        <v>1695</v>
      </c>
      <c r="J147" s="2">
        <v>776</v>
      </c>
      <c r="K147" s="3" t="s">
        <v>1696</v>
      </c>
    </row>
    <row r="148" spans="1:11">
      <c r="A148" t="s">
        <v>1697</v>
      </c>
      <c r="B148" t="s">
        <v>1698</v>
      </c>
      <c r="C148" t="s">
        <v>1699</v>
      </c>
      <c r="D148" t="s">
        <v>1700</v>
      </c>
      <c r="E148" t="s">
        <v>587</v>
      </c>
      <c r="F148">
        <v>978</v>
      </c>
      <c r="G148" t="s">
        <v>588</v>
      </c>
      <c r="I148" s="2" t="s">
        <v>1701</v>
      </c>
      <c r="J148" s="2">
        <v>949</v>
      </c>
      <c r="K148" s="3" t="s">
        <v>1702</v>
      </c>
    </row>
    <row r="149" spans="1:11">
      <c r="A149" t="s">
        <v>1703</v>
      </c>
      <c r="B149" t="s">
        <v>1704</v>
      </c>
      <c r="C149" t="s">
        <v>1705</v>
      </c>
      <c r="D149" t="s">
        <v>1706</v>
      </c>
      <c r="E149" t="s">
        <v>656</v>
      </c>
      <c r="F149">
        <v>951</v>
      </c>
      <c r="G149" t="s">
        <v>657</v>
      </c>
      <c r="I149" s="2" t="s">
        <v>1707</v>
      </c>
      <c r="J149" s="2">
        <v>780</v>
      </c>
      <c r="K149" s="3" t="s">
        <v>1708</v>
      </c>
    </row>
    <row r="150" spans="1:11">
      <c r="A150" t="s">
        <v>1709</v>
      </c>
      <c r="B150" t="s">
        <v>1710</v>
      </c>
      <c r="C150" t="s">
        <v>1711</v>
      </c>
      <c r="D150" t="s">
        <v>1712</v>
      </c>
      <c r="E150" t="s">
        <v>1392</v>
      </c>
      <c r="F150">
        <v>504</v>
      </c>
      <c r="G150" t="s">
        <v>1393</v>
      </c>
      <c r="I150" s="2" t="s">
        <v>1713</v>
      </c>
      <c r="J150" s="2">
        <v>0</v>
      </c>
      <c r="K150" s="3" t="s">
        <v>1714</v>
      </c>
    </row>
    <row r="151" spans="1:11">
      <c r="A151" t="s">
        <v>1715</v>
      </c>
      <c r="B151" t="s">
        <v>1716</v>
      </c>
      <c r="C151" t="s">
        <v>1717</v>
      </c>
      <c r="D151" t="s">
        <v>1718</v>
      </c>
      <c r="E151" t="s">
        <v>1470</v>
      </c>
      <c r="F151">
        <v>943</v>
      </c>
      <c r="G151" t="s">
        <v>1471</v>
      </c>
      <c r="I151" s="2" t="s">
        <v>1719</v>
      </c>
      <c r="J151" s="2">
        <v>901</v>
      </c>
      <c r="K151" s="3" t="s">
        <v>1720</v>
      </c>
    </row>
    <row r="152" spans="1:11">
      <c r="A152" t="s">
        <v>1721</v>
      </c>
      <c r="B152" t="s">
        <v>1722</v>
      </c>
      <c r="C152" t="s">
        <v>1723</v>
      </c>
      <c r="D152" t="s">
        <v>1724</v>
      </c>
      <c r="E152" t="s">
        <v>1416</v>
      </c>
      <c r="F152">
        <v>104</v>
      </c>
      <c r="G152" t="s">
        <v>1417</v>
      </c>
      <c r="I152" s="2" t="s">
        <v>91</v>
      </c>
      <c r="J152" s="2">
        <v>834</v>
      </c>
      <c r="K152" s="3" t="s">
        <v>1725</v>
      </c>
    </row>
    <row r="153" spans="1:11">
      <c r="A153" t="s">
        <v>1726</v>
      </c>
      <c r="B153" t="s">
        <v>1727</v>
      </c>
      <c r="C153" t="s">
        <v>1728</v>
      </c>
      <c r="D153" t="s">
        <v>1729</v>
      </c>
      <c r="E153" t="s">
        <v>1476</v>
      </c>
      <c r="F153">
        <v>516</v>
      </c>
      <c r="G153" t="s">
        <v>1477</v>
      </c>
      <c r="I153" s="2" t="s">
        <v>1730</v>
      </c>
      <c r="J153" s="2">
        <v>980</v>
      </c>
      <c r="K153" s="3" t="s">
        <v>1731</v>
      </c>
    </row>
    <row r="154" spans="1:11">
      <c r="A154" t="s">
        <v>1732</v>
      </c>
      <c r="B154" t="s">
        <v>1733</v>
      </c>
      <c r="C154" t="s">
        <v>1734</v>
      </c>
      <c r="D154" t="s">
        <v>1735</v>
      </c>
      <c r="I154" s="2" t="s">
        <v>1736</v>
      </c>
      <c r="J154" s="2">
        <v>800</v>
      </c>
      <c r="K154" s="3" t="s">
        <v>1737</v>
      </c>
    </row>
    <row r="155" spans="1:11">
      <c r="A155" t="s">
        <v>1738</v>
      </c>
      <c r="B155" t="s">
        <v>1739</v>
      </c>
      <c r="C155" t="s">
        <v>1740</v>
      </c>
      <c r="D155" t="s">
        <v>1741</v>
      </c>
      <c r="E155" t="s">
        <v>1500</v>
      </c>
      <c r="F155">
        <v>524</v>
      </c>
      <c r="G155" t="s">
        <v>1501</v>
      </c>
      <c r="I155" s="2" t="s">
        <v>201</v>
      </c>
      <c r="J155" s="2">
        <v>840</v>
      </c>
      <c r="K155" s="3" t="s">
        <v>557</v>
      </c>
    </row>
    <row r="156" spans="1:11">
      <c r="A156" t="s">
        <v>1742</v>
      </c>
      <c r="B156" t="s">
        <v>1743</v>
      </c>
      <c r="C156" t="s">
        <v>1744</v>
      </c>
      <c r="D156" t="s">
        <v>1745</v>
      </c>
      <c r="E156" t="s">
        <v>587</v>
      </c>
      <c r="F156">
        <v>978</v>
      </c>
      <c r="G156" t="s">
        <v>588</v>
      </c>
      <c r="I156" s="2" t="s">
        <v>201</v>
      </c>
      <c r="J156" s="2"/>
      <c r="K156" s="3"/>
    </row>
    <row r="157" spans="1:11">
      <c r="A157" t="s">
        <v>1746</v>
      </c>
      <c r="B157" t="s">
        <v>1747</v>
      </c>
      <c r="C157" t="s">
        <v>1748</v>
      </c>
      <c r="D157" t="s">
        <v>1749</v>
      </c>
      <c r="E157" t="s">
        <v>705</v>
      </c>
      <c r="F157">
        <v>532</v>
      </c>
      <c r="G157" t="s">
        <v>706</v>
      </c>
      <c r="I157" s="2" t="s">
        <v>1750</v>
      </c>
      <c r="J157" s="2">
        <v>858</v>
      </c>
      <c r="K157" s="3" t="s">
        <v>1751</v>
      </c>
    </row>
    <row r="158" spans="1:11">
      <c r="A158" t="s">
        <v>1752</v>
      </c>
      <c r="B158" t="s">
        <v>1753</v>
      </c>
      <c r="C158" t="s">
        <v>1754</v>
      </c>
      <c r="D158" t="s">
        <v>1755</v>
      </c>
      <c r="I158" s="2" t="s">
        <v>1756</v>
      </c>
      <c r="J158" s="2">
        <v>860</v>
      </c>
      <c r="K158" s="3" t="s">
        <v>1757</v>
      </c>
    </row>
    <row r="159" spans="1:11">
      <c r="A159" t="s">
        <v>1758</v>
      </c>
      <c r="B159" t="s">
        <v>1759</v>
      </c>
      <c r="C159" t="s">
        <v>1760</v>
      </c>
      <c r="D159" t="s">
        <v>1761</v>
      </c>
      <c r="E159" t="s">
        <v>1506</v>
      </c>
      <c r="F159">
        <v>554</v>
      </c>
      <c r="G159" t="s">
        <v>1507</v>
      </c>
      <c r="I159" s="2" t="s">
        <v>1762</v>
      </c>
      <c r="J159" s="2">
        <v>937</v>
      </c>
      <c r="K159" s="3" t="s">
        <v>1763</v>
      </c>
    </row>
    <row r="160" spans="1:11">
      <c r="A160" t="s">
        <v>1764</v>
      </c>
      <c r="B160" t="s">
        <v>1765</v>
      </c>
      <c r="C160" t="s">
        <v>1766</v>
      </c>
      <c r="D160" t="s">
        <v>1767</v>
      </c>
      <c r="E160" t="s">
        <v>1488</v>
      </c>
      <c r="F160">
        <v>558</v>
      </c>
      <c r="G160" t="s">
        <v>1489</v>
      </c>
      <c r="I160" s="2" t="s">
        <v>1768</v>
      </c>
      <c r="J160" s="2">
        <v>704</v>
      </c>
      <c r="K160" s="3" t="s">
        <v>1769</v>
      </c>
    </row>
    <row r="161" spans="1:11">
      <c r="A161" t="s">
        <v>1770</v>
      </c>
      <c r="B161" t="s">
        <v>1771</v>
      </c>
      <c r="C161" t="s">
        <v>1772</v>
      </c>
      <c r="D161" t="s">
        <v>1773</v>
      </c>
      <c r="E161" t="s">
        <v>833</v>
      </c>
      <c r="F161">
        <v>952</v>
      </c>
      <c r="G161" t="s">
        <v>834</v>
      </c>
      <c r="I161" s="2" t="s">
        <v>1774</v>
      </c>
      <c r="J161" s="2">
        <v>548</v>
      </c>
      <c r="K161" s="3" t="s">
        <v>1775</v>
      </c>
    </row>
    <row r="162" spans="1:11">
      <c r="A162" t="s">
        <v>1776</v>
      </c>
      <c r="B162" t="s">
        <v>1777</v>
      </c>
      <c r="C162" t="s">
        <v>1778</v>
      </c>
      <c r="D162" t="s">
        <v>1779</v>
      </c>
      <c r="E162" t="s">
        <v>1482</v>
      </c>
      <c r="F162">
        <v>566</v>
      </c>
      <c r="G162" t="s">
        <v>1483</v>
      </c>
      <c r="I162" s="2" t="s">
        <v>1780</v>
      </c>
      <c r="J162" s="2">
        <v>882</v>
      </c>
      <c r="K162" s="3" t="s">
        <v>1781</v>
      </c>
    </row>
    <row r="163" spans="1:11">
      <c r="A163" t="s">
        <v>1782</v>
      </c>
      <c r="B163" t="s">
        <v>1783</v>
      </c>
      <c r="C163" t="s">
        <v>1784</v>
      </c>
      <c r="D163" t="s">
        <v>1785</v>
      </c>
      <c r="I163" s="2" t="s">
        <v>965</v>
      </c>
      <c r="J163" s="2">
        <v>950</v>
      </c>
      <c r="K163" s="3" t="s">
        <v>966</v>
      </c>
    </row>
    <row r="164" spans="1:11">
      <c r="A164" t="s">
        <v>1786</v>
      </c>
      <c r="B164" t="s">
        <v>1787</v>
      </c>
      <c r="C164" t="s">
        <v>1788</v>
      </c>
      <c r="D164" t="s">
        <v>1789</v>
      </c>
      <c r="I164" s="2" t="s">
        <v>656</v>
      </c>
      <c r="J164" s="2">
        <v>951</v>
      </c>
      <c r="K164" s="3" t="s">
        <v>657</v>
      </c>
    </row>
    <row r="165" spans="1:11">
      <c r="A165" t="s">
        <v>1790</v>
      </c>
      <c r="B165" t="s">
        <v>1791</v>
      </c>
      <c r="C165" t="s">
        <v>1792</v>
      </c>
      <c r="D165" t="s">
        <v>1793</v>
      </c>
      <c r="E165" t="s">
        <v>201</v>
      </c>
      <c r="F165">
        <v>840</v>
      </c>
      <c r="G165" t="s">
        <v>557</v>
      </c>
      <c r="I165" s="2" t="s">
        <v>833</v>
      </c>
      <c r="J165" s="2">
        <v>952</v>
      </c>
      <c r="K165" s="3" t="s">
        <v>834</v>
      </c>
    </row>
    <row r="166" spans="1:11">
      <c r="A166" t="s">
        <v>1794</v>
      </c>
      <c r="B166" t="s">
        <v>1795</v>
      </c>
      <c r="C166" t="s">
        <v>1796</v>
      </c>
      <c r="D166" t="s">
        <v>1797</v>
      </c>
      <c r="E166" t="s">
        <v>1494</v>
      </c>
      <c r="F166">
        <v>578</v>
      </c>
      <c r="G166" t="s">
        <v>1495</v>
      </c>
      <c r="I166" s="2" t="s">
        <v>1798</v>
      </c>
      <c r="J166" s="2">
        <v>886</v>
      </c>
      <c r="K166" s="3" t="s">
        <v>1799</v>
      </c>
    </row>
    <row r="167" spans="1:11">
      <c r="A167" t="s">
        <v>1800</v>
      </c>
      <c r="B167" t="s">
        <v>1801</v>
      </c>
      <c r="C167" t="s">
        <v>1802</v>
      </c>
      <c r="D167" t="s">
        <v>1803</v>
      </c>
      <c r="E167" t="s">
        <v>1512</v>
      </c>
      <c r="F167">
        <v>512</v>
      </c>
      <c r="G167" t="s">
        <v>1513</v>
      </c>
      <c r="I167" s="2" t="s">
        <v>1804</v>
      </c>
      <c r="J167" s="2">
        <v>710</v>
      </c>
      <c r="K167" s="3" t="s">
        <v>1805</v>
      </c>
    </row>
    <row r="168" spans="1:11">
      <c r="A168" t="s">
        <v>1806</v>
      </c>
      <c r="B168" t="s">
        <v>1807</v>
      </c>
      <c r="C168" t="s">
        <v>1808</v>
      </c>
      <c r="D168" t="s">
        <v>1809</v>
      </c>
      <c r="E168" t="s">
        <v>1542</v>
      </c>
      <c r="F168">
        <v>586</v>
      </c>
      <c r="G168" t="s">
        <v>1543</v>
      </c>
      <c r="I168" s="2" t="s">
        <v>1810</v>
      </c>
      <c r="J168" s="2">
        <v>967</v>
      </c>
      <c r="K168" s="3" t="s">
        <v>1811</v>
      </c>
    </row>
    <row r="169" spans="1:11">
      <c r="A169" t="s">
        <v>1812</v>
      </c>
      <c r="B169" t="s">
        <v>1813</v>
      </c>
      <c r="C169" t="s">
        <v>1814</v>
      </c>
      <c r="D169" t="s">
        <v>1815</v>
      </c>
      <c r="E169" t="s">
        <v>201</v>
      </c>
      <c r="F169">
        <v>840</v>
      </c>
      <c r="G169" t="s">
        <v>557</v>
      </c>
    </row>
    <row r="170" spans="1:11">
      <c r="A170" t="s">
        <v>1816</v>
      </c>
      <c r="B170" t="s">
        <v>1817</v>
      </c>
      <c r="C170" t="s">
        <v>1818</v>
      </c>
      <c r="D170" t="s">
        <v>1819</v>
      </c>
    </row>
    <row r="171" spans="1:11">
      <c r="A171" t="s">
        <v>1820</v>
      </c>
      <c r="B171" t="s">
        <v>1821</v>
      </c>
      <c r="C171" t="s">
        <v>1822</v>
      </c>
      <c r="D171" t="s">
        <v>1823</v>
      </c>
      <c r="E171" t="s">
        <v>1518</v>
      </c>
      <c r="F171">
        <v>590</v>
      </c>
      <c r="G171" t="s">
        <v>1519</v>
      </c>
    </row>
    <row r="172" spans="1:11">
      <c r="A172" t="s">
        <v>1824</v>
      </c>
      <c r="B172" t="s">
        <v>1825</v>
      </c>
      <c r="C172" t="s">
        <v>1826</v>
      </c>
      <c r="D172" t="s">
        <v>1827</v>
      </c>
      <c r="E172" t="s">
        <v>1530</v>
      </c>
      <c r="F172">
        <v>598</v>
      </c>
      <c r="G172" t="s">
        <v>1531</v>
      </c>
    </row>
    <row r="173" spans="1:11">
      <c r="A173" t="s">
        <v>1828</v>
      </c>
      <c r="B173" t="s">
        <v>1829</v>
      </c>
      <c r="C173" t="s">
        <v>1830</v>
      </c>
      <c r="D173" t="s">
        <v>1831</v>
      </c>
      <c r="E173" t="s">
        <v>1554</v>
      </c>
      <c r="F173">
        <v>600</v>
      </c>
      <c r="G173" t="s">
        <v>1555</v>
      </c>
    </row>
    <row r="174" spans="1:11">
      <c r="A174" t="s">
        <v>1832</v>
      </c>
      <c r="B174" t="s">
        <v>1833</v>
      </c>
      <c r="C174" t="s">
        <v>1834</v>
      </c>
      <c r="D174" t="s">
        <v>1835</v>
      </c>
      <c r="E174" t="s">
        <v>1524</v>
      </c>
      <c r="F174">
        <v>604</v>
      </c>
      <c r="G174" t="s">
        <v>1525</v>
      </c>
    </row>
    <row r="175" spans="1:11">
      <c r="A175" t="s">
        <v>1836</v>
      </c>
      <c r="B175" t="s">
        <v>1837</v>
      </c>
      <c r="C175" t="s">
        <v>1838</v>
      </c>
      <c r="D175" t="s">
        <v>1839</v>
      </c>
      <c r="E175" t="s">
        <v>1536</v>
      </c>
      <c r="F175">
        <v>608</v>
      </c>
      <c r="G175" t="s">
        <v>1537</v>
      </c>
    </row>
    <row r="176" spans="1:11">
      <c r="A176" t="s">
        <v>1840</v>
      </c>
      <c r="B176" t="s">
        <v>1841</v>
      </c>
      <c r="C176" t="s">
        <v>1842</v>
      </c>
      <c r="D176" t="s">
        <v>1843</v>
      </c>
    </row>
    <row r="177" spans="1:7">
      <c r="A177" t="s">
        <v>1844</v>
      </c>
      <c r="B177" t="s">
        <v>1845</v>
      </c>
      <c r="C177" t="s">
        <v>1846</v>
      </c>
      <c r="D177" t="s">
        <v>1847</v>
      </c>
      <c r="E177" t="s">
        <v>1548</v>
      </c>
      <c r="F177">
        <v>985</v>
      </c>
      <c r="G177" t="s">
        <v>1549</v>
      </c>
    </row>
    <row r="178" spans="1:7">
      <c r="A178" t="s">
        <v>1848</v>
      </c>
      <c r="B178" t="s">
        <v>1849</v>
      </c>
      <c r="C178" t="s">
        <v>1850</v>
      </c>
      <c r="D178" t="s">
        <v>1851</v>
      </c>
      <c r="E178" t="s">
        <v>587</v>
      </c>
      <c r="F178">
        <v>978</v>
      </c>
      <c r="G178" t="s">
        <v>588</v>
      </c>
    </row>
    <row r="179" spans="1:7">
      <c r="A179" t="s">
        <v>1852</v>
      </c>
      <c r="B179" t="s">
        <v>1853</v>
      </c>
      <c r="C179" t="s">
        <v>1854</v>
      </c>
      <c r="D179" t="s">
        <v>1855</v>
      </c>
      <c r="E179" t="s">
        <v>201</v>
      </c>
      <c r="F179">
        <v>840</v>
      </c>
      <c r="G179" t="s">
        <v>557</v>
      </c>
    </row>
    <row r="180" spans="1:7">
      <c r="A180" t="s">
        <v>1856</v>
      </c>
      <c r="B180" t="s">
        <v>1857</v>
      </c>
      <c r="C180" t="s">
        <v>1858</v>
      </c>
      <c r="D180" t="s">
        <v>1859</v>
      </c>
      <c r="E180" t="s">
        <v>1560</v>
      </c>
      <c r="F180">
        <v>634</v>
      </c>
      <c r="G180" t="s">
        <v>1561</v>
      </c>
    </row>
    <row r="181" spans="1:7">
      <c r="A181" t="s">
        <v>1860</v>
      </c>
      <c r="B181" t="s">
        <v>1861</v>
      </c>
      <c r="C181" t="s">
        <v>1862</v>
      </c>
      <c r="D181" t="s">
        <v>1863</v>
      </c>
      <c r="E181" t="s">
        <v>965</v>
      </c>
      <c r="F181">
        <v>950</v>
      </c>
      <c r="G181" t="s">
        <v>966</v>
      </c>
    </row>
    <row r="182" spans="1:7">
      <c r="A182" t="s">
        <v>1864</v>
      </c>
      <c r="B182" t="s">
        <v>1865</v>
      </c>
      <c r="C182" t="s">
        <v>1866</v>
      </c>
      <c r="D182" t="s">
        <v>1867</v>
      </c>
      <c r="E182" t="s">
        <v>587</v>
      </c>
      <c r="F182">
        <v>978</v>
      </c>
      <c r="G182" t="s">
        <v>588</v>
      </c>
    </row>
    <row r="183" spans="1:7">
      <c r="A183" t="s">
        <v>1868</v>
      </c>
      <c r="B183" t="s">
        <v>1869</v>
      </c>
      <c r="C183" t="s">
        <v>1870</v>
      </c>
      <c r="D183" t="s">
        <v>1871</v>
      </c>
      <c r="E183" t="s">
        <v>1566</v>
      </c>
      <c r="F183">
        <v>946</v>
      </c>
      <c r="G183" t="s">
        <v>1567</v>
      </c>
    </row>
    <row r="184" spans="1:7">
      <c r="A184" t="s">
        <v>1872</v>
      </c>
      <c r="B184" t="s">
        <v>1873</v>
      </c>
      <c r="C184" t="s">
        <v>1874</v>
      </c>
      <c r="D184" t="s">
        <v>1875</v>
      </c>
      <c r="E184" t="s">
        <v>1578</v>
      </c>
      <c r="F184">
        <v>643</v>
      </c>
      <c r="G184" t="s">
        <v>1579</v>
      </c>
    </row>
    <row r="185" spans="1:7">
      <c r="A185" t="s">
        <v>1876</v>
      </c>
      <c r="B185" t="s">
        <v>1877</v>
      </c>
      <c r="C185" t="s">
        <v>1878</v>
      </c>
      <c r="D185" t="s">
        <v>1879</v>
      </c>
      <c r="E185" t="s">
        <v>1584</v>
      </c>
      <c r="F185">
        <v>646</v>
      </c>
      <c r="G185" t="s">
        <v>1585</v>
      </c>
    </row>
    <row r="186" spans="1:7">
      <c r="A186" t="s">
        <v>1880</v>
      </c>
      <c r="B186" t="s">
        <v>1881</v>
      </c>
      <c r="C186" t="s">
        <v>1882</v>
      </c>
      <c r="D186" t="s">
        <v>1883</v>
      </c>
      <c r="E186" t="s">
        <v>1625</v>
      </c>
      <c r="F186">
        <v>654</v>
      </c>
      <c r="G186" t="s">
        <v>1626</v>
      </c>
    </row>
    <row r="187" spans="1:7">
      <c r="A187" t="s">
        <v>1884</v>
      </c>
      <c r="B187" t="s">
        <v>1885</v>
      </c>
      <c r="C187" t="s">
        <v>1886</v>
      </c>
      <c r="D187" t="s">
        <v>1887</v>
      </c>
      <c r="E187" t="s">
        <v>656</v>
      </c>
      <c r="F187">
        <v>951</v>
      </c>
      <c r="G187" t="s">
        <v>657</v>
      </c>
    </row>
    <row r="188" spans="1:7">
      <c r="A188" t="s">
        <v>1888</v>
      </c>
      <c r="B188" t="s">
        <v>1889</v>
      </c>
      <c r="C188" t="s">
        <v>1890</v>
      </c>
      <c r="D188" t="s">
        <v>1891</v>
      </c>
      <c r="E188" t="s">
        <v>656</v>
      </c>
      <c r="F188">
        <v>951</v>
      </c>
      <c r="G188" t="s">
        <v>657</v>
      </c>
    </row>
    <row r="189" spans="1:7">
      <c r="A189" t="s">
        <v>1892</v>
      </c>
      <c r="B189" t="s">
        <v>1893</v>
      </c>
      <c r="C189" t="s">
        <v>1894</v>
      </c>
      <c r="D189" t="s">
        <v>1895</v>
      </c>
      <c r="E189" t="s">
        <v>587</v>
      </c>
      <c r="F189">
        <v>978</v>
      </c>
      <c r="G189" t="s">
        <v>588</v>
      </c>
    </row>
    <row r="190" spans="1:7">
      <c r="A190" t="s">
        <v>1896</v>
      </c>
      <c r="B190" t="s">
        <v>1897</v>
      </c>
      <c r="C190" t="s">
        <v>1898</v>
      </c>
      <c r="D190" t="s">
        <v>1899</v>
      </c>
      <c r="E190" t="s">
        <v>656</v>
      </c>
      <c r="F190">
        <v>951</v>
      </c>
      <c r="G190" t="s">
        <v>657</v>
      </c>
    </row>
    <row r="191" spans="1:7">
      <c r="A191" t="s">
        <v>1900</v>
      </c>
      <c r="B191" t="s">
        <v>1901</v>
      </c>
      <c r="C191" t="s">
        <v>1902</v>
      </c>
      <c r="D191" t="s">
        <v>1903</v>
      </c>
      <c r="E191" t="s">
        <v>587</v>
      </c>
      <c r="F191">
        <v>978</v>
      </c>
      <c r="G191" t="s">
        <v>588</v>
      </c>
    </row>
    <row r="192" spans="1:7">
      <c r="A192" t="s">
        <v>1904</v>
      </c>
      <c r="B192" t="s">
        <v>1905</v>
      </c>
      <c r="C192" t="s">
        <v>1906</v>
      </c>
      <c r="D192" t="s">
        <v>1907</v>
      </c>
      <c r="E192" t="s">
        <v>587</v>
      </c>
      <c r="F192">
        <v>978</v>
      </c>
      <c r="G192" t="s">
        <v>588</v>
      </c>
    </row>
    <row r="193" spans="1:7">
      <c r="A193" t="s">
        <v>1908</v>
      </c>
      <c r="B193" t="s">
        <v>1909</v>
      </c>
      <c r="C193" t="s">
        <v>1910</v>
      </c>
      <c r="D193" t="s">
        <v>1911</v>
      </c>
      <c r="E193" t="s">
        <v>1780</v>
      </c>
      <c r="F193">
        <v>882</v>
      </c>
      <c r="G193" t="s">
        <v>1781</v>
      </c>
    </row>
    <row r="194" spans="1:7">
      <c r="A194" t="s">
        <v>1912</v>
      </c>
      <c r="B194" t="s">
        <v>1913</v>
      </c>
      <c r="C194" t="s">
        <v>1914</v>
      </c>
      <c r="D194" t="s">
        <v>1915</v>
      </c>
      <c r="E194" t="s">
        <v>587</v>
      </c>
      <c r="F194">
        <v>978</v>
      </c>
      <c r="G194" t="s">
        <v>588</v>
      </c>
    </row>
    <row r="195" spans="1:7">
      <c r="A195" t="s">
        <v>1916</v>
      </c>
      <c r="B195" t="s">
        <v>1917</v>
      </c>
      <c r="C195" t="s">
        <v>1918</v>
      </c>
      <c r="D195" t="s">
        <v>1919</v>
      </c>
      <c r="E195" t="s">
        <v>1655</v>
      </c>
      <c r="F195">
        <v>678</v>
      </c>
      <c r="G195" t="s">
        <v>1656</v>
      </c>
    </row>
    <row r="196" spans="1:7">
      <c r="A196" t="s">
        <v>1920</v>
      </c>
      <c r="B196" t="s">
        <v>1921</v>
      </c>
      <c r="C196" t="s">
        <v>1922</v>
      </c>
      <c r="D196" t="s">
        <v>1923</v>
      </c>
      <c r="E196" t="s">
        <v>1590</v>
      </c>
      <c r="F196">
        <v>682</v>
      </c>
      <c r="G196" t="s">
        <v>1591</v>
      </c>
    </row>
    <row r="197" spans="1:7">
      <c r="A197" t="s">
        <v>1924</v>
      </c>
      <c r="B197" t="s">
        <v>1925</v>
      </c>
      <c r="C197" t="s">
        <v>1926</v>
      </c>
      <c r="D197" t="s">
        <v>1927</v>
      </c>
      <c r="E197" t="s">
        <v>833</v>
      </c>
      <c r="F197">
        <v>952</v>
      </c>
      <c r="G197" t="s">
        <v>834</v>
      </c>
    </row>
    <row r="198" spans="1:7">
      <c r="A198" t="s">
        <v>1928</v>
      </c>
      <c r="B198" t="s">
        <v>1929</v>
      </c>
      <c r="C198" t="s">
        <v>1930</v>
      </c>
      <c r="D198" t="s">
        <v>1931</v>
      </c>
      <c r="E198" t="s">
        <v>1572</v>
      </c>
      <c r="F198">
        <v>941</v>
      </c>
      <c r="G198" t="s">
        <v>1573</v>
      </c>
    </row>
    <row r="199" spans="1:7">
      <c r="A199" t="s">
        <v>1932</v>
      </c>
      <c r="B199" t="s">
        <v>1933</v>
      </c>
      <c r="C199" t="s">
        <v>1934</v>
      </c>
      <c r="D199" t="s">
        <v>1935</v>
      </c>
      <c r="E199" t="s">
        <v>1601</v>
      </c>
      <c r="F199">
        <v>690</v>
      </c>
      <c r="G199" t="s">
        <v>1602</v>
      </c>
    </row>
    <row r="200" spans="1:7">
      <c r="A200" t="s">
        <v>1936</v>
      </c>
      <c r="B200" t="s">
        <v>1937</v>
      </c>
      <c r="C200" t="s">
        <v>1938</v>
      </c>
      <c r="D200" t="s">
        <v>1939</v>
      </c>
      <c r="E200" t="s">
        <v>1631</v>
      </c>
      <c r="F200">
        <v>694</v>
      </c>
      <c r="G200" t="s">
        <v>1632</v>
      </c>
    </row>
    <row r="201" spans="1:7">
      <c r="A201" t="s">
        <v>1940</v>
      </c>
      <c r="B201" t="s">
        <v>1941</v>
      </c>
      <c r="C201" t="s">
        <v>1942</v>
      </c>
      <c r="D201" t="s">
        <v>1943</v>
      </c>
      <c r="E201" t="s">
        <v>1619</v>
      </c>
      <c r="F201">
        <v>702</v>
      </c>
      <c r="G201" t="s">
        <v>1620</v>
      </c>
    </row>
    <row r="202" spans="1:7">
      <c r="A202" t="s">
        <v>1944</v>
      </c>
      <c r="B202" t="s">
        <v>1945</v>
      </c>
      <c r="C202" t="s">
        <v>1946</v>
      </c>
      <c r="D202" t="s">
        <v>1947</v>
      </c>
      <c r="E202" t="s">
        <v>587</v>
      </c>
      <c r="F202">
        <v>978</v>
      </c>
      <c r="G202" t="s">
        <v>588</v>
      </c>
    </row>
    <row r="203" spans="1:7">
      <c r="A203" t="s">
        <v>1948</v>
      </c>
      <c r="B203" t="s">
        <v>1949</v>
      </c>
      <c r="C203" t="s">
        <v>1950</v>
      </c>
      <c r="D203" t="s">
        <v>1951</v>
      </c>
      <c r="E203" t="s">
        <v>587</v>
      </c>
      <c r="F203">
        <v>978</v>
      </c>
      <c r="G203" t="s">
        <v>588</v>
      </c>
    </row>
    <row r="204" spans="1:7">
      <c r="A204" t="s">
        <v>1952</v>
      </c>
      <c r="B204" t="s">
        <v>1953</v>
      </c>
      <c r="C204" t="s">
        <v>1954</v>
      </c>
      <c r="D204" t="s">
        <v>1955</v>
      </c>
      <c r="E204" t="s">
        <v>1596</v>
      </c>
      <c r="F204">
        <v>90</v>
      </c>
      <c r="G204" t="s">
        <v>1597</v>
      </c>
    </row>
    <row r="205" spans="1:7">
      <c r="A205" t="s">
        <v>1956</v>
      </c>
      <c r="B205" t="s">
        <v>1957</v>
      </c>
      <c r="C205" t="s">
        <v>1958</v>
      </c>
      <c r="D205" t="s">
        <v>1959</v>
      </c>
      <c r="E205" t="s">
        <v>1637</v>
      </c>
      <c r="F205">
        <v>706</v>
      </c>
      <c r="G205" t="s">
        <v>1638</v>
      </c>
    </row>
    <row r="206" spans="1:7">
      <c r="A206" t="s">
        <v>1960</v>
      </c>
      <c r="B206" t="s">
        <v>1961</v>
      </c>
      <c r="C206" t="s">
        <v>1962</v>
      </c>
      <c r="D206" t="s">
        <v>1963</v>
      </c>
      <c r="E206" t="s">
        <v>1804</v>
      </c>
      <c r="F206">
        <v>710</v>
      </c>
      <c r="G206" t="s">
        <v>1805</v>
      </c>
    </row>
    <row r="207" spans="1:7">
      <c r="A207" t="s">
        <v>1964</v>
      </c>
      <c r="B207" t="s">
        <v>1965</v>
      </c>
      <c r="C207" t="s">
        <v>1966</v>
      </c>
      <c r="D207" t="s">
        <v>1967</v>
      </c>
    </row>
    <row r="208" spans="1:7">
      <c r="A208" t="s">
        <v>1968</v>
      </c>
      <c r="B208" t="s">
        <v>1969</v>
      </c>
      <c r="C208" t="s">
        <v>1970</v>
      </c>
      <c r="D208" t="s">
        <v>1971</v>
      </c>
      <c r="E208" t="s">
        <v>1649</v>
      </c>
      <c r="F208">
        <v>728</v>
      </c>
      <c r="G208" t="s">
        <v>1650</v>
      </c>
    </row>
    <row r="209" spans="1:7">
      <c r="A209" t="s">
        <v>1972</v>
      </c>
      <c r="B209" t="s">
        <v>1973</v>
      </c>
      <c r="C209" t="s">
        <v>1974</v>
      </c>
      <c r="D209" t="s">
        <v>1975</v>
      </c>
      <c r="E209" t="s">
        <v>587</v>
      </c>
      <c r="F209">
        <v>978</v>
      </c>
      <c r="G209" t="s">
        <v>588</v>
      </c>
    </row>
    <row r="210" spans="1:7">
      <c r="A210" t="s">
        <v>1976</v>
      </c>
      <c r="B210" t="s">
        <v>1977</v>
      </c>
      <c r="C210" t="s">
        <v>1978</v>
      </c>
      <c r="D210" t="s">
        <v>1979</v>
      </c>
      <c r="E210" t="s">
        <v>1368</v>
      </c>
      <c r="F210">
        <v>144</v>
      </c>
      <c r="G210" t="s">
        <v>1369</v>
      </c>
    </row>
    <row r="211" spans="1:7">
      <c r="A211" t="s">
        <v>1980</v>
      </c>
      <c r="B211" t="s">
        <v>1981</v>
      </c>
      <c r="C211" t="s">
        <v>1982</v>
      </c>
      <c r="D211" t="s">
        <v>1983</v>
      </c>
      <c r="E211" t="s">
        <v>1607</v>
      </c>
      <c r="F211">
        <v>938</v>
      </c>
      <c r="G211" t="s">
        <v>1608</v>
      </c>
    </row>
    <row r="212" spans="1:7">
      <c r="A212" t="s">
        <v>1984</v>
      </c>
      <c r="B212" t="s">
        <v>1985</v>
      </c>
      <c r="C212" t="s">
        <v>1986</v>
      </c>
      <c r="D212" t="s">
        <v>1987</v>
      </c>
      <c r="E212" t="s">
        <v>1643</v>
      </c>
      <c r="F212">
        <v>968</v>
      </c>
      <c r="G212" t="s">
        <v>1644</v>
      </c>
    </row>
    <row r="213" spans="1:7">
      <c r="A213" t="s">
        <v>1988</v>
      </c>
      <c r="B213" t="s">
        <v>1989</v>
      </c>
      <c r="C213" t="s">
        <v>1990</v>
      </c>
      <c r="D213" t="s">
        <v>1991</v>
      </c>
    </row>
    <row r="214" spans="1:7">
      <c r="A214" t="s">
        <v>1992</v>
      </c>
      <c r="B214" t="s">
        <v>1993</v>
      </c>
      <c r="C214" t="s">
        <v>1994</v>
      </c>
      <c r="D214" t="s">
        <v>1995</v>
      </c>
      <c r="E214" t="s">
        <v>1613</v>
      </c>
      <c r="F214">
        <v>752</v>
      </c>
      <c r="G214" t="s">
        <v>1614</v>
      </c>
    </row>
    <row r="215" spans="1:7">
      <c r="A215" t="s">
        <v>1996</v>
      </c>
      <c r="B215" t="s">
        <v>1997</v>
      </c>
      <c r="C215" t="s">
        <v>1998</v>
      </c>
      <c r="D215" t="s">
        <v>1999</v>
      </c>
      <c r="E215" t="s">
        <v>946</v>
      </c>
      <c r="F215">
        <v>756</v>
      </c>
      <c r="G215" t="s">
        <v>947</v>
      </c>
    </row>
    <row r="216" spans="1:7">
      <c r="A216" t="s">
        <v>2000</v>
      </c>
      <c r="B216" t="s">
        <v>2001</v>
      </c>
      <c r="C216" t="s">
        <v>2002</v>
      </c>
      <c r="D216" t="s">
        <v>2003</v>
      </c>
      <c r="E216" t="s">
        <v>1661</v>
      </c>
      <c r="F216">
        <v>760</v>
      </c>
      <c r="G216" t="s">
        <v>1662</v>
      </c>
    </row>
    <row r="217" spans="1:7">
      <c r="A217" t="s">
        <v>2004</v>
      </c>
      <c r="B217" t="s">
        <v>2005</v>
      </c>
      <c r="C217" t="s">
        <v>2006</v>
      </c>
      <c r="D217" t="s">
        <v>2007</v>
      </c>
      <c r="E217" t="s">
        <v>1719</v>
      </c>
      <c r="F217">
        <v>901</v>
      </c>
      <c r="G217" t="s">
        <v>1720</v>
      </c>
    </row>
    <row r="218" spans="1:7">
      <c r="A218" t="s">
        <v>2008</v>
      </c>
      <c r="B218" t="s">
        <v>2009</v>
      </c>
      <c r="C218" t="s">
        <v>2010</v>
      </c>
      <c r="D218" t="s">
        <v>2011</v>
      </c>
      <c r="E218" t="s">
        <v>1677</v>
      </c>
      <c r="F218">
        <v>972</v>
      </c>
      <c r="G218" t="s">
        <v>1678</v>
      </c>
    </row>
    <row r="219" spans="1:7">
      <c r="A219" t="s">
        <v>51</v>
      </c>
      <c r="B219" t="s">
        <v>2012</v>
      </c>
      <c r="C219" t="s">
        <v>2013</v>
      </c>
      <c r="D219" t="s">
        <v>2014</v>
      </c>
      <c r="E219" t="s">
        <v>91</v>
      </c>
      <c r="F219">
        <v>834</v>
      </c>
      <c r="G219" t="s">
        <v>1725</v>
      </c>
    </row>
    <row r="220" spans="1:7">
      <c r="A220" t="s">
        <v>2015</v>
      </c>
      <c r="B220" t="s">
        <v>2016</v>
      </c>
      <c r="C220" t="s">
        <v>2017</v>
      </c>
      <c r="D220" t="s">
        <v>2018</v>
      </c>
      <c r="E220" t="s">
        <v>1671</v>
      </c>
      <c r="F220">
        <v>764</v>
      </c>
      <c r="G220" t="s">
        <v>1672</v>
      </c>
    </row>
    <row r="221" spans="1:7">
      <c r="A221" t="s">
        <v>2019</v>
      </c>
      <c r="B221" t="s">
        <v>2020</v>
      </c>
      <c r="C221" t="s">
        <v>2021</v>
      </c>
      <c r="D221" t="s">
        <v>2022</v>
      </c>
      <c r="E221" t="s">
        <v>201</v>
      </c>
      <c r="F221">
        <v>840</v>
      </c>
      <c r="G221" t="s">
        <v>557</v>
      </c>
    </row>
    <row r="222" spans="1:7">
      <c r="A222" t="s">
        <v>2023</v>
      </c>
      <c r="B222" t="s">
        <v>2024</v>
      </c>
      <c r="C222" t="s">
        <v>2025</v>
      </c>
      <c r="D222" t="s">
        <v>2026</v>
      </c>
      <c r="E222" t="s">
        <v>833</v>
      </c>
      <c r="F222">
        <v>952</v>
      </c>
      <c r="G222" t="s">
        <v>834</v>
      </c>
    </row>
    <row r="223" spans="1:7">
      <c r="A223" t="s">
        <v>2027</v>
      </c>
      <c r="B223" t="s">
        <v>2028</v>
      </c>
      <c r="C223" t="s">
        <v>2029</v>
      </c>
      <c r="D223" t="s">
        <v>2030</v>
      </c>
    </row>
    <row r="224" spans="1:7">
      <c r="A224" t="s">
        <v>2031</v>
      </c>
      <c r="B224" t="s">
        <v>2032</v>
      </c>
      <c r="C224" t="s">
        <v>2033</v>
      </c>
      <c r="D224" t="s">
        <v>2034</v>
      </c>
      <c r="E224" t="s">
        <v>1695</v>
      </c>
      <c r="F224">
        <v>776</v>
      </c>
      <c r="G224" t="s">
        <v>1696</v>
      </c>
    </row>
    <row r="225" spans="1:7">
      <c r="A225" t="s">
        <v>2035</v>
      </c>
      <c r="B225" t="s">
        <v>2036</v>
      </c>
      <c r="C225" t="s">
        <v>2037</v>
      </c>
      <c r="D225" t="s">
        <v>2038</v>
      </c>
      <c r="E225" t="s">
        <v>1707</v>
      </c>
      <c r="F225">
        <v>780</v>
      </c>
      <c r="G225" t="s">
        <v>1708</v>
      </c>
    </row>
    <row r="226" spans="1:7">
      <c r="A226" t="s">
        <v>2039</v>
      </c>
      <c r="B226" t="s">
        <v>2040</v>
      </c>
      <c r="C226" t="s">
        <v>2041</v>
      </c>
      <c r="D226" t="s">
        <v>2042</v>
      </c>
      <c r="E226" t="s">
        <v>1689</v>
      </c>
      <c r="F226">
        <v>788</v>
      </c>
      <c r="G226" t="s">
        <v>1690</v>
      </c>
    </row>
    <row r="227" spans="1:7">
      <c r="A227" t="s">
        <v>2043</v>
      </c>
      <c r="B227" t="s">
        <v>2044</v>
      </c>
      <c r="C227" t="s">
        <v>2045</v>
      </c>
      <c r="D227" t="s">
        <v>2046</v>
      </c>
      <c r="E227" t="s">
        <v>1701</v>
      </c>
      <c r="F227">
        <v>949</v>
      </c>
      <c r="G227" t="s">
        <v>1702</v>
      </c>
    </row>
    <row r="228" spans="1:7">
      <c r="A228" t="s">
        <v>2047</v>
      </c>
      <c r="B228" t="s">
        <v>2048</v>
      </c>
      <c r="C228" t="s">
        <v>2049</v>
      </c>
      <c r="D228" t="s">
        <v>2050</v>
      </c>
      <c r="E228" t="s">
        <v>1683</v>
      </c>
      <c r="F228">
        <v>934</v>
      </c>
      <c r="G228" t="s">
        <v>1684</v>
      </c>
    </row>
    <row r="229" spans="1:7">
      <c r="A229" t="s">
        <v>2051</v>
      </c>
      <c r="B229" t="s">
        <v>2052</v>
      </c>
      <c r="C229" t="s">
        <v>2053</v>
      </c>
      <c r="D229" t="s">
        <v>2054</v>
      </c>
      <c r="E229" t="s">
        <v>201</v>
      </c>
      <c r="F229">
        <v>840</v>
      </c>
      <c r="G229" t="s">
        <v>557</v>
      </c>
    </row>
    <row r="230" spans="1:7">
      <c r="A230" t="s">
        <v>2055</v>
      </c>
      <c r="B230" t="s">
        <v>2056</v>
      </c>
      <c r="C230" t="s">
        <v>2057</v>
      </c>
      <c r="D230" t="s">
        <v>2058</v>
      </c>
      <c r="E230" t="s">
        <v>1713</v>
      </c>
      <c r="F230">
        <v>0</v>
      </c>
      <c r="G230" t="s">
        <v>1714</v>
      </c>
    </row>
    <row r="231" spans="1:7">
      <c r="A231" t="s">
        <v>2059</v>
      </c>
      <c r="B231" t="s">
        <v>2060</v>
      </c>
      <c r="C231" t="s">
        <v>2061</v>
      </c>
      <c r="D231" t="s">
        <v>2062</v>
      </c>
      <c r="E231" t="s">
        <v>1736</v>
      </c>
      <c r="F231">
        <v>800</v>
      </c>
      <c r="G231" t="s">
        <v>1737</v>
      </c>
    </row>
    <row r="232" spans="1:7">
      <c r="A232" t="s">
        <v>2063</v>
      </c>
      <c r="B232" t="s">
        <v>2064</v>
      </c>
      <c r="C232" t="s">
        <v>2065</v>
      </c>
      <c r="D232" t="s">
        <v>2066</v>
      </c>
      <c r="E232" t="s">
        <v>1730</v>
      </c>
      <c r="F232">
        <v>980</v>
      </c>
      <c r="G232" t="s">
        <v>1731</v>
      </c>
    </row>
    <row r="233" spans="1:7">
      <c r="A233" t="s">
        <v>2067</v>
      </c>
      <c r="B233" t="s">
        <v>2068</v>
      </c>
      <c r="C233" t="s">
        <v>2069</v>
      </c>
      <c r="D233" t="s">
        <v>2070</v>
      </c>
      <c r="E233" t="s">
        <v>658</v>
      </c>
      <c r="F233">
        <v>784</v>
      </c>
      <c r="G233" t="s">
        <v>659</v>
      </c>
    </row>
    <row r="234" spans="1:7">
      <c r="A234" t="s">
        <v>2071</v>
      </c>
      <c r="B234" t="s">
        <v>2072</v>
      </c>
      <c r="C234" t="s">
        <v>2073</v>
      </c>
      <c r="D234" t="s">
        <v>2074</v>
      </c>
      <c r="E234" t="s">
        <v>1110</v>
      </c>
      <c r="F234">
        <v>826</v>
      </c>
      <c r="G234" t="s">
        <v>1111</v>
      </c>
    </row>
    <row r="235" spans="1:7">
      <c r="A235" t="s">
        <v>2075</v>
      </c>
      <c r="B235" t="s">
        <v>2076</v>
      </c>
      <c r="C235" t="s">
        <v>2077</v>
      </c>
      <c r="D235" t="s">
        <v>2078</v>
      </c>
      <c r="E235" t="s">
        <v>1750</v>
      </c>
      <c r="F235">
        <v>858</v>
      </c>
      <c r="G235" t="s">
        <v>1751</v>
      </c>
    </row>
    <row r="236" spans="1:7">
      <c r="A236" t="s">
        <v>2079</v>
      </c>
      <c r="B236" t="s">
        <v>2080</v>
      </c>
      <c r="C236" t="s">
        <v>2081</v>
      </c>
      <c r="D236" t="s">
        <v>2082</v>
      </c>
      <c r="E236" t="s">
        <v>1756</v>
      </c>
      <c r="F236">
        <v>860</v>
      </c>
      <c r="G236" t="s">
        <v>1757</v>
      </c>
    </row>
    <row r="237" spans="1:7">
      <c r="A237" t="s">
        <v>2083</v>
      </c>
      <c r="B237" t="s">
        <v>2084</v>
      </c>
      <c r="C237" t="s">
        <v>2085</v>
      </c>
      <c r="D237" t="s">
        <v>2086</v>
      </c>
      <c r="E237" t="s">
        <v>1774</v>
      </c>
      <c r="F237">
        <v>548</v>
      </c>
      <c r="G237" t="s">
        <v>1775</v>
      </c>
    </row>
    <row r="238" spans="1:7">
      <c r="A238" t="s">
        <v>2087</v>
      </c>
      <c r="B238" t="s">
        <v>2088</v>
      </c>
      <c r="C238" t="s">
        <v>2089</v>
      </c>
      <c r="D238" t="s">
        <v>2090</v>
      </c>
      <c r="E238" t="s">
        <v>587</v>
      </c>
      <c r="F238">
        <v>978</v>
      </c>
      <c r="G238" t="s">
        <v>588</v>
      </c>
    </row>
    <row r="239" spans="1:7">
      <c r="A239" t="s">
        <v>2091</v>
      </c>
      <c r="B239" t="s">
        <v>2092</v>
      </c>
      <c r="C239" t="s">
        <v>2093</v>
      </c>
      <c r="D239" t="s">
        <v>2094</v>
      </c>
      <c r="E239" t="s">
        <v>1762</v>
      </c>
      <c r="F239">
        <v>937</v>
      </c>
      <c r="G239" t="s">
        <v>1763</v>
      </c>
    </row>
    <row r="240" spans="1:7">
      <c r="A240" t="s">
        <v>2095</v>
      </c>
      <c r="B240" t="s">
        <v>2096</v>
      </c>
      <c r="C240" t="s">
        <v>2097</v>
      </c>
      <c r="D240" t="s">
        <v>2098</v>
      </c>
      <c r="E240" t="s">
        <v>1768</v>
      </c>
      <c r="F240">
        <v>704</v>
      </c>
      <c r="G240" t="s">
        <v>1769</v>
      </c>
    </row>
    <row r="241" spans="1:7">
      <c r="A241" t="s">
        <v>2099</v>
      </c>
      <c r="B241" t="s">
        <v>2100</v>
      </c>
      <c r="C241" t="s">
        <v>2101</v>
      </c>
      <c r="D241" t="s">
        <v>2102</v>
      </c>
      <c r="E241" t="s">
        <v>201</v>
      </c>
      <c r="F241">
        <v>840</v>
      </c>
      <c r="G241" t="s">
        <v>557</v>
      </c>
    </row>
    <row r="242" spans="1:7">
      <c r="A242" t="s">
        <v>2103</v>
      </c>
      <c r="B242" t="s">
        <v>2104</v>
      </c>
      <c r="C242" t="s">
        <v>2105</v>
      </c>
      <c r="D242" t="s">
        <v>2106</v>
      </c>
    </row>
    <row r="243" spans="1:7">
      <c r="A243" t="s">
        <v>2107</v>
      </c>
      <c r="B243" t="s">
        <v>2108</v>
      </c>
      <c r="C243" t="s">
        <v>2109</v>
      </c>
      <c r="D243" t="s">
        <v>2110</v>
      </c>
    </row>
    <row r="244" spans="1:7">
      <c r="A244" t="s">
        <v>2111</v>
      </c>
      <c r="B244" t="s">
        <v>2112</v>
      </c>
      <c r="C244" t="s">
        <v>2113</v>
      </c>
      <c r="D244" t="s">
        <v>2114</v>
      </c>
      <c r="E244" t="s">
        <v>1798</v>
      </c>
      <c r="F244">
        <v>886</v>
      </c>
      <c r="G244" t="s">
        <v>1799</v>
      </c>
    </row>
    <row r="245" spans="1:7">
      <c r="A245" t="s">
        <v>2115</v>
      </c>
      <c r="B245" t="s">
        <v>2116</v>
      </c>
      <c r="C245" t="s">
        <v>2117</v>
      </c>
      <c r="D245" t="s">
        <v>2118</v>
      </c>
      <c r="E245" t="s">
        <v>1810</v>
      </c>
      <c r="F245">
        <v>967</v>
      </c>
      <c r="G245" t="s">
        <v>1811</v>
      </c>
    </row>
    <row r="246" spans="1:7">
      <c r="A246" t="s">
        <v>2119</v>
      </c>
      <c r="B246" t="s">
        <v>2120</v>
      </c>
      <c r="C246" t="s">
        <v>2121</v>
      </c>
      <c r="D246" t="s">
        <v>2122</v>
      </c>
      <c r="E246" t="s">
        <v>201</v>
      </c>
      <c r="F246">
        <v>840</v>
      </c>
      <c r="G246" t="s">
        <v>557</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file>

<file path=customXml/itemProps2.xml><?xml version="1.0" encoding="utf-8"?>
<ds:datastoreItem xmlns:ds="http://schemas.openxmlformats.org/officeDocument/2006/customXml" ds:itemID="{7BDA85FB-57D5-4A9F-A904-DAE491709832}"/>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1330AE6B-9FAC-4593-8685-C1115C0D55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2024-09-20T07:47:09Z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