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kr98\EITI\Data - Summary data\Ethiopia\"/>
    </mc:Choice>
  </mc:AlternateContent>
  <xr:revisionPtr revIDLastSave="12" documentId="8_{E5C77709-3005-486F-A6DF-CCB50A063731}" xr6:coauthVersionLast="45" xr6:coauthVersionMax="45" xr10:uidLastSave="{F53A2B7E-7A47-4682-BC89-A7F857D54276}"/>
  <bookViews>
    <workbookView xWindow="-108" yWindow="-108" windowWidth="23256" windowHeight="12576"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1" i="12" l="1"/>
  <c r="C50" i="11" l="1"/>
  <c r="F61" i="12"/>
  <c r="F62" i="12" s="1"/>
  <c r="F60" i="12"/>
  <c r="D127" i="8" l="1"/>
  <c r="E27" i="9"/>
  <c r="D96" i="8" l="1"/>
  <c r="D91" i="8"/>
  <c r="J41" i="11" l="1"/>
  <c r="B26" i="11" l="1"/>
  <c r="B27" i="11"/>
  <c r="B28" i="11"/>
  <c r="B29" i="11"/>
  <c r="B30" i="11"/>
  <c r="B31" i="11"/>
  <c r="B32" i="11"/>
  <c r="B33" i="11"/>
  <c r="B34" i="11"/>
  <c r="B35" i="11"/>
  <c r="B36" i="11"/>
  <c r="B37" i="11"/>
  <c r="B38" i="11"/>
  <c r="B35" i="4"/>
  <c r="C35" i="4"/>
  <c r="D35" i="4"/>
  <c r="E35" i="4"/>
  <c r="B36" i="4"/>
  <c r="C36" i="4"/>
  <c r="D36" i="4"/>
  <c r="E36" i="4"/>
  <c r="B37" i="4"/>
  <c r="C37" i="4"/>
  <c r="D37" i="4"/>
  <c r="E37" i="4"/>
  <c r="B38" i="4"/>
  <c r="C38" i="4"/>
  <c r="D38" i="4"/>
  <c r="E38" i="4"/>
  <c r="B39" i="4"/>
  <c r="C39" i="4"/>
  <c r="D39" i="4"/>
  <c r="E39" i="4"/>
  <c r="B40" i="4"/>
  <c r="C40" i="4"/>
  <c r="D40" i="4"/>
  <c r="E40" i="4"/>
  <c r="B41" i="4"/>
  <c r="C41" i="4"/>
  <c r="D41" i="4"/>
  <c r="E41" i="4"/>
  <c r="B42" i="4"/>
  <c r="C42" i="4"/>
  <c r="D42" i="4"/>
  <c r="E42" i="4"/>
  <c r="B43" i="4"/>
  <c r="C43" i="4"/>
  <c r="D43" i="4"/>
  <c r="E43" i="4"/>
  <c r="B44" i="4"/>
  <c r="C44" i="4"/>
  <c r="D44" i="4"/>
  <c r="E44" i="4"/>
  <c r="B45" i="4"/>
  <c r="C45" i="4"/>
  <c r="D45" i="4"/>
  <c r="E45" i="4"/>
  <c r="B46" i="4"/>
  <c r="C46" i="4"/>
  <c r="D46" i="4"/>
  <c r="E46" i="4"/>
  <c r="B47" i="4"/>
  <c r="C47" i="4"/>
  <c r="D47" i="4"/>
  <c r="E47" i="4"/>
  <c r="B48" i="4"/>
  <c r="C48" i="4"/>
  <c r="D48" i="4"/>
  <c r="E48" i="4"/>
  <c r="J50" i="4"/>
  <c r="I29" i="12"/>
  <c r="B77" i="8" l="1"/>
  <c r="B79" i="8"/>
  <c r="B75" i="8"/>
  <c r="B110" i="8" l="1"/>
  <c r="E15" i="12" l="1"/>
  <c r="B63" i="8" l="1"/>
  <c r="B91" i="8" l="1"/>
  <c r="B89" i="8"/>
  <c r="I30" i="12"/>
  <c r="E31" i="9" l="1"/>
  <c r="B18" i="11" l="1"/>
  <c r="I26" i="12"/>
  <c r="E16" i="12"/>
  <c r="G64" i="12" s="1"/>
  <c r="I25" i="12"/>
  <c r="I27" i="12"/>
  <c r="I28" i="12"/>
  <c r="I24" i="12"/>
  <c r="E17" i="12"/>
  <c r="B15" i="11"/>
  <c r="B16" i="11"/>
  <c r="B17" i="11"/>
  <c r="B19" i="11"/>
  <c r="B20" i="11"/>
  <c r="B21" i="11"/>
  <c r="B22" i="11"/>
  <c r="B23" i="11"/>
  <c r="B24" i="11"/>
  <c r="B25" i="11"/>
  <c r="B39" i="11"/>
  <c r="D130" i="8"/>
  <c r="E30" i="9"/>
  <c r="N4" i="4"/>
  <c r="B83" i="8"/>
  <c r="B81" i="8"/>
  <c r="B73" i="8"/>
  <c r="B71" i="8"/>
  <c r="B69" i="8"/>
  <c r="B67" i="8"/>
  <c r="B65" i="8"/>
  <c r="E16" i="9"/>
  <c r="E15" i="9"/>
  <c r="E28" i="9"/>
  <c r="E17" i="9"/>
  <c r="B126" i="8"/>
  <c r="E31" i="4"/>
  <c r="D25" i="4"/>
  <c r="E26" i="4"/>
  <c r="D26" i="4"/>
  <c r="C26" i="4"/>
  <c r="B26" i="4"/>
  <c r="E25" i="4"/>
  <c r="C25" i="4"/>
  <c r="B25" i="4"/>
  <c r="E34" i="4"/>
  <c r="D34" i="4"/>
  <c r="C34" i="4"/>
  <c r="B34" i="4"/>
  <c r="C27" i="4"/>
  <c r="C32" i="4"/>
  <c r="C28" i="4"/>
  <c r="C24" i="4"/>
  <c r="C23" i="4"/>
  <c r="C33" i="4"/>
  <c r="C29" i="4"/>
  <c r="C30" i="4"/>
  <c r="C31" i="4"/>
  <c r="C22" i="4"/>
  <c r="D27" i="4"/>
  <c r="D32" i="4"/>
  <c r="D28" i="4"/>
  <c r="D24" i="4"/>
  <c r="D23" i="4"/>
  <c r="D33" i="4"/>
  <c r="D29" i="4"/>
  <c r="D30" i="4"/>
  <c r="D31" i="4"/>
  <c r="D22" i="4"/>
  <c r="E27" i="4"/>
  <c r="E32" i="4"/>
  <c r="E28" i="4"/>
  <c r="E24" i="4"/>
  <c r="E23" i="4"/>
  <c r="E33" i="4"/>
  <c r="E29" i="4"/>
  <c r="E30" i="4"/>
  <c r="E22" i="4"/>
  <c r="B27" i="4"/>
  <c r="B32" i="4"/>
  <c r="B28" i="4"/>
  <c r="B24" i="4"/>
  <c r="B23" i="4"/>
  <c r="B33" i="4"/>
  <c r="B29" i="4"/>
  <c r="B30" i="4"/>
  <c r="B31" i="4"/>
  <c r="B22" i="4"/>
  <c r="H64" i="12" l="1"/>
  <c r="E53" i="9"/>
  <c r="E55" i="9"/>
  <c r="E56" i="9"/>
  <c r="E54" i="9"/>
  <c r="E52" i="9" l="1"/>
  <c r="C48" i="11" l="1"/>
  <c r="H65" i="12"/>
  <c r="C51"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<sst xmlns="http://schemas.openxmlformats.org/spreadsheetml/2006/main" count="3114" uniqueCount="2044">
  <si>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</si>
  <si>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</si>
  <si>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</si>
  <si>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</si>
  <si>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</si>
  <si>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</si>
  <si>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</si>
  <si>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</si>
  <si>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</si>
  <si>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</si>
  <si>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</si>
  <si>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</si>
  <si>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</si>
  <si>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</si>
  <si>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</si>
  <si>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</si>
  <si>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</si>
  <si>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</si>
  <si>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</si>
  <si>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</si>
  <si>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</si>
  <si>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</si>
  <si>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</si>
  <si>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</si>
  <si>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</si>
  <si>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</si>
  <si>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</si>
  <si>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</si>
  <si>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</si>
  <si>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</si>
  <si>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</si>
  <si>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</si>
  <si>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</si>
  <si>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</si>
  <si>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</si>
  <si>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</si>
  <si>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</si>
  <si>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</si>
  <si>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</si>
  <si>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</si>
  <si>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</si>
  <si>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</si>
  <si>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</si>
  <si>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</si>
  <si>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</si>
  <si>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</si>
  <si>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</si>
  <si>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</si>
  <si>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</si>
  <si>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</si>
  <si>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</si>
  <si>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</si>
  <si>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</si>
  <si>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</si>
  <si>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</si>
  <si>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</si>
  <si>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</si>
  <si>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</si>
  <si>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</si>
  <si>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</si>
  <si>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</si>
  <si>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</si>
  <si>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</si>
  <si>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</si>
  <si>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</si>
  <si>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</si>
  <si>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</si>
  <si>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</si>
  <si>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</si>
  <si>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</si>
  <si>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</si>
  <si>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</si>
  <si>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</si>
  <si>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</si>
  <si>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</si>
  <si>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</si>
  <si>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</si>
  <si>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</si>
  <si>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</si>
  <si>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</si>
  <si>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</si>
  <si>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</si>
  <si>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</si>
  <si>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</si>
  <si>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</si>
  <si>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</si>
  <si>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</si>
  <si>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</si>
  <si>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</si>
  <si>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</si>
  <si>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</si>
  <si>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</si>
  <si>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</si>
  <si>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</si>
  <si>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</si>
  <si>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</si>
  <si>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</si>
  <si>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</si>
  <si>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</si>
  <si>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</si>
  <si>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</si>
  <si>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</si>
  <si>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</si>
  <si>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</si>
  <si>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</si>
  <si>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</si>
  <si>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</si>
  <si>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</si>
  <si>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</si>
  <si>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</si>
  <si>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</si>
  <si>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</si>
  <si>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</si>
  <si>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</si>
  <si>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</si>
  <si>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</si>
  <si>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</si>
  <si>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</si>
  <si>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</si>
  <si>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</si>
  <si>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</si>
  <si>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</si>
  <si>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</si>
  <si>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</si>
  <si>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</si>
  <si>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</si>
  <si>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</si>
  <si>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</si>
  <si>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</si>
  <si>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</si>
  <si>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</si>
  <si>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</si>
  <si>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</si>
  <si>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</si>
  <si>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</si>
  <si>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</si>
  <si>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</si>
  <si>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</si>
  <si>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</si>
  <si>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</si>
  <si>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</si>
  <si>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</si>
  <si>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</si>
  <si>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</si>
  <si>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</si>
  <si>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</si>
  <si>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</si>
  <si>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</si>
  <si>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</si>
  <si>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</si>
  <si>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</si>
  <si>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</si>
  <si>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</si>
  <si>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</si>
  <si>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</si>
  <si>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</si>
  <si>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</si>
  <si>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</si>
  <si>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</si>
  <si>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</si>
  <si>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</si>
  <si>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</si>
  <si>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</si>
  <si>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</si>
  <si>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</si>
  <si>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</si>
  <si>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</si>
  <si>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</si>
  <si>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</si>
  <si>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</si>
  <si>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</si>
  <si>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</si>
  <si>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</si>
  <si>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</si>
  <si>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</si>
  <si>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</si>
  <si>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</si>
  <si>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</si>
  <si>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</si>
  <si>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</si>
  <si>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</si>
  <si>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</si>
  <si>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</si>
  <si>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</si>
  <si>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</si>
  <si>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</si>
  <si>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</si>
  <si>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</si>
  <si>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</si>
  <si>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</si>
  <si>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</si>
  <si>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</si>
  <si>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</si>
  <si>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</si>
  <si>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</si>
  <si>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</si>
  <si>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</si>
  <si>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</si>
  <si>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</si>
  <si>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</si>
  <si>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</si>
  <si>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</si>
  <si>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</si>
  <si>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</si>
  <si>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</si>
  <si>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</si>
  <si>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</si>
  <si>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</si>
  <si>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</si>
  <si>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</si>
  <si>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</si>
  <si>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</si>
  <si>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</si>
  <si>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</si>
  <si>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</si>
  <si>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</si>
  <si>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</si>
  <si>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</si>
  <si>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</si>
  <si>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</si>
  <si>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</si>
  <si>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</si>
  <si>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</si>
  <si>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</si>
  <si>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</si>
  <si>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</si>
  <si>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</si>
  <si>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</si>
  <si>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</si>
  <si>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</si>
  <si>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</si>
  <si>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</si>
  <si>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</si>
  <si>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</si>
  <si>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</si>
  <si>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</si>
  <si>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</si>
  <si>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</si>
  <si>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</si>
  <si>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</si>
  <si>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</si>
  <si>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</si>
  <si>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</si>
  <si>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</si>
  <si>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</si>
  <si>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</si>
  <si>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</si>
  <si>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</si>
  <si>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</si>
  <si>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</si>
  <si>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</si>
  <si>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</si>
  <si>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</si>
  <si>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</si>
  <si>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</si>
  <si>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</si>
  <si>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</si>
  <si>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</si>
  <si>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</si>
  <si>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</si>
  <si>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</si>
  <si>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</si>
  <si>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</si>
  <si>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</si>
  <si>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</si>
  <si>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</si>
  <si>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</si>
  <si>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</si>
  <si>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</si>
  <si>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</si>
  <si>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</si>
  <si>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</si>
  <si>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</si>
  <si>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</si>
  <si>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</si>
  <si>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</si>
  <si>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</si>
  <si>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</si>
  <si>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</si>
  <si>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</si>
  <si>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</si>
  <si>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</si>
  <si>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</si>
  <si>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</si>
  <si>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</si>
  <si>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</si>
  <si>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</si>
  <si>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</si>
  <si>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</si>
  <si>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</si>
  <si>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</si>
  <si>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</si>
  <si>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</si>
  <si>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</si>
  <si>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</si>
  <si>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</si>
  <si>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</si>
  <si>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</si>
  <si>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</si>
  <si>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</si>
  <si>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</si>
  <si>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</si>
  <si>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</si>
  <si>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</si>
  <si>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</si>
  <si>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</si>
  <si>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</si>
  <si>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</si>
  <si>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</si>
  <si>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</si>
  <si>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</si>
  <si>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</si>
  <si>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</si>
  <si>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</si>
  <si>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</si>
  <si>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</si>
  <si>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</si>
  <si>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</si>
  <si>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</si>
  <si>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</si>
  <si>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</si>
  <si>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</si>
  <si>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</si>
  <si>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</si>
  <si>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</si>
  <si>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</si>
  <si>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</si>
  <si>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</si>
  <si>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</si>
  <si>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</si>
  <si>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</si>
  <si>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</si>
  <si>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</si>
  <si>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</si>
  <si>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</si>
  <si>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</si>
  <si>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</si>
  <si>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</si>
  <si>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</si>
  <si>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</si>
  <si>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</si>
  <si>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</si>
  <si>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</si>
  <si>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</si>
  <si>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</si>
  <si>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</si>
  <si>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</si>
  <si>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</si>
  <si>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</si>
  <si>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</si>
  <si>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</si>
  <si>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</si>
  <si>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</si>
  <si>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</si>
  <si>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</si>
  <si>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</si>
  <si>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</si>
  <si>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</si>
  <si>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</si>
  <si>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</si>
  <si>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</si>
  <si>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</si>
  <si>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</si>
  <si>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</si>
  <si>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</si>
  <si>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</si>
  <si>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</si>
  <si>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</si>
  <si>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</si>
  <si>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</si>
  <si>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</si>
  <si>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</si>
  <si>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</si>
  <si>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</si>
  <si>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</si>
  <si>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</si>
  <si>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</si>
  <si>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</si>
  <si>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</si>
  <si>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</si>
  <si>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</si>
  <si>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</si>
  <si>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</si>
  <si>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</si>
  <si>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</si>
  <si>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</si>
  <si>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</si>
  <si>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</si>
  <si>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</si>
  <si>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</si>
  <si>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</si>
  <si>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</si>
  <si>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</si>
  <si>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</si>
  <si>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</si>
  <si>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</si>
  <si>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</si>
  <si>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</si>
  <si>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</si>
  <si>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</si>
  <si>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</si>
  <si>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</si>
  <si>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</si>
  <si>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</si>
  <si>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</si>
  <si>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</si>
  <si>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</si>
  <si>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</si>
  <si>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</si>
  <si>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</si>
  <si>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</si>
  <si>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</si>
  <si>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</si>
  <si>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</si>
  <si>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</si>
  <si>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</si>
  <si>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</si>
  <si>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</si>
  <si>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</si>
  <si>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</si>
  <si>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</si>
  <si>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</si>
  <si>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</si>
  <si>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</si>
  <si>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</si>
  <si>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</si>
  <si>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</si>
  <si>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</si>
  <si>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</si>
  <si>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</si>
  <si>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</si>
  <si>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</si>
  <si>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</si>
  <si>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</si>
  <si>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</si>
  <si>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</si>
  <si>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</si>
  <si>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</si>
  <si>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</si>
  <si>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</si>
  <si>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</si>
  <si>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</si>
  <si>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</si>
  <si>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</si>
  <si>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</si>
  <si>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</si>
  <si>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</si>
  <si>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</si>
  <si>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</si>
  <si>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</si>
  <si>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</si>
  <si>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</si>
  <si>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</si>
  <si>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</si>
  <si>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</si>
  <si>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</si>
  <si>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</si>
  <si>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</si>
  <si>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</si>
  <si>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</si>
  <si>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</si>
  <si>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</si>
  <si>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</si>
  <si>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</si>
  <si>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</si>
  <si>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</si>
  <si>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</si>
  <si>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</si>
  <si>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</si>
  <si>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</si>
  <si>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</si>
  <si>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</si>
  <si>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</si>
  <si>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</si>
  <si>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</si>
  <si>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</si>
  <si>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</si>
  <si>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</si>
  <si>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</si>
  <si>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</si>
  <si>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</si>
  <si>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</si>
  <si>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</si>
  <si>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</si>
  <si>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</si>
  <si>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</si>
  <si>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</si>
  <si>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</si>
  <si>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</si>
  <si>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</si>
  <si>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</si>
  <si>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</si>
  <si>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</si>
  <si>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</si>
  <si>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</si>
  <si>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</si>
  <si>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</si>
  <si>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</si>
  <si>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</si>
  <si>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</si>
  <si>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</si>
  <si>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</si>
  <si>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</si>
  <si>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</si>
  <si>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</si>
  <si>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</si>
  <si>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</si>
  <si>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</si>
  <si>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</si>
  <si>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</si>
  <si>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</si>
  <si>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</si>
  <si>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</si>
  <si>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</si>
  <si>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</si>
  <si>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</si>
  <si>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</si>
  <si>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</si>
  <si>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</si>
  <si>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</si>
  <si>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</si>
  <si>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</si>
  <si>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</si>
  <si>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</si>
  <si>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</si>
  <si>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</si>
  <si>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</si>
  <si>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</si>
  <si>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</si>
  <si>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</si>
  <si>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</si>
  <si>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</si>
  <si>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</si>
  <si>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</si>
  <si>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</si>
  <si>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</si>
  <si>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</si>
  <si>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</si>
  <si>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</si>
  <si>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</si>
  <si>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</si>
  <si>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</si>
  <si>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</si>
  <si>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</si>
  <si>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</si>
  <si>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</si>
  <si>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</si>
  <si>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</si>
  <si>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</si>
  <si>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</si>
  <si>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</si>
  <si>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</si>
  <si>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</si>
  <si>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</si>
  <si>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</si>
  <si>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</si>
  <si>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</si>
  <si>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</si>
  <si>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</si>
  <si>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</si>
  <si>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</si>
  <si>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</si>
  <si>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</si>
  <si>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</si>
  <si>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</si>
  <si>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</si>
  <si>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</si>
  <si>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</si>
  <si>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</si>
  <si>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</si>
  <si>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</si>
  <si>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</si>
  <si>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</si>
  <si>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</si>
  <si>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</si>
  <si>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</si>
  <si>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</si>
  <si>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</si>
  <si>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</si>
  <si>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</si>
  <si>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</si>
  <si>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</si>
  <si>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</si>
  <si>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</si>
  <si>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</si>
  <si>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</si>
  <si>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</si>
  <si>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</si>
  <si>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</si>
  <si>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</si>
  <si>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</si>
  <si>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</si>
  <si>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</si>
  <si>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</si>
  <si>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</si>
  <si>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</si>
  <si>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</si>
  <si>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</si>
  <si>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</si>
  <si>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</si>
  <si>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</si>
  <si>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</si>
  <si>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</si>
  <si>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</si>
  <si>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</si>
  <si>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</si>
  <si>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</si>
  <si>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</si>
  <si>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</si>
  <si>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</si>
  <si>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</si>
  <si>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</si>
  <si>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</si>
  <si>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</si>
  <si>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</si>
  <si>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</si>
  <si>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</si>
  <si>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</si>
  <si>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</si>
  <si>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</si>
  <si>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</si>
  <si>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</si>
  <si>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</si>
  <si>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</si>
  <si>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</si>
  <si>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</si>
  <si>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</si>
  <si>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</si>
  <si>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</si>
  <si>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</si>
  <si>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</si>
  <si>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</si>
  <si>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</si>
  <si>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</si>
  <si>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</si>
  <si>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</si>
  <si>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</si>
  <si>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</si>
  <si>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</si>
  <si>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</si>
  <si>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</si>
  <si>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</si>
  <si>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</si>
  <si>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</si>
  <si>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</si>
  <si>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</si>
  <si>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</si>
  <si>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</si>
  <si>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</si>
  <si>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</si>
  <si>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</si>
  <si>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</si>
  <si>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</si>
  <si>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</si>
  <si>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</si>
  <si>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</si>
  <si>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</si>
  <si>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</si>
  <si>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</si>
  <si>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</si>
  <si>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</si>
  <si>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</si>
  <si>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</si>
  <si>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</si>
  <si>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</si>
  <si>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</si>
  <si>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</si>
  <si>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</si>
  <si>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</si>
  <si>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</si>
  <si>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</si>
  <si>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</si>
  <si>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</si>
  <si>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</si>
  <si>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</si>
  <si>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</si>
  <si>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</si>
  <si>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</si>
  <si>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</si>
  <si>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</si>
  <si>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</si>
  <si>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</si>
  <si>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</si>
  <si>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</si>
  <si>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</si>
  <si>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</si>
  <si>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</si>
  <si>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</si>
  <si>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</si>
  <si>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</si>
  <si>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</si>
  <si>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</si>
  <si>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</si>
  <si>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</si>
  <si>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</si>
  <si>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</si>
  <si>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</si>
  <si>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</si>
  <si>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</si>
  <si>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</si>
  <si>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</si>
  <si>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</si>
  <si>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</si>
  <si>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</si>
  <si>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</si>
  <si>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</si>
  <si>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</si>
  <si>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</si>
  <si>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</si>
  <si>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</si>
  <si>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</si>
  <si>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</si>
  <si>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</si>
  <si>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</si>
  <si>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</si>
  <si>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</si>
  <si>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</si>
  <si>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</si>
  <si>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</si>
  <si>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</si>
  <si>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</si>
  <si>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</si>
  <si>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</si>
  <si>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</si>
  <si>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</si>
  <si>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</si>
  <si>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</si>
  <si>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</si>
  <si>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</si>
  <si>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</si>
  <si>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</si>
  <si>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</si>
  <si>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</si>
  <si>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</si>
  <si>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</si>
  <si>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</si>
  <si>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</si>
  <si>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</si>
  <si>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</si>
  <si>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</si>
  <si>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</si>
  <si>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</si>
  <si>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</si>
  <si>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</si>
  <si>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</si>
  <si>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</si>
  <si>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</si>
  <si>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</si>
  <si>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</si>
  <si>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</si>
  <si>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</si>
  <si>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</si>
  <si>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</si>
  <si>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</si>
  <si>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</si>
  <si>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</si>
  <si>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</si>
  <si>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</si>
  <si>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</si>
  <si>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</si>
  <si>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</si>
  <si>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</si>
  <si>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</si>
  <si>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</si>
  <si>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</si>
  <si>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</si>
  <si>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</si>
  <si>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</si>
  <si>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</si>
  <si>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</si>
  <si>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</si>
  <si>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</si>
  <si>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</si>
  <si>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</si>
  <si>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</si>
  <si>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</si>
  <si>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</si>
  <si>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</si>
  <si>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</si>
  <si>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</si>
  <si>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</si>
  <si>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</si>
  <si>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</si>
  <si>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</si>
  <si>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</si>
  <si>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</si>
  <si>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</si>
  <si>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</si>
  <si>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</si>
  <si>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</si>
  <si>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</si>
  <si>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</si>
  <si>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</si>
  <si>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</si>
  <si>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</si>
  <si>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</si>
  <si>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</si>
  <si>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</si>
  <si>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</si>
  <si>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</si>
  <si>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</si>
  <si>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</si>
  <si>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</si>
  <si>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</si>
  <si>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</si>
  <si>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</si>
  <si>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</si>
  <si>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</si>
  <si>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</si>
  <si>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</si>
  <si>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</si>
  <si>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</si>
  <si>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</si>
  <si>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</si>
  <si>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</si>
  <si>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</si>
  <si>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</si>
  <si>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</si>
  <si>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</si>
  <si>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</si>
  <si>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</si>
  <si>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</si>
  <si>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</si>
  <si>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</si>
  <si>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</si>
  <si>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</si>
  <si>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</si>
  <si>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</si>
  <si>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</si>
  <si>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</si>
  <si>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</si>
  <si>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</si>
  <si>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</si>
  <si>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</si>
  <si>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</si>
  <si>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</si>
  <si>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</si>
  <si>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</si>
  <si>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</si>
  <si>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</si>
  <si>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</si>
  <si>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</si>
  <si>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</si>
  <si>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</si>
  <si>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</si>
  <si>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</si>
  <si>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</si>
  <si>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</si>
  <si>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</si>
  <si>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</si>
  <si>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</si>
  <si>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</si>
  <si>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</si>
  <si>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</si>
  <si>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</si>
  <si>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</si>
  <si>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</si>
  <si>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</si>
  <si>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</si>
  <si>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</si>
  <si>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</si>
  <si>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</si>
  <si>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</si>
  <si>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</si>
  <si>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</si>
  <si>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</si>
  <si>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</si>
  <si>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</si>
  <si>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</si>
  <si>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</si>
  <si>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</si>
  <si>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</si>
  <si>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</si>
  <si>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</si>
  <si>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</si>
  <si>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</si>
  <si>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</si>
  <si>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</si>
  <si>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</si>
  <si>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</si>
  <si>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</si>
  <si>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</si>
  <si>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</si>
  <si>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</si>
  <si>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</si>
  <si>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</si>
  <si>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</si>
  <si>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</si>
  <si>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</si>
  <si>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</si>
  <si>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</si>
  <si>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</si>
  <si>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</si>
  <si>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</si>
  <si>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</si>
  <si>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</si>
  <si>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</si>
  <si>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</si>
  <si>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</si>
  <si>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</si>
  <si>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</si>
  <si>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</si>
  <si>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</si>
  <si>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</si>
  <si>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</si>
  <si>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</si>
  <si>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</si>
  <si>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</si>
  <si>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</si>
  <si>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</si>
  <si>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</si>
  <si>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</si>
  <si>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</si>
  <si>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</si>
  <si>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</si>
  <si>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</si>
  <si>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</si>
  <si>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</si>
  <si>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</si>
  <si>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</si>
  <si>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</si>
  <si>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</si>
  <si>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</si>
  <si>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</si>
  <si>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</si>
  <si>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</si>
  <si>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</si>
  <si>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</si>
  <si>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</si>
  <si>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</si>
  <si>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</si>
  <si>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</si>
  <si>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</si>
  <si>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</si>
  <si>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</si>
  <si>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</si>
  <si>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</si>
  <si>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</si>
  <si>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</si>
  <si>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</si>
  <si>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</si>
  <si>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</si>
  <si>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</si>
  <si>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</si>
  <si>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</si>
  <si>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</si>
  <si>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</si>
  <si>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</si>
  <si>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</si>
  <si>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</si>
  <si>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</si>
  <si>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</si>
  <si>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</si>
  <si>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</si>
  <si>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</si>
  <si>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</si>
  <si>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</si>
  <si>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</si>
  <si>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</si>
  <si>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</si>
  <si>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</si>
  <si>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</si>
  <si>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</si>
  <si>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</si>
  <si>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</si>
  <si>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</si>
  <si>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</si>
  <si>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</si>
  <si>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</si>
  <si>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</si>
  <si>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</si>
  <si>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</si>
  <si>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</si>
  <si>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</si>
  <si>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</si>
  <si>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</si>
  <si>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</si>
  <si>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</si>
  <si>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</si>
  <si>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</si>
  <si>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</si>
  <si>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</si>
  <si>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</si>
  <si>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</si>
  <si>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</si>
  <si>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</si>
  <si>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</si>
  <si>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</si>
  <si>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</si>
  <si>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</si>
  <si>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</si>
  <si>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</si>
  <si>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</si>
  <si>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</si>
  <si>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</si>
  <si>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</si>
  <si>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</si>
  <si>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</si>
  <si>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</si>
  <si>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</si>
  <si>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</si>
  <si>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</si>
  <si>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</si>
  <si>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</si>
  <si>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</si>
  <si>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</si>
  <si>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</si>
  <si>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</si>
  <si>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</si>
  <si>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</si>
  <si>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</si>
  <si>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</si>
  <si>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</si>
  <si>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</si>
  <si>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</si>
  <si>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</si>
  <si>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</si>
  <si>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</si>
  <si>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</si>
  <si>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</si>
  <si>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</si>
  <si>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</si>
  <si>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</si>
  <si>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</si>
  <si>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</si>
  <si>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</si>
  <si>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</si>
  <si>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</si>
  <si>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</si>
  <si>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</si>
  <si>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</si>
  <si>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</si>
  <si>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</si>
  <si>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</si>
  <si>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</si>
  <si>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</si>
  <si>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</si>
  <si>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</si>
  <si>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</si>
  <si>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</si>
  <si>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</si>
  <si>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</si>
  <si>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</si>
  <si>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</si>
  <si>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</si>
  <si>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</si>
  <si>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</si>
  <si>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</si>
  <si>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</si>
  <si>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</si>
  <si>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</si>
  <si>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</si>
  <si>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</si>
  <si>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</si>
  <si>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</si>
  <si>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</si>
  <si>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</si>
  <si>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</si>
  <si>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</si>
  <si>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</si>
  <si>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</si>
  <si>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</si>
  <si>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</si>
  <si>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</si>
  <si>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</si>
  <si>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</si>
  <si>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</si>
  <si>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</si>
  <si>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</si>
  <si>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</si>
  <si>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</si>
  <si>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</si>
  <si>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</si>
  <si>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</si>
  <si>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</si>
  <si>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</si>
  <si>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</si>
  <si>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</si>
  <si>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</si>
  <si>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</si>
  <si>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</si>
  <si>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</si>
  <si>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</si>
  <si>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</si>
  <si>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</si>
  <si>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</si>
  <si>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</si>
  <si>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</si>
  <si>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</si>
  <si>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</si>
  <si>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</si>
  <si>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</si>
  <si>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</si>
  <si>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</si>
  <si>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</si>
  <si>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</si>
  <si>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</si>
  <si>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</si>
  <si>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</si>
  <si>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</si>
  <si>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</si>
  <si>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</si>
  <si>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</si>
  <si>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</si>
  <si>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</si>
  <si>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</si>
  <si>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</si>
  <si>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</si>
  <si>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</si>
  <si>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</si>
  <si>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</si>
  <si>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</si>
  <si>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</si>
  <si>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</si>
  <si>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</si>
  <si>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</si>
  <si>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</si>
  <si>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</si>
  <si>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</si>
  <si>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</si>
  <si>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</si>
  <si>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</si>
  <si>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</si>
  <si>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</si>
  <si>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</si>
  <si>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</si>
  <si>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</si>
  <si>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</si>
  <si>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</si>
  <si>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</si>
  <si>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</si>
  <si>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</si>
  <si>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</si>
  <si>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</si>
  <si>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</si>
  <si>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</si>
  <si>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</si>
  <si>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</si>
  <si>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</si>
  <si>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</si>
  <si>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</si>
  <si>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</si>
  <si>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</si>
  <si>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</si>
  <si>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</si>
  <si>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</si>
  <si>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</si>
  <si>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</si>
  <si>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</si>
  <si>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</si>
  <si>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</si>
  <si>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</si>
  <si>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</si>
  <si>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</si>
  <si>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</si>
  <si>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</si>
  <si>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</si>
  <si>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</si>
  <si>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</si>
  <si>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</si>
  <si>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</si>
  <si>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</si>
  <si>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</si>
  <si>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</si>
  <si>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</si>
  <si>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</si>
  <si>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</si>
  <si>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</si>
  <si>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</si>
  <si>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</si>
  <si>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</si>
  <si>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</si>
  <si>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</si>
  <si>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</si>
  <si>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</si>
  <si>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</si>
  <si>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</si>
  <si>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</si>
  <si>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</si>
  <si>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</si>
  <si>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</si>
  <si>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</si>
  <si>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</si>
  <si>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</si>
  <si>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</si>
  <si>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</si>
  <si>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</si>
  <si>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</si>
  <si>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</si>
  <si>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</si>
  <si>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</si>
  <si>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</si>
  <si>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</si>
  <si>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</si>
  <si>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</si>
  <si>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</si>
  <si>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</si>
  <si>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</si>
  <si>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</si>
  <si>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</si>
  <si>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</si>
  <si>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</si>
  <si>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</si>
  <si>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</si>
  <si>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</si>
  <si>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</si>
  <si>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</si>
  <si>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</si>
  <si>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</si>
  <si>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</si>
  <si>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</si>
  <si>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</si>
  <si>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</si>
  <si>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</si>
  <si>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</si>
  <si>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</si>
  <si>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</si>
  <si>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</si>
  <si>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</si>
  <si>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</si>
  <si>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</si>
  <si>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</si>
  <si>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</si>
  <si>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</si>
  <si>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</si>
  <si>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</si>
  <si>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</si>
  <si>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</si>
  <si>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</si>
  <si>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</si>
  <si>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</si>
  <si>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</si>
  <si>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</si>
  <si>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</si>
  <si>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</si>
  <si>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</si>
  <si>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</si>
  <si>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</si>
  <si>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</si>
  <si>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</si>
  <si>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</si>
  <si>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</si>
  <si>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</si>
  <si>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</si>
  <si>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</si>
  <si>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</si>
  <si>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</si>
  <si>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</si>
  <si>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</si>
  <si>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</si>
  <si>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</si>
  <si>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</si>
  <si>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</si>
  <si>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</si>
  <si>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</si>
  <si>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</si>
  <si>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</si>
  <si>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</si>
  <si>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</si>
  <si>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</si>
  <si>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</si>
  <si>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</si>
  <si>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</si>
  <si>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</si>
  <si>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</si>
  <si>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</si>
  <si>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</si>
  <si>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</si>
  <si>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</si>
  <si>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</si>
  <si>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</si>
  <si>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</si>
  <si>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</si>
  <si>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</si>
  <si>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</si>
  <si>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</si>
  <si>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</si>
  <si>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</si>
  <si>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</si>
  <si>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</si>
  <si>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</si>
  <si>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</si>
  <si>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</si>
  <si>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</si>
  <si>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</si>
  <si>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</si>
  <si>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</si>
  <si>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</si>
  <si>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</si>
  <si>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</si>
  <si>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</si>
  <si>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</si>
  <si>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</si>
  <si>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</si>
  <si>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</si>
  <si>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</si>
  <si>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</si>
  <si>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</si>
  <si>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</si>
  <si>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</si>
  <si>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</si>
  <si>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</si>
  <si>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</si>
  <si>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</si>
  <si>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</si>
  <si>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</si>
  <si>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</si>
  <si>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</si>
  <si>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</si>
  <si>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</si>
  <si>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</si>
  <si>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</si>
  <si>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</si>
  <si>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</si>
  <si>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</si>
  <si>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</si>
  <si>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</si>
  <si>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</si>
  <si>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</si>
  <si>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</si>
  <si>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</si>
  <si>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</si>
  <si>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</si>
  <si>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</si>
  <si>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</si>
  <si>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</si>
  <si>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</si>
  <si>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</si>
  <si>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</si>
  <si>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</si>
  <si>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</si>
  <si>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</si>
  <si>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</si>
  <si>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</si>
  <si>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</si>
  <si>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</si>
  <si>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</si>
  <si>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</si>
  <si>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</si>
  <si>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</si>
  <si>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</si>
  <si>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</si>
  <si>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</si>
  <si>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</si>
  <si>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</si>
  <si>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</si>
  <si>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</si>
  <si>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</si>
  <si>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</si>
  <si>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</si>
  <si>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</si>
  <si>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</si>
  <si>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</si>
  <si>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</si>
  <si>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</si>
  <si>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</si>
  <si>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</si>
  <si>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</si>
  <si>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</si>
  <si>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</si>
  <si>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</si>
  <si>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</si>
  <si>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</si>
  <si>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</si>
  <si>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</si>
  <si>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</si>
  <si>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</si>
  <si>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</si>
  <si>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</si>
  <si>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</si>
  <si>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</si>
  <si>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</si>
  <si>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</si>
  <si>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</si>
  <si>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</si>
  <si>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</si>
  <si>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</si>
  <si>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</si>
  <si>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</si>
  <si>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</si>
  <si>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</si>
  <si>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</si>
  <si>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</si>
  <si>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</si>
  <si>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</si>
  <si>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</si>
  <si>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</si>
  <si>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</si>
  <si>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</si>
  <si>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</si>
  <si>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</si>
  <si>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</si>
  <si>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</si>
  <si>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</si>
  <si>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</si>
  <si>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</si>
  <si>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</si>
  <si>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</si>
  <si>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</si>
  <si>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</si>
  <si>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</si>
  <si>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</si>
  <si>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</si>
  <si>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</si>
  <si>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</si>
  <si>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</si>
  <si>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</si>
  <si>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</si>
  <si>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</si>
  <si>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</si>
  <si>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</si>
  <si>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</si>
  <si>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</si>
  <si>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</si>
  <si>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</si>
  <si>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</si>
  <si>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</si>
  <si>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</si>
  <si>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</si>
  <si>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</si>
  <si>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</si>
  <si>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</si>
  <si>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</si>
  <si>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</si>
  <si>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</si>
  <si>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</si>
  <si>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</si>
  <si>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</si>
  <si>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</si>
  <si>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</si>
  <si>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</si>
  <si>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</si>
  <si>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</si>
  <si>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</si>
  <si>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</si>
  <si>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</si>
  <si>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</si>
  <si>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</si>
  <si>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</si>
  <si>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</si>
  <si>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</si>
  <si>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</si>
  <si>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</si>
  <si>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</si>
  <si>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</si>
  <si>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</si>
  <si>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</si>
  <si>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</si>
  <si>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</si>
  <si>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</si>
  <si>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</si>
  <si>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</si>
  <si>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</si>
  <si>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</si>
  <si>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</si>
  <si>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</si>
  <si>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</si>
  <si>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</si>
  <si>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</si>
  <si>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</si>
  <si>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</si>
  <si>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</si>
  <si>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</si>
  <si>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</si>
  <si>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</si>
  <si>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</si>
  <si>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</si>
  <si>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</si>
  <si>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</si>
  <si>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</si>
  <si>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</si>
  <si>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</si>
  <si>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</si>
  <si>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</si>
  <si>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</si>
  <si>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</si>
  <si>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</si>
  <si>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</si>
  <si>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</si>
  <si>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</si>
  <si>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</si>
  <si>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</si>
  <si>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</si>
  <si>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</si>
  <si>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</si>
  <si>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</si>
  <si>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</si>
  <si>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</si>
  <si>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</si>
  <si>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</si>
  <si>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</si>
  <si>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</si>
  <si>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</si>
  <si>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</si>
  <si>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</si>
  <si>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</si>
  <si>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</si>
  <si>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</si>
  <si>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</si>
  <si>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</si>
  <si>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</si>
  <si>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Mining royalties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</si>
  <si>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</si>
  <si>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</si>
  <si>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</si>
  <si>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</si>
  <si>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</si>
  <si>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</si>
  <si>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</si>
  <si>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</si>
  <si>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</si>
  <si>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</si>
  <si>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</si>
  <si>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</si>
  <si>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</si>
  <si>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</si>
  <si>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</si>
  <si>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</si>
  <si>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</si>
  <si>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</si>
  <si>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</si>
  <si>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</si>
  <si>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</si>
  <si>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</si>
  <si>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</si>
  <si>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</si>
  <si>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</si>
  <si>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</si>
  <si>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</si>
  <si>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</si>
  <si>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</si>
  <si>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</si>
  <si>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</si>
  <si>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</si>
  <si>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</si>
  <si>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</si>
  <si>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</si>
  <si>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</si>
  <si>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</si>
  <si>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</si>
  <si>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</si>
  <si>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</si>
  <si>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</si>
  <si>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</si>
  <si>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</si>
  <si>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</si>
  <si>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</si>
  <si>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</si>
  <si>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</si>
  <si>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</si>
  <si>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</si>
  <si>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</si>
  <si>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</si>
  <si>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</si>
  <si>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</si>
  <si>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GFS Framework for EITI Reporting</t>
  </si>
  <si>
    <t>What is GFS?</t>
  </si>
  <si>
    <t>PAYE</t>
  </si>
  <si>
    <t>Withholding tax</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</si>
  <si>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</si>
  <si>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</si>
  <si>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</si>
  <si>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</si>
  <si>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</si>
  <si>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</si>
  <si>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</si>
  <si>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</si>
  <si>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</si>
  <si>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</si>
  <si>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</si>
  <si>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</si>
  <si>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</si>
  <si>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</si>
  <si>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</si>
  <si>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</si>
  <si>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</si>
  <si>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</si>
  <si>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</si>
  <si>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</si>
  <si>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</si>
  <si>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</si>
  <si>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</si>
  <si>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</si>
  <si>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</si>
  <si>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</si>
  <si>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</si>
  <si>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</si>
  <si>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</si>
  <si>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</si>
  <si>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</si>
  <si>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</si>
  <si>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</si>
  <si>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</si>
  <si>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</si>
  <si>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</si>
  <si>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</si>
  <si>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</si>
  <si>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</si>
  <si>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</si>
  <si>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</si>
  <si>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</si>
  <si>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</si>
  <si>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</si>
  <si>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</si>
  <si>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</si>
  <si>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</si>
  <si>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</si>
  <si>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</si>
  <si>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</si>
  <si>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</si>
  <si>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</si>
  <si>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</si>
  <si>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</si>
  <si>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</si>
  <si>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</si>
  <si>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</si>
  <si>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</si>
  <si>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</si>
  <si>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</si>
  <si>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</si>
  <si>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</si>
  <si>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</si>
  <si>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</si>
  <si>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</si>
  <si>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</si>
  <si>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</si>
  <si>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</si>
  <si>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</si>
  <si>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</si>
  <si>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</si>
  <si>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</si>
  <si>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</si>
  <si>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</si>
  <si>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</si>
  <si>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</si>
  <si>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</si>
  <si>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</si>
  <si>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</si>
  <si>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</si>
  <si>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</si>
  <si>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</si>
  <si>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</si>
  <si>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</si>
  <si>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</si>
  <si>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</si>
  <si>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</si>
  <si>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</si>
  <si>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</si>
  <si>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</si>
  <si>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</si>
  <si>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</si>
  <si>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</si>
  <si>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</si>
  <si>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</si>
  <si>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</si>
  <si>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</si>
  <si>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</si>
  <si>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</si>
  <si>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</si>
  <si>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</si>
  <si>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</si>
  <si>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</si>
  <si>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</si>
  <si>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</si>
  <si>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</si>
  <si>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</si>
  <si>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</si>
  <si>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</si>
  <si>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</si>
  <si>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</si>
  <si>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</si>
  <si>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</si>
  <si>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</si>
  <si>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</si>
  <si>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</si>
  <si>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 EITI Reporting or online? &gt;</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</si>
  <si>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</si>
  <si>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</si>
  <si>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</si>
  <si>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</si>
  <si>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</si>
  <si>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</si>
  <si>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</si>
  <si>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</si>
  <si>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</si>
  <si>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</si>
  <si>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</si>
  <si>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</si>
  <si>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</si>
  <si>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</si>
  <si>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</si>
  <si>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</si>
  <si>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</si>
  <si>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</si>
  <si>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</si>
  <si>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</si>
  <si>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</si>
  <si>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</si>
  <si>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</si>
  <si>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</si>
  <si>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</si>
  <si>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</si>
  <si>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</si>
  <si>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</si>
  <si>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</si>
  <si>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</si>
  <si>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</si>
  <si>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</si>
  <si>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</si>
  <si>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</si>
  <si>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</si>
  <si>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</si>
  <si>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</si>
  <si>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</si>
  <si>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</si>
  <si>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</si>
  <si>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</si>
  <si>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</si>
  <si>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</si>
  <si>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</si>
  <si>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</si>
  <si>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</si>
  <si>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</si>
  <si>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</si>
  <si>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</si>
  <si>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</si>
  <si>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</si>
  <si>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</si>
  <si>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</si>
  <si>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</si>
  <si>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</si>
  <si>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</si>
  <si>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</si>
  <si>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</si>
  <si>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</si>
  <si>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</si>
  <si>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</si>
  <si>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</si>
  <si>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</si>
  <si>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</si>
  <si>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</si>
  <si>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</si>
  <si>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</si>
  <si>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</si>
  <si>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</si>
  <si>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</si>
  <si>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</si>
  <si>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</si>
  <si>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</si>
  <si>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</si>
  <si>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</si>
  <si>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</si>
  <si>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</si>
  <si>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</si>
  <si>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</si>
  <si>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</si>
  <si>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</si>
  <si>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</si>
  <si>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</si>
  <si>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</si>
  <si>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</si>
  <si>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</si>
  <si>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</si>
  <si>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</si>
  <si>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</si>
  <si>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</si>
  <si>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</si>
  <si>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</si>
  <si>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</si>
  <si>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</si>
  <si>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</si>
  <si>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</si>
  <si>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</si>
  <si>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</si>
  <si>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</si>
  <si>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</si>
  <si>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</si>
  <si>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</si>
  <si>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</si>
  <si>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</si>
  <si>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</si>
  <si>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</si>
  <si>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</si>
  <si>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</si>
  <si>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</si>
  <si>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</si>
  <si>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</si>
  <si>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</si>
  <si>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</si>
  <si>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</si>
  <si>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</si>
  <si>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</si>
  <si>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</si>
  <si>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</si>
  <si>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</si>
  <si>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</si>
  <si>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</si>
  <si>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</si>
  <si>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</si>
  <si>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Niobium (2615)</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</si>
  <si>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</si>
  <si>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</si>
  <si>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</si>
  <si>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</si>
  <si>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</si>
  <si>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</si>
  <si>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</si>
  <si>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</si>
  <si>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</si>
  <si>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</si>
  <si>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</si>
  <si>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</si>
  <si>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</si>
  <si>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</si>
  <si>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</si>
  <si>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</si>
  <si>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</si>
  <si>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</si>
  <si>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</si>
  <si>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</si>
  <si>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</si>
  <si>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</si>
  <si>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</si>
  <si>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</si>
  <si>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</si>
  <si>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</si>
  <si>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</si>
  <si>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</si>
  <si>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</si>
  <si>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</si>
  <si>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</si>
  <si>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</si>
  <si>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</si>
  <si>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</si>
  <si>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</si>
  <si>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</si>
  <si>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</si>
  <si>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</si>
  <si>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</si>
  <si>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</si>
  <si>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</si>
  <si>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</si>
  <si>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</si>
  <si>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</si>
  <si>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</si>
  <si>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</si>
  <si>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</si>
  <si>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</si>
  <si>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</si>
  <si>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</si>
  <si>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</si>
  <si>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</si>
  <si>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</si>
  <si>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</si>
  <si>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</si>
  <si>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</si>
  <si>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</si>
  <si>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</si>
  <si>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</si>
  <si>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</si>
  <si>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</si>
  <si>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</si>
  <si>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</si>
  <si>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</si>
  <si>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</si>
  <si>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</si>
  <si>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</si>
  <si>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</si>
  <si>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</si>
  <si>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</si>
  <si>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</si>
  <si>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</si>
  <si>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</si>
  <si>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</si>
  <si>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</si>
  <si>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</si>
  <si>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</si>
  <si>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</si>
  <si>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</si>
  <si>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</si>
  <si>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</si>
  <si>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</si>
  <si>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</si>
  <si>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</si>
  <si>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</si>
  <si>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</si>
  <si>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</si>
  <si>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</si>
  <si>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</si>
  <si>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</si>
  <si>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</si>
  <si>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</si>
  <si>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</si>
  <si>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</si>
  <si>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</si>
  <si>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</si>
  <si>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</si>
  <si>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</si>
  <si>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</si>
  <si>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</si>
  <si>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</si>
  <si>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</si>
  <si>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</si>
  <si>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</si>
  <si>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</si>
  <si>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</si>
  <si>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</si>
  <si>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</si>
  <si>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</si>
  <si>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</si>
  <si>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</si>
  <si>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</si>
  <si>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</si>
  <si>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</si>
  <si>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</si>
  <si>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</si>
  <si>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</si>
  <si>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</si>
  <si>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</si>
  <si>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</si>
  <si>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</si>
  <si>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</si>
  <si>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</si>
  <si>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</si>
  <si>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For more guidance, please visit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</si>
  <si>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</si>
  <si>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</si>
  <si>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</si>
  <si>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</si>
  <si>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</si>
  <si>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</si>
  <si>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</si>
  <si>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Crude oil (2709), value</t>
  </si>
  <si>
    <t>Natural gas (2711), value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</si>
  <si>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</si>
  <si>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</si>
  <si>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</si>
  <si>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</si>
  <si>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</si>
  <si>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</si>
  <si>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</si>
  <si>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</si>
  <si>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</si>
  <si>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</si>
  <si>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</si>
  <si>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</si>
  <si>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</si>
  <si>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</si>
  <si>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</si>
  <si>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</si>
  <si>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</si>
  <si>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</si>
  <si>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</si>
  <si>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t>BDO LLP</t>
  </si>
  <si>
    <t>Rached Maalej</t>
  </si>
  <si>
    <t>Rached.Maalej@bdo.co.uk</t>
  </si>
  <si>
    <t>http://www.mom.gov.et</t>
  </si>
  <si>
    <t>Signed contracts and register of oil and gas licences are not currently published electronically (Section 3.4.2 EITI Report)</t>
  </si>
  <si>
    <t>The list of licences awarded during the covered year was not available (Section 3.4.1 EITI Report)</t>
  </si>
  <si>
    <t>MoMP confirmed that the cadastre system is not updated and has yet to be implemented. The register of all active mining licences during the reconciliation period 2016/17 was not available (Section 3.4.1 EITI Report).</t>
  </si>
  <si>
    <t>Signed mining contracts are not currently published electronically. (Section 3.4.1 EITI Report).</t>
  </si>
  <si>
    <t>No other sector was covered by the EITI report for 2016/17 FY</t>
  </si>
  <si>
    <t>Section 3.6 EITI Report</t>
  </si>
  <si>
    <t>Section 3.1 EITI Report</t>
  </si>
  <si>
    <t>Section 3.7.1 point (i) of the EEITI Report</t>
  </si>
  <si>
    <t>Section 3.7.1 point (iii) of the EEITI Report</t>
  </si>
  <si>
    <t>Section 5.1.2 point (iii) of the EEITI Report</t>
  </si>
  <si>
    <t>No barte agreement was declared by the government.
Moreover, none of the companies included in the reconciliation scope reported expenses under infrastructure provisions or barter arrangements in their reporting template (Section 4.1.4 EITI Report)</t>
  </si>
  <si>
    <t>There was no payment in-kind in the mining sector during the fiscal year 2016/17. Furthermore, all Oil and Gas companies are in the exploration phase. As a result, there were no in-kind revenues from the oil and gas sector during the fiscal year 2016/17 (Section 4.1.5 EITI Report)</t>
  </si>
  <si>
    <t>Section 4.1.5 EITI Report</t>
  </si>
  <si>
    <t>Section 4.1.4 EITI Report</t>
  </si>
  <si>
    <t>The Ministry of Finance did not submit reporting templates</t>
  </si>
  <si>
    <t>Section 3.9 EITI Report</t>
  </si>
  <si>
    <t>Not yet published but  a scoping study on EITI beneficial ownership  has been carried out for Ethiopia in March 201. Annex 4: of the EEITI report present the beneficial owners of declaring companies</t>
  </si>
  <si>
    <t>Section 6.2.1 EITI Report</t>
  </si>
  <si>
    <t>Section 1.4 EITI Report</t>
  </si>
  <si>
    <t>Section 3.8 EITI Report</t>
  </si>
  <si>
    <t>Section 3.8,3 EITI Report</t>
  </si>
  <si>
    <t>Section 6.2.2 EITI Report</t>
  </si>
  <si>
    <t>Section 3.7 EITI Report</t>
  </si>
  <si>
    <t>Number according to the reporting template submitted by the companies</t>
  </si>
  <si>
    <t>The report does not adress information on investment contribution</t>
  </si>
  <si>
    <t>Section 3.4.1 EITI Report</t>
  </si>
  <si>
    <t>Ministry of Mines and Petroleum (MoMP)</t>
  </si>
  <si>
    <t>Ethiopian Revenues and Customs Authority (ERCA)</t>
  </si>
  <si>
    <t>Ministry of Finance (MoF)</t>
  </si>
  <si>
    <t>MIDROC Gold Mine Plc</t>
  </si>
  <si>
    <t>Messebo Cement Factory Plc</t>
  </si>
  <si>
    <t>Dangote Industries (Ethiopia) Plc</t>
  </si>
  <si>
    <t>Derba Midroc Cement Plc</t>
  </si>
  <si>
    <t>National Cement Sc.</t>
  </si>
  <si>
    <t>East Cement Sc</t>
  </si>
  <si>
    <t>Pioneer Cement Manufacturing Plc</t>
  </si>
  <si>
    <t>0000030220</t>
  </si>
  <si>
    <t>0000047426</t>
  </si>
  <si>
    <t>0004224329</t>
  </si>
  <si>
    <t>0002937443</t>
  </si>
  <si>
    <t>0002635431</t>
  </si>
  <si>
    <t>0003477494</t>
  </si>
  <si>
    <t>0005172817</t>
  </si>
  <si>
    <t>Limestone, Basalt, Silica Sand, Pumice</t>
  </si>
  <si>
    <t>Base Metals, Gold, Iron, rare metals</t>
  </si>
  <si>
    <t>Limestone, Basalt, Silica Sand, Pumice, Gypsum</t>
  </si>
  <si>
    <t>Gypsum, Pumice</t>
  </si>
  <si>
    <t>Government Agencies were not able to report EITI data by licence, by region or at project level.</t>
  </si>
  <si>
    <t>Licence Fees</t>
  </si>
  <si>
    <t>Income tax : Schedule C (Mining)</t>
  </si>
  <si>
    <t>Income tax : Schedule C (Normal)</t>
  </si>
  <si>
    <t>Dividend Tax</t>
  </si>
  <si>
    <t>Capital gains</t>
  </si>
  <si>
    <t>Value Add Tax (VAT)</t>
  </si>
  <si>
    <t>Penalities</t>
  </si>
  <si>
    <t>Other material payments</t>
  </si>
  <si>
    <t>Not yet published in the EITI Ethiopia web site</t>
  </si>
  <si>
    <t>Government does not have an open data for EITI</t>
  </si>
  <si>
    <t>PAYE on salaries OF ETB 114,715,758 and withholding taxes on payments of ETB 62,498,481 are not paid on behalf of companies and excluded in the table above</t>
  </si>
  <si>
    <t>Sections 3.1.2 &amp; 3.4.2  EITI Report</t>
  </si>
  <si>
    <t>Section 3.4.1 &amp; Annex 5 of  EITI Report</t>
  </si>
  <si>
    <t>Section 3.4.2  EITI Report</t>
  </si>
  <si>
    <t>The updated map of blocs and holders is detailed in Section 3.1.2 of the EEITI report. Signed contracts and register of oil and gas licences are not currently published electronically (Section 3.4.2 EITI Report)</t>
  </si>
  <si>
    <t>https://eiti.org/document/ethiopia-beneficial-ownership-scoping-study</t>
  </si>
  <si>
    <t>Section 4.2 of the EEITI Report</t>
  </si>
  <si>
    <t>Land Rentals</t>
  </si>
  <si>
    <t>Training Fees</t>
  </si>
  <si>
    <t>Excise Tax</t>
  </si>
  <si>
    <t>Section 3.1.2 mentions that Cross-Border Pipeline Agreement to transport gas is planned to start in 2020</t>
  </si>
  <si>
    <t>Section 3.6 of the EEITI report</t>
  </si>
  <si>
    <t>eiti.org</t>
  </si>
  <si>
    <t>Section 6.3 EITI Report</t>
  </si>
  <si>
    <t>Section 3.10.2 of EITI Report</t>
  </si>
  <si>
    <t>Office of Federal Auditor General website</t>
  </si>
  <si>
    <t>Section 3.10.1 of EITI Report</t>
  </si>
  <si>
    <t>OFAG</t>
  </si>
  <si>
    <t>Section 7.5 of the EITI report</t>
  </si>
  <si>
    <t>Section 4.1.6 of the EITI report</t>
  </si>
  <si>
    <t>The most recent official statistical information from the Central Statistical Agency of Ethiopia in is dated in 2014</t>
  </si>
  <si>
    <t>The EITI report does not address this</t>
  </si>
  <si>
    <t>Total, from the EITI Report</t>
  </si>
  <si>
    <t>Full unilateral government disclosure, excluding PAYE and Withholding tax</t>
  </si>
  <si>
    <t>Only Midroc Golde Mine Plc and Derba Midroc Cement Plc reported social contributions</t>
  </si>
  <si>
    <t>No other sector is covered by the EITI Report</t>
  </si>
  <si>
    <t>Company type</t>
  </si>
  <si>
    <t>&lt; Company type &gt;</t>
  </si>
  <si>
    <t>https://data.worldbank.org/indicator/NY.GDP.MKTP.CD?locations=ET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</si>
</sst>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_ ;[Red]\-#,##0\ "/>
    <numFmt numFmtId="170" formatCode="#,##0_ ;\-#,##0\ "/>
  </numFmts>
  <fonts count="74"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theme="1"/>
      <name val="Franklin Gothic Book"/>
    </font>
    <font>
      <i/>
      <sz val="11"/>
      <color theme="1"/>
      <name val="Franklin Gothic Book"/>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cellStyleXfs>
  <cellXfs count="338">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5" borderId="0" xfId="3" applyFont="1" applyFill="1" applyAlignment="1">
      <alignment horizontal="left" vertical="center"/>
    </xf>
    <xf numFmtId="0" fontId="33" fillId="5" borderId="0" xfId="3" applyFont="1" applyFill="1" applyBorder="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5"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35" fillId="0" borderId="40" xfId="3" applyFont="1" applyFill="1" applyBorder="1" applyAlignment="1">
      <alignment horizontal="left" vertical="center"/>
    </xf>
    <xf numFmtId="0" fontId="43" fillId="0" borderId="40" xfId="3" applyFont="1" applyFill="1" applyBorder="1" applyAlignment="1">
      <alignment horizontal="left" vertical="center"/>
    </xf>
    <xf numFmtId="0" fontId="34" fillId="0" borderId="40" xfId="3" applyFont="1" applyFill="1" applyBorder="1" applyAlignment="1">
      <alignment vertical="center"/>
    </xf>
    <xf numFmtId="0" fontId="43" fillId="0" borderId="0" xfId="3" applyFont="1" applyFill="1" applyBorder="1" applyAlignment="1">
      <alignment horizontal="left" vertical="center"/>
    </xf>
    <xf numFmtId="0" fontId="35"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5"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24" fillId="6" borderId="0" xfId="3" applyFont="1" applyFill="1" applyBorder="1" applyAlignment="1">
      <alignment horizontal="left" vertical="center"/>
    </xf>
    <xf numFmtId="0" fontId="33" fillId="6" borderId="0" xfId="3" applyFont="1" applyFill="1" applyBorder="1" applyAlignment="1">
      <alignment horizontal="left" vertical="center"/>
    </xf>
    <xf numFmtId="0" fontId="33" fillId="6" borderId="0" xfId="3" applyFont="1" applyFill="1" applyBorder="1" applyAlignment="1">
      <alignmen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34" fillId="6" borderId="0" xfId="3" applyFont="1" applyFill="1" applyBorder="1" applyAlignment="1">
      <alignment horizontal="left" vertical="center" wrapText="1" indent="2"/>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Border="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3" fillId="2" borderId="16" xfId="3" applyFont="1" applyFill="1" applyBorder="1" applyAlignment="1">
      <alignment horizontal="left" vertical="center"/>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4"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3" fillId="0" borderId="23" xfId="3" applyFont="1" applyFill="1" applyBorder="1" applyAlignment="1">
      <alignment horizontal="left" vertical="center"/>
    </xf>
    <xf numFmtId="0" fontId="33" fillId="0" borderId="16" xfId="3" applyFont="1" applyFill="1" applyBorder="1" applyAlignment="1">
      <alignment horizontal="left" vertical="center"/>
    </xf>
    <xf numFmtId="0" fontId="34" fillId="0" borderId="0" xfId="3" applyFont="1" applyFill="1" applyBorder="1" applyAlignment="1">
      <alignment horizontal="left" vertical="center" indent="1"/>
    </xf>
    <xf numFmtId="0" fontId="34" fillId="0" borderId="2" xfId="3" applyFont="1" applyFill="1" applyBorder="1" applyAlignment="1">
      <alignment horizontal="left" vertical="center" indent="1"/>
    </xf>
    <xf numFmtId="0" fontId="47" fillId="4" borderId="0" xfId="3" applyFont="1" applyFill="1" applyBorder="1" applyAlignment="1">
      <alignment vertical="center"/>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9" xfId="3" applyFont="1" applyFill="1" applyBorder="1" applyAlignment="1">
      <alignment horizontal="left" vertical="center"/>
    </xf>
    <xf numFmtId="0" fontId="43" fillId="4" borderId="21"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Border="1" applyAlignment="1">
      <alignment vertical="center"/>
    </xf>
    <xf numFmtId="166" fontId="34" fillId="7" borderId="0" xfId="3" applyNumberFormat="1" applyFont="1" applyFill="1" applyBorder="1" applyAlignment="1">
      <alignment vertical="center"/>
    </xf>
    <xf numFmtId="0" fontId="55" fillId="7" borderId="21" xfId="3" applyFont="1" applyFill="1" applyBorder="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53" fillId="7" borderId="21" xfId="4" applyFont="1" applyFill="1" applyBorder="1" applyAlignment="1">
      <alignment vertical="center" wrapText="1"/>
    </xf>
    <xf numFmtId="0" fontId="34" fillId="7" borderId="1" xfId="3" applyFont="1" applyFill="1" applyBorder="1" applyAlignment="1">
      <alignment vertical="center"/>
    </xf>
    <xf numFmtId="165" fontId="34" fillId="7" borderId="0" xfId="1" applyNumberFormat="1" applyFont="1" applyFill="1" applyBorder="1" applyAlignment="1">
      <alignment vertical="center"/>
    </xf>
    <xf numFmtId="0" fontId="16" fillId="6" borderId="0"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3" fillId="4" borderId="24" xfId="3" applyFont="1" applyFill="1" applyBorder="1" applyAlignment="1">
      <alignment horizontal="left" vertical="center"/>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3" fillId="4" borderId="25" xfId="3" applyFont="1" applyFill="1" applyBorder="1" applyAlignment="1">
      <alignment horizontal="left" vertical="center"/>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3" fillId="4" borderId="26" xfId="3" applyFont="1" applyFill="1" applyBorder="1" applyAlignment="1">
      <alignment horizontal="left" vertical="center"/>
    </xf>
    <xf numFmtId="0" fontId="33" fillId="0" borderId="32"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5" xfId="3" applyFont="1" applyFill="1" applyBorder="1" applyAlignment="1">
      <alignment horizontal="left" vertical="center"/>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8" xfId="3" applyFont="1" applyFill="1" applyBorder="1" applyAlignment="1">
      <alignment horizontal="left" vertical="center"/>
    </xf>
    <xf numFmtId="0" fontId="33" fillId="0" borderId="38"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3" fillId="0" borderId="24" xfId="3" applyFont="1" applyFill="1" applyBorder="1" applyAlignment="1">
      <alignment vertical="center"/>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7" fontId="34" fillId="0" borderId="26" xfId="6" applyNumberFormat="1" applyFont="1" applyFill="1" applyBorder="1" applyAlignment="1">
      <alignment vertical="center" wrapText="1"/>
    </xf>
    <xf numFmtId="0" fontId="34" fillId="0" borderId="26" xfId="3" applyFont="1" applyFill="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3" fillId="0" borderId="21" xfId="3" applyFont="1" applyFill="1" applyBorder="1" applyAlignment="1">
      <alignment horizontal="left" vertical="center"/>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Fill="1" applyBorder="1" applyAlignment="1">
      <alignment vertical="center" wrapText="1"/>
    </xf>
    <xf numFmtId="0" fontId="24" fillId="0" borderId="2" xfId="3" applyFont="1" applyFill="1" applyBorder="1" applyAlignment="1">
      <alignment vertical="center"/>
    </xf>
    <xf numFmtId="0" fontId="34" fillId="0" borderId="2" xfId="3" applyFont="1" applyFill="1" applyBorder="1" applyAlignment="1">
      <alignment vertical="center" wrapText="1"/>
    </xf>
    <xf numFmtId="0" fontId="24" fillId="0" borderId="0" xfId="3" applyFont="1" applyFill="1" applyBorder="1" applyAlignment="1">
      <alignment vertical="center"/>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6" fillId="7" borderId="26" xfId="4" applyFont="1" applyFill="1" applyBorder="1" applyAlignment="1">
      <alignment vertical="center"/>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24" fillId="7" borderId="25" xfId="3" applyFont="1" applyFill="1" applyBorder="1" applyAlignment="1">
      <alignment vertical="center"/>
    </xf>
    <xf numFmtId="0" fontId="56" fillId="0" borderId="0" xfId="3" applyFont="1" applyFill="1" applyBorder="1" applyAlignment="1">
      <alignment horizontal="left" vertical="center"/>
    </xf>
    <xf numFmtId="0" fontId="57"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8" borderId="29" xfId="3" applyNumberFormat="1" applyFont="1" applyFill="1" applyBorder="1" applyAlignment="1">
      <alignment vertical="center"/>
    </xf>
    <xf numFmtId="0" fontId="43" fillId="6" borderId="21" xfId="3" applyFont="1" applyFill="1" applyBorder="1" applyAlignment="1">
      <alignment vertical="center"/>
    </xf>
    <xf numFmtId="0" fontId="43" fillId="8" borderId="30" xfId="3" applyNumberFormat="1" applyFont="1" applyFill="1" applyBorder="1" applyAlignment="1">
      <alignment vertical="center"/>
    </xf>
    <xf numFmtId="0" fontId="26" fillId="6" borderId="0" xfId="0" applyFont="1" applyFill="1" applyBorder="1" applyAlignment="1">
      <alignment vertical="center"/>
    </xf>
    <xf numFmtId="0" fontId="33" fillId="0" borderId="0" xfId="0" applyFont="1" applyAlignment="1"/>
    <xf numFmtId="168" fontId="33" fillId="0" borderId="0" xfId="1" applyNumberFormat="1" applyFont="1"/>
    <xf numFmtId="0" fontId="43" fillId="0" borderId="0" xfId="0" applyFont="1"/>
    <xf numFmtId="164" fontId="33" fillId="0" borderId="0" xfId="1" applyFont="1"/>
    <xf numFmtId="0" fontId="56" fillId="0" borderId="33" xfId="0" applyFont="1" applyBorder="1"/>
    <xf numFmtId="0" fontId="60" fillId="0" borderId="0" xfId="5" applyFont="1"/>
    <xf numFmtId="0" fontId="56" fillId="3" borderId="2" xfId="0" applyFont="1" applyFill="1" applyBorder="1" applyAlignment="1">
      <alignment vertical="center"/>
    </xf>
    <xf numFmtId="0" fontId="33" fillId="0" borderId="0" xfId="3" applyFont="1" applyFill="1" applyBorder="1" applyAlignment="1">
      <alignment vertical="center"/>
    </xf>
    <xf numFmtId="164" fontId="33" fillId="0" borderId="0" xfId="1" applyFont="1" applyAlignment="1">
      <alignment horizontal="right"/>
    </xf>
    <xf numFmtId="0" fontId="60" fillId="0" borderId="0" xfId="5" applyNumberFormat="1" applyFont="1"/>
    <xf numFmtId="164" fontId="33" fillId="0" borderId="0" xfId="0" applyNumberFormat="1" applyFont="1"/>
    <xf numFmtId="0" fontId="43" fillId="6" borderId="0" xfId="3" applyFont="1" applyFill="1" applyBorder="1" applyAlignment="1">
      <alignment horizontal="left" vertical="center" indent="1"/>
    </xf>
    <xf numFmtId="0" fontId="43" fillId="6" borderId="0" xfId="3" applyFont="1" applyFill="1" applyBorder="1" applyAlignment="1">
      <alignment horizontal="left" vertical="center"/>
    </xf>
    <xf numFmtId="164" fontId="43" fillId="6" borderId="0" xfId="1" applyFont="1" applyFill="1" applyBorder="1" applyAlignment="1">
      <alignment horizontal="left" vertical="center"/>
    </xf>
    <xf numFmtId="0" fontId="56" fillId="6" borderId="1" xfId="3" applyFont="1" applyFill="1" applyBorder="1" applyAlignment="1">
      <alignment horizontal="left" vertical="center"/>
    </xf>
    <xf numFmtId="164" fontId="56"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4" fontId="43" fillId="6" borderId="20" xfId="1" applyFont="1" applyFill="1" applyBorder="1" applyAlignment="1">
      <alignment horizontal="left" vertical="center"/>
    </xf>
    <xf numFmtId="0" fontId="44" fillId="0" borderId="0" xfId="3" applyFont="1" applyFill="1" applyAlignment="1">
      <alignment horizontal="left" vertical="center"/>
    </xf>
    <xf numFmtId="0" fontId="56" fillId="6" borderId="0" xfId="0" applyFont="1" applyFill="1" applyBorder="1" applyAlignment="1">
      <alignment vertical="center"/>
    </xf>
    <xf numFmtId="0" fontId="62" fillId="0" borderId="0" xfId="3" applyFont="1" applyFill="1" applyBorder="1" applyAlignment="1">
      <alignment horizontal="left" vertical="center"/>
    </xf>
    <xf numFmtId="0" fontId="62" fillId="0" borderId="0" xfId="3" applyFont="1" applyFill="1" applyAlignment="1">
      <alignment horizontal="left" vertical="center"/>
    </xf>
    <xf numFmtId="0" fontId="62" fillId="0" borderId="0" xfId="3" applyFont="1" applyFill="1" applyBorder="1" applyAlignment="1">
      <alignment vertical="center"/>
    </xf>
    <xf numFmtId="0" fontId="62"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33" fillId="7" borderId="0" xfId="3" applyFont="1" applyFill="1" applyBorder="1" applyAlignment="1">
      <alignment horizontal="right" vertical="center"/>
    </xf>
    <xf numFmtId="0" fontId="2" fillId="0" borderId="0" xfId="3" applyFont="1" applyFill="1" applyAlignment="1">
      <alignment horizontal="left" vertical="center"/>
    </xf>
    <xf numFmtId="0" fontId="33" fillId="0" borderId="25" xfId="3" applyFont="1" applyFill="1" applyBorder="1" applyAlignment="1">
      <alignment vertical="center"/>
    </xf>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3" fillId="0" borderId="1" xfId="3" applyFont="1" applyFill="1" applyBorder="1" applyAlignment="1">
      <alignment horizontal="left" vertical="center"/>
    </xf>
    <xf numFmtId="0" fontId="34" fillId="7" borderId="26" xfId="3" applyFont="1" applyFill="1" applyBorder="1" applyAlignment="1">
      <alignment horizontal="left" vertical="center" wrapText="1" indent="3"/>
    </xf>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53" fillId="7" borderId="2" xfId="4" applyFont="1" applyFill="1" applyBorder="1" applyAlignment="1">
      <alignment vertical="center" wrapText="1"/>
    </xf>
    <xf numFmtId="0" fontId="28"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8" fillId="0" borderId="2" xfId="3" applyFont="1" applyFill="1" applyBorder="1" applyAlignment="1" applyProtection="1">
      <alignment horizontal="left" vertical="center"/>
      <protection locked="0"/>
    </xf>
    <xf numFmtId="0" fontId="69" fillId="0" borderId="2" xfId="3" applyFont="1" applyFill="1" applyBorder="1" applyAlignment="1">
      <alignment horizontal="left" vertical="center"/>
    </xf>
    <xf numFmtId="0" fontId="68" fillId="0" borderId="2" xfId="3" applyFont="1" applyFill="1" applyBorder="1" applyAlignment="1">
      <alignment horizontal="left" vertical="center"/>
    </xf>
    <xf numFmtId="0" fontId="70" fillId="0" borderId="2"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Border="1" applyAlignment="1">
      <alignment horizontal="left" vertical="center"/>
    </xf>
    <xf numFmtId="0" fontId="70" fillId="0" borderId="0" xfId="3" applyFont="1" applyFill="1" applyBorder="1" applyAlignment="1">
      <alignment horizontal="left" vertical="center"/>
    </xf>
    <xf numFmtId="0" fontId="69"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1" fillId="0" borderId="0" xfId="3" applyFont="1" applyFill="1" applyAlignment="1">
      <alignment horizontal="left" vertical="center"/>
    </xf>
    <xf numFmtId="0" fontId="71" fillId="0" borderId="25" xfId="2" applyFont="1" applyFill="1" applyBorder="1" applyAlignment="1">
      <alignment horizontal="left" vertical="center" wrapText="1"/>
    </xf>
    <xf numFmtId="0" fontId="33" fillId="0" borderId="0" xfId="3" applyFont="1" applyFill="1" applyAlignment="1">
      <alignment horizontal="left" vertical="center"/>
    </xf>
    <xf numFmtId="0" fontId="7" fillId="7" borderId="5" xfId="2" applyFill="1" applyBorder="1" applyAlignment="1">
      <alignment vertical="center"/>
    </xf>
    <xf numFmtId="0" fontId="7"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3" fontId="34" fillId="7" borderId="25" xfId="3" applyNumberFormat="1" applyFont="1" applyFill="1" applyBorder="1" applyAlignment="1">
      <alignment vertical="center" wrapText="1"/>
    </xf>
    <xf numFmtId="3" fontId="34" fillId="7" borderId="26" xfId="3" applyNumberFormat="1" applyFont="1" applyFill="1" applyBorder="1" applyAlignment="1">
      <alignment vertical="center" wrapText="1"/>
    </xf>
    <xf numFmtId="169" fontId="34" fillId="7" borderId="25" xfId="3" applyNumberFormat="1" applyFont="1" applyFill="1" applyBorder="1" applyAlignment="1">
      <alignment vertical="center" wrapText="1"/>
    </xf>
    <xf numFmtId="0" fontId="56" fillId="0" borderId="0" xfId="3" applyFont="1" applyFill="1" applyAlignment="1">
      <alignment horizontal="left" vertical="center"/>
    </xf>
    <xf numFmtId="0" fontId="1" fillId="0" borderId="0" xfId="0" applyFont="1"/>
    <xf numFmtId="0" fontId="1" fillId="0" borderId="0" xfId="0" applyNumberFormat="1" applyFont="1"/>
    <xf numFmtId="168" fontId="1" fillId="0" borderId="0" xfId="1" applyNumberFormat="1" applyFont="1"/>
    <xf numFmtId="170" fontId="56" fillId="0" borderId="34" xfId="1" applyNumberFormat="1" applyFont="1" applyBorder="1"/>
    <xf numFmtId="170" fontId="33" fillId="0" borderId="0" xfId="1" applyNumberFormat="1" applyFont="1" applyFill="1" applyAlignment="1">
      <alignment horizontal="right" vertical="center"/>
    </xf>
    <xf numFmtId="170" fontId="43" fillId="0" borderId="0" xfId="1" applyNumberFormat="1" applyFont="1" applyFill="1" applyAlignment="1">
      <alignment horizontal="right" vertical="center"/>
    </xf>
    <xf numFmtId="0" fontId="7" fillId="7" borderId="26" xfId="2" applyFill="1" applyBorder="1" applyAlignment="1">
      <alignment vertical="center" wrapText="1"/>
    </xf>
    <xf numFmtId="3" fontId="1" fillId="0" borderId="0" xfId="0" applyNumberFormat="1" applyFont="1"/>
    <xf numFmtId="0" fontId="43" fillId="6" borderId="0" xfId="3" applyFont="1" applyFill="1" applyBorder="1" applyAlignment="1">
      <alignment horizontal="left" vertical="center" indent="1"/>
    </xf>
    <xf numFmtId="170" fontId="43" fillId="0" borderId="0" xfId="3" applyNumberFormat="1" applyFont="1" applyFill="1" applyAlignment="1">
      <alignment horizontal="left" vertical="center"/>
    </xf>
    <xf numFmtId="170" fontId="33" fillId="0" borderId="0" xfId="3" applyNumberFormat="1" applyFont="1" applyFill="1" applyAlignment="1">
      <alignment horizontal="left" vertical="center"/>
    </xf>
    <xf numFmtId="168" fontId="33" fillId="0" borderId="0" xfId="1" applyNumberFormat="1" applyFont="1" applyFill="1" applyAlignment="1">
      <alignment horizontal="left" vertical="center"/>
    </xf>
    <xf numFmtId="164" fontId="43" fillId="6" borderId="0" xfId="3" applyNumberFormat="1" applyFont="1" applyFill="1" applyBorder="1" applyAlignment="1">
      <alignment horizontal="left" vertical="center"/>
    </xf>
    <xf numFmtId="2" fontId="34" fillId="0" borderId="26" xfId="3" applyNumberFormat="1" applyFont="1" applyFill="1" applyBorder="1" applyAlignment="1">
      <alignment vertical="center"/>
    </xf>
    <xf numFmtId="168" fontId="34" fillId="7" borderId="25" xfId="1" applyNumberFormat="1" applyFont="1" applyFill="1" applyBorder="1" applyAlignment="1">
      <alignment vertical="center" wrapText="1"/>
    </xf>
    <xf numFmtId="0" fontId="56" fillId="0" borderId="0" xfId="3" applyFont="1" applyAlignment="1">
      <alignment horizontal="left" vertical="center"/>
    </xf>
    <xf numFmtId="0" fontId="1" fillId="0" borderId="0" xfId="3" applyFont="1" applyAlignment="1">
      <alignment horizontal="left" vertical="center"/>
    </xf>
    <xf numFmtId="0" fontId="72" fillId="0" borderId="0" xfId="3" applyFont="1" applyFill="1" applyAlignment="1">
      <alignment horizontal="left" vertical="center"/>
    </xf>
    <xf numFmtId="0" fontId="73" fillId="0" borderId="0" xfId="3" applyFont="1" applyFill="1" applyAlignment="1">
      <alignment horizontal="left" vertical="center"/>
    </xf>
    <xf numFmtId="168" fontId="73" fillId="0" borderId="0" xfId="1" applyNumberFormat="1" applyFont="1" applyFill="1" applyAlignment="1">
      <alignment horizontal="left" vertical="center"/>
    </xf>
    <xf numFmtId="168" fontId="73" fillId="0" borderId="0" xfId="3" applyNumberFormat="1" applyFont="1" applyFill="1" applyAlignment="1">
      <alignment horizontal="left" vertical="center"/>
    </xf>
    <xf numFmtId="170" fontId="73" fillId="0" borderId="0" xfId="3" applyNumberFormat="1" applyFont="1" applyFill="1" applyAlignment="1">
      <alignment horizontal="right" vertical="center"/>
    </xf>
    <xf numFmtId="43" fontId="43" fillId="4" borderId="0" xfId="3" applyNumberFormat="1" applyFont="1" applyFill="1" applyBorder="1" applyAlignment="1">
      <alignment horizontal="left" vertical="center"/>
    </xf>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1"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5" fillId="0" borderId="40" xfId="3" applyFont="1" applyFill="1" applyBorder="1" applyAlignment="1">
      <alignment horizontal="left" vertical="center"/>
    </xf>
    <xf numFmtId="0" fontId="39" fillId="6" borderId="0" xfId="2" applyFont="1" applyFill="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3" fillId="6" borderId="0" xfId="3" applyFont="1" applyFill="1" applyBorder="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24" fillId="0" borderId="42" xfId="3" applyFont="1" applyFill="1" applyBorder="1" applyAlignment="1">
      <alignment vertical="center"/>
    </xf>
    <xf numFmtId="0" fontId="53" fillId="6" borderId="0" xfId="2" applyFont="1" applyFill="1"/>
    <xf numFmtId="0" fontId="33"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7" fillId="9" borderId="27" xfId="3" applyNumberFormat="1" applyFont="1" applyFill="1" applyBorder="1" applyAlignment="1">
      <alignment horizontal="left" vertical="center"/>
    </xf>
    <xf numFmtId="0" fontId="57" fillId="9" borderId="1" xfId="3" applyNumberFormat="1" applyFont="1" applyFill="1" applyBorder="1" applyAlignment="1">
      <alignment horizontal="left" vertical="center"/>
    </xf>
    <xf numFmtId="0" fontId="57" fillId="9" borderId="28" xfId="3" applyNumberFormat="1" applyFont="1" applyFill="1" applyBorder="1" applyAlignment="1">
      <alignment horizontal="left" vertical="center"/>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1" fillId="6" borderId="0" xfId="0" applyFont="1" applyFill="1" applyAlignment="1">
      <alignment vertical="center" wrapText="1"/>
    </xf>
    <xf numFmtId="0" fontId="43" fillId="6" borderId="0" xfId="0" applyFont="1" applyFill="1" applyAlignment="1">
      <alignment horizontal="lef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43" fillId="6" borderId="0" xfId="0" applyFont="1" applyFill="1" applyAlignment="1">
      <alignment horizontal="left" vertical="center" wrapText="1" indent="2"/>
    </xf>
    <xf numFmtId="168" fontId="43" fillId="6" borderId="0" xfId="3" applyNumberFormat="1" applyFont="1" applyFill="1" applyBorder="1" applyAlignment="1">
      <alignment horizontal="left" vertical="center" indent="1"/>
    </xf>
    <xf numFmtId="0" fontId="43" fillId="6" borderId="0" xfId="3" applyFont="1" applyFill="1" applyBorder="1" applyAlignment="1">
      <alignment horizontal="left" vertical="center" indent="1"/>
    </xf>
    <xf numFmtId="0" fontId="22" fillId="0" borderId="0" xfId="0" applyFont="1"/>
    <xf numFmtId="0" fontId="27" fillId="6" borderId="0" xfId="0" applyFont="1" applyFill="1" applyBorder="1" applyAlignment="1">
      <alignment vertical="center"/>
    </xf>
    <xf numFmtId="0" fontId="23" fillId="6" borderId="0" xfId="0" applyFont="1" applyFill="1" applyAlignment="1">
      <alignment vertical="center" wrapText="1"/>
    </xf>
    <xf numFmtId="0" fontId="24" fillId="0" borderId="2" xfId="3" applyFont="1" applyFill="1" applyBorder="1" applyAlignment="1">
      <alignment vertical="center"/>
    </xf>
    <xf numFmtId="0" fontId="7" fillId="4" borderId="25" xfId="2" applyFill="1" applyBorder="1" applyAlignment="1">
      <alignment horizontal="left" vertical="center"/>
    </xf>
  </cellXfs>
  <cellStyles count="7">
    <cellStyle name="Comma" xfId="1" builtinId="3"/>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0_ ;\-#,##0\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7091" y="1011382"/>
          <a:ext cx="12954000" cy="4213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5260" y="0"/>
          <a:ext cx="1812036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20871</xdr:colOff>
      <xdr:row>28</xdr:row>
      <xdr:rowOff>212910</xdr:rowOff>
    </xdr:from>
    <xdr:to>
      <xdr:col>14</xdr:col>
      <xdr:colOff>11906</xdr:colOff>
      <xdr:row>70</xdr:row>
      <xdr:rowOff>171503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3277" y="4975410"/>
          <a:ext cx="6194192" cy="871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3:I31" totalsRowShown="0" headerRowDxfId="100" dataDxfId="99" tableBorderDxfId="98" headerRowCellStyle="Normal 2">
  <autoFilter ref="B23:I31" xr:uid="{00000000-0009-0000-0100-000009000000}"/>
  <tableColumns count="8">
    <tableColumn id="1" xr3:uid="{00000000-0010-0000-0000-000001000000}" name="Full company name" dataDxfId="97"/>
    <tableColumn id="7" xr3:uid="{AF73C0BC-E401-447A-9E65-C65025D1C29D}"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tableColumn id="8" xr3:uid="{00000000-0010-0000-0000-000008000000}" name="Audited financial statement (or balance sheet, cash flows, profit/loss statement if unavailable)" dataDxfId="91"/>
    <tableColumn id="6" xr3:uid="{00000000-0010-0000-0000-000006000000}"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7" totalsRowShown="0" headerRowDxfId="89" dataDxfId="88" tableBorderDxfId="87" headerRowCellStyle="Normal 2">
  <autoFilter ref="B14:E17"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33:J50" totalsRowShown="0" headerRowDxfId="82" dataDxfId="81" tableBorderDxfId="80" headerRowCellStyle="Normal 2">
  <autoFilter ref="B33:J50"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48" totalsRowShown="0" headerRowDxfId="70" dataDxfId="69">
  <autoFilter ref="B21:K48" xr:uid="{00000000-0009-0000-0100-000006000000}"/>
  <sortState xmlns:xlrd2="http://schemas.microsoft.com/office/spreadsheetml/2017/richdata2" ref="B22:K48">
    <sortCondition ref="F21:F48"/>
  </sortState>
  <tableColumns count="10">
    <tableColumn id="8" xr3:uid="{00000000-0010-0000-0300-000008000000}" name="GFS Level 1" dataDxfId="68">
      <calculatedColumnFormula>IFERROR(VLOOKUP(Government_revenues_table[[#This Row],[GFS Classification]],Table6_GFS_codes_classification[],COLUMNS($F:F)+3,FALSE),"Do not enter data")</calculatedColumnFormula>
    </tableColumn>
    <tableColumn id="9" xr3:uid="{00000000-0010-0000-0300-000009000000}" name="GFS Level 2" dataDxfId="67">
      <calculatedColumnFormula>IFERROR(VLOOKUP(Government_revenues_table[[#This Row],[GFS Classification]],Table6_GFS_codes_classification[],COLUMNS($F:G)+3,FALSE),"Do not enter data")</calculatedColumnFormula>
    </tableColumn>
    <tableColumn id="10" xr3:uid="{00000000-0010-0000-0300-00000A000000}" name="GFS Level 3" dataDxfId="66">
      <calculatedColumnFormula>IFERROR(VLOOKUP(Government_revenues_table[[#This Row],[GFS Classification]],Table6_GFS_codes_classification[],COLUMNS($F:H)+3,FALSE),"Do not enter data")</calculatedColumnFormula>
    </tableColumn>
    <tableColumn id="7" xr3:uid="{00000000-0010-0000-0300-000007000000}" name="GFS Level 4" dataDxfId="65">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9" totalsRowShown="0" headerRowDxfId="58" dataDxfId="57">
  <autoFilter ref="B14:N39"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mailto:Rached.Maalej@bdo.co.uk"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eiti.org/document/ethiopia-beneficial-ownership-scoping-study"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mom.gov.et/"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mom.gov.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mom.gov.et/"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mom.gov.et/"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om.gov.et/" TargetMode="External"/><Relationship Id="rId35" Type="http://schemas.openxmlformats.org/officeDocument/2006/relationships/hyperlink" Target="https://data.worldbank.org/indicator/NY.GDP.MKTP.CD?locations=E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summary-data-templates"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55" zoomScaleNormal="55" workbookViewId="0">
      <selection activeCell="I2" sqref="I2"/>
    </sheetView>
  </sheetViews>
  <sheetFormatPr defaultColWidth="4" defaultRowHeight="24" customHeight="1" x14ac:dyDescent="0.3"/>
  <cols>
    <col min="1" max="1" width="4" style="26"/>
    <col min="2" max="2" width="4" style="26" hidden="1" customWidth="1"/>
    <col min="3" max="3" width="76.5546875" style="26" customWidth="1"/>
    <col min="4" max="4" width="2.77734375" style="26" customWidth="1"/>
    <col min="5" max="5" width="56.21875" style="26" customWidth="1"/>
    <col min="6" max="6" width="2.77734375" style="26" customWidth="1"/>
    <col min="7" max="7" width="50.5546875" style="26" customWidth="1"/>
    <col min="8" max="16384" width="4" style="26"/>
  </cols>
  <sheetData>
    <row r="1" spans="2:7" ht="15.75" customHeight="1" x14ac:dyDescent="0.3">
      <c r="C1" s="27"/>
    </row>
    <row r="2" spans="2:7" ht="15" x14ac:dyDescent="0.3">
      <c r="C2" s="28"/>
      <c r="E2" s="28"/>
    </row>
    <row r="3" spans="2:7" ht="15" x14ac:dyDescent="0.3">
      <c r="B3" s="28"/>
      <c r="C3" s="28"/>
      <c r="E3" s="29"/>
      <c r="G3" s="29"/>
    </row>
    <row r="4" spans="2:7" ht="15" x14ac:dyDescent="0.3">
      <c r="B4" s="28"/>
      <c r="C4" s="28"/>
      <c r="E4" s="29" t="s">
        <v>1639</v>
      </c>
      <c r="G4" s="222" t="s">
        <v>1640</v>
      </c>
    </row>
    <row r="5" spans="2:7" ht="15" x14ac:dyDescent="0.3">
      <c r="B5" s="28"/>
    </row>
    <row r="6" spans="2:7" ht="3.75" customHeight="1" x14ac:dyDescent="0.3">
      <c r="B6" s="28"/>
    </row>
    <row r="7" spans="2:7" ht="3.75" customHeight="1" x14ac:dyDescent="0.3">
      <c r="B7" s="28"/>
    </row>
    <row r="8" spans="2:7" ht="15" x14ac:dyDescent="0.3">
      <c r="B8" s="28"/>
    </row>
    <row r="9" spans="2:7" ht="15" x14ac:dyDescent="0.3">
      <c r="B9" s="28"/>
      <c r="C9" s="51"/>
      <c r="D9" s="52"/>
      <c r="E9" s="52"/>
      <c r="F9" s="53"/>
      <c r="G9" s="53"/>
    </row>
    <row r="10" spans="2:7" x14ac:dyDescent="0.3">
      <c r="B10" s="28"/>
      <c r="C10" s="130" t="s">
        <v>0</v>
      </c>
      <c r="D10" s="54"/>
      <c r="E10" s="54"/>
      <c r="F10" s="53"/>
      <c r="G10" s="53"/>
    </row>
    <row r="11" spans="2:7" ht="15" x14ac:dyDescent="0.3">
      <c r="B11" s="28"/>
      <c r="C11" s="55" t="s">
        <v>1868</v>
      </c>
      <c r="D11" s="56"/>
      <c r="E11" s="56"/>
      <c r="F11" s="53"/>
      <c r="G11" s="53"/>
    </row>
    <row r="12" spans="2:7" ht="15" x14ac:dyDescent="0.3">
      <c r="B12" s="28"/>
      <c r="C12" s="51"/>
      <c r="D12" s="52"/>
      <c r="E12" s="52"/>
      <c r="F12" s="53"/>
      <c r="G12" s="53"/>
    </row>
    <row r="13" spans="2:7" ht="15" x14ac:dyDescent="0.3">
      <c r="B13" s="28"/>
      <c r="C13" s="57" t="s">
        <v>1952</v>
      </c>
      <c r="D13" s="52"/>
      <c r="E13" s="52"/>
      <c r="F13" s="53"/>
      <c r="G13" s="53"/>
    </row>
    <row r="14" spans="2:7" ht="15" x14ac:dyDescent="0.3">
      <c r="B14" s="28"/>
      <c r="C14" s="285" t="s">
        <v>5</v>
      </c>
      <c r="D14" s="285"/>
      <c r="E14" s="285"/>
      <c r="F14" s="53"/>
      <c r="G14" s="53"/>
    </row>
    <row r="15" spans="2:7" ht="15" x14ac:dyDescent="0.3">
      <c r="B15" s="28"/>
      <c r="C15" s="58"/>
      <c r="D15" s="58"/>
      <c r="E15" s="58"/>
      <c r="F15" s="53"/>
      <c r="G15" s="53"/>
    </row>
    <row r="16" spans="2:7" ht="15" x14ac:dyDescent="0.3">
      <c r="B16" s="28"/>
      <c r="C16" s="59" t="s">
        <v>1642</v>
      </c>
      <c r="D16" s="60"/>
      <c r="E16" s="60"/>
      <c r="F16" s="53"/>
      <c r="G16" s="53"/>
    </row>
    <row r="17" spans="2:7" ht="15" x14ac:dyDescent="0.3">
      <c r="B17" s="28"/>
      <c r="C17" s="61" t="s">
        <v>1643</v>
      </c>
      <c r="D17" s="60"/>
      <c r="E17" s="60"/>
      <c r="F17" s="53"/>
      <c r="G17" s="53"/>
    </row>
    <row r="18" spans="2:7" ht="15" x14ac:dyDescent="0.3">
      <c r="B18" s="28"/>
      <c r="C18" s="61" t="s">
        <v>1644</v>
      </c>
      <c r="D18" s="60"/>
      <c r="E18" s="60"/>
      <c r="F18" s="53"/>
      <c r="G18" s="53"/>
    </row>
    <row r="19" spans="2:7" ht="15" x14ac:dyDescent="0.3">
      <c r="B19" s="28"/>
      <c r="C19" s="289" t="s">
        <v>1846</v>
      </c>
      <c r="D19" s="289"/>
      <c r="E19" s="289"/>
      <c r="F19" s="53"/>
      <c r="G19" s="53"/>
    </row>
    <row r="20" spans="2:7" ht="32.1" customHeight="1" x14ac:dyDescent="0.3">
      <c r="B20" s="28"/>
      <c r="C20" s="284" t="s">
        <v>1847</v>
      </c>
      <c r="D20" s="284"/>
      <c r="E20" s="284"/>
      <c r="F20" s="53"/>
      <c r="G20" s="53"/>
    </row>
    <row r="21" spans="2:7" ht="15" x14ac:dyDescent="0.3">
      <c r="B21" s="28"/>
      <c r="C21" s="60"/>
      <c r="D21" s="60"/>
      <c r="E21" s="60"/>
      <c r="F21" s="53"/>
      <c r="G21" s="53"/>
    </row>
    <row r="22" spans="2:7" ht="15" x14ac:dyDescent="0.3">
      <c r="B22" s="28"/>
      <c r="C22" s="59" t="s">
        <v>1848</v>
      </c>
      <c r="D22" s="61"/>
      <c r="E22" s="61"/>
      <c r="F22" s="53"/>
      <c r="G22" s="53"/>
    </row>
    <row r="23" spans="2:7" ht="15" x14ac:dyDescent="0.3">
      <c r="B23" s="28"/>
      <c r="C23" s="61"/>
      <c r="D23" s="61"/>
      <c r="E23" s="61"/>
      <c r="F23" s="53"/>
      <c r="G23" s="53"/>
    </row>
    <row r="24" spans="2:7" ht="15" x14ac:dyDescent="0.3">
      <c r="B24" s="28"/>
      <c r="C24" s="62"/>
      <c r="D24" s="54"/>
      <c r="E24" s="54"/>
      <c r="F24" s="53"/>
      <c r="G24" s="53"/>
    </row>
    <row r="25" spans="2:7" ht="15" x14ac:dyDescent="0.3">
      <c r="B25" s="28"/>
      <c r="C25" s="63" t="s">
        <v>1645</v>
      </c>
      <c r="D25" s="54"/>
      <c r="E25" s="54"/>
      <c r="F25" s="53"/>
      <c r="G25" s="53"/>
    </row>
    <row r="26" spans="2:7" ht="15" x14ac:dyDescent="0.3">
      <c r="B26" s="28"/>
      <c r="C26" s="64"/>
      <c r="D26" s="54"/>
      <c r="E26" s="54"/>
      <c r="F26" s="53"/>
      <c r="G26" s="53"/>
    </row>
    <row r="27" spans="2:7" ht="15" x14ac:dyDescent="0.3">
      <c r="B27" s="28"/>
      <c r="C27" s="65" t="s">
        <v>1849</v>
      </c>
      <c r="D27" s="54"/>
      <c r="E27" s="54"/>
      <c r="F27" s="53"/>
      <c r="G27" s="53"/>
    </row>
    <row r="28" spans="2:7" ht="15" x14ac:dyDescent="0.3">
      <c r="B28" s="28"/>
      <c r="C28" s="65" t="s">
        <v>1850</v>
      </c>
      <c r="D28" s="54"/>
      <c r="E28" s="54"/>
      <c r="F28" s="53"/>
      <c r="G28" s="53"/>
    </row>
    <row r="29" spans="2:7" ht="15" x14ac:dyDescent="0.3">
      <c r="B29" s="28"/>
      <c r="C29" s="65" t="s">
        <v>1851</v>
      </c>
      <c r="D29" s="54"/>
      <c r="E29" s="54"/>
      <c r="F29" s="53"/>
      <c r="G29" s="53"/>
    </row>
    <row r="30" spans="2:7" ht="15" x14ac:dyDescent="0.3">
      <c r="B30" s="28"/>
      <c r="C30" s="65" t="s">
        <v>1852</v>
      </c>
      <c r="D30" s="54"/>
      <c r="E30" s="54"/>
      <c r="F30" s="53"/>
      <c r="G30" s="53"/>
    </row>
    <row r="31" spans="2:7" ht="15" x14ac:dyDescent="0.3">
      <c r="B31" s="28"/>
      <c r="C31" s="65" t="s">
        <v>1853</v>
      </c>
      <c r="D31" s="54"/>
      <c r="E31" s="54"/>
      <c r="F31" s="53"/>
      <c r="G31" s="53"/>
    </row>
    <row r="32" spans="2:7" ht="15" x14ac:dyDescent="0.3">
      <c r="B32" s="28"/>
      <c r="C32" s="62"/>
      <c r="D32" s="62"/>
      <c r="E32" s="62"/>
      <c r="F32" s="53"/>
      <c r="G32" s="53"/>
    </row>
    <row r="33" spans="2:7" ht="15" x14ac:dyDescent="0.3">
      <c r="B33" s="28"/>
      <c r="C33" s="282" t="s">
        <v>1867</v>
      </c>
      <c r="D33" s="282"/>
      <c r="E33" s="282"/>
      <c r="F33" s="282"/>
      <c r="G33" s="282"/>
    </row>
    <row r="34" spans="2:7" s="30" customFormat="1" ht="15" x14ac:dyDescent="0.35">
      <c r="B34" s="31"/>
      <c r="C34" s="32"/>
      <c r="D34" s="32"/>
      <c r="E34" s="33"/>
      <c r="F34" s="31"/>
      <c r="G34" s="31"/>
    </row>
    <row r="35" spans="2:7" ht="15" x14ac:dyDescent="0.3">
      <c r="B35" s="28"/>
      <c r="C35" s="66" t="s">
        <v>1870</v>
      </c>
      <c r="E35" s="34" t="s">
        <v>1646</v>
      </c>
      <c r="G35" s="35" t="s">
        <v>1647</v>
      </c>
    </row>
    <row r="36" spans="2:7" s="30" customFormat="1" ht="15" x14ac:dyDescent="0.3">
      <c r="B36" s="31"/>
      <c r="C36" s="36"/>
      <c r="E36" s="36"/>
      <c r="G36" s="36"/>
    </row>
    <row r="37" spans="2:7" ht="15" x14ac:dyDescent="0.35">
      <c r="B37" s="28"/>
      <c r="C37" s="59" t="s">
        <v>1869</v>
      </c>
      <c r="D37" s="62"/>
      <c r="E37" s="67"/>
      <c r="F37" s="53"/>
      <c r="G37" s="53"/>
    </row>
    <row r="38" spans="2:7" ht="15" x14ac:dyDescent="0.35">
      <c r="B38" s="28"/>
      <c r="C38" s="37"/>
      <c r="D38" s="37"/>
      <c r="E38" s="38"/>
      <c r="F38" s="28"/>
      <c r="G38" s="28"/>
    </row>
    <row r="40" spans="2:7" ht="15.6" customHeight="1" x14ac:dyDescent="0.3">
      <c r="B40" s="28"/>
      <c r="C40" s="68" t="s">
        <v>1854</v>
      </c>
      <c r="D40" s="39"/>
      <c r="E40" s="71" t="s">
        <v>1855</v>
      </c>
      <c r="F40" s="72"/>
      <c r="G40" s="73"/>
    </row>
    <row r="41" spans="2:7" ht="43.5" customHeight="1" x14ac:dyDescent="0.3">
      <c r="B41" s="28"/>
      <c r="C41" s="69" t="s">
        <v>1856</v>
      </c>
      <c r="D41" s="39"/>
      <c r="E41" s="74" t="s">
        <v>1857</v>
      </c>
      <c r="F41" s="75"/>
      <c r="G41" s="76"/>
    </row>
    <row r="42" spans="2:7" ht="31.5" customHeight="1" x14ac:dyDescent="0.3">
      <c r="B42" s="28"/>
      <c r="C42" s="69" t="s">
        <v>1858</v>
      </c>
      <c r="D42" s="39"/>
      <c r="E42" s="77" t="s">
        <v>1859</v>
      </c>
      <c r="F42" s="75"/>
      <c r="G42" s="76"/>
    </row>
    <row r="43" spans="2:7" ht="24" customHeight="1" x14ac:dyDescent="0.3">
      <c r="B43" s="28"/>
      <c r="C43" s="69" t="s">
        <v>1860</v>
      </c>
      <c r="D43" s="39"/>
      <c r="E43" s="74" t="s">
        <v>1861</v>
      </c>
      <c r="F43" s="75"/>
      <c r="G43" s="76"/>
    </row>
    <row r="44" spans="2:7" ht="48" customHeight="1" x14ac:dyDescent="0.3">
      <c r="B44" s="28"/>
      <c r="C44" s="70" t="s">
        <v>1862</v>
      </c>
      <c r="D44" s="39"/>
      <c r="E44" s="78" t="s">
        <v>1863</v>
      </c>
      <c r="F44" s="79"/>
      <c r="G44" s="80"/>
    </row>
    <row r="45" spans="2:7" ht="12" customHeight="1" thickBot="1" x14ac:dyDescent="0.35">
      <c r="B45" s="28"/>
    </row>
    <row r="46" spans="2:7" ht="15.6" thickBot="1" x14ac:dyDescent="0.35">
      <c r="B46" s="28"/>
      <c r="C46" s="286" t="s">
        <v>1845</v>
      </c>
      <c r="D46" s="287"/>
      <c r="E46" s="287"/>
      <c r="F46" s="287"/>
      <c r="G46" s="288"/>
    </row>
    <row r="47" spans="2:7" ht="15.6" thickBot="1" x14ac:dyDescent="0.35">
      <c r="C47" s="283" t="s">
        <v>1864</v>
      </c>
      <c r="D47" s="283"/>
      <c r="E47" s="283"/>
      <c r="F47" s="283"/>
      <c r="G47" s="283"/>
    </row>
    <row r="48" spans="2:7" ht="15.6" thickBot="1" x14ac:dyDescent="0.35">
      <c r="C48" s="37"/>
      <c r="D48" s="37"/>
      <c r="E48" s="37"/>
      <c r="F48" s="37"/>
      <c r="G48" s="28"/>
    </row>
    <row r="49" spans="2:7" ht="15" x14ac:dyDescent="0.3">
      <c r="C49" s="40" t="s">
        <v>1844</v>
      </c>
      <c r="D49" s="41"/>
      <c r="E49" s="42"/>
      <c r="F49" s="41"/>
      <c r="G49" s="41"/>
    </row>
    <row r="50" spans="2:7" ht="15" x14ac:dyDescent="0.3">
      <c r="C50" s="281" t="s">
        <v>1865</v>
      </c>
      <c r="D50" s="281"/>
      <c r="E50" s="281"/>
      <c r="F50" s="281"/>
      <c r="G50" s="281"/>
    </row>
    <row r="51" spans="2:7" ht="15" x14ac:dyDescent="0.3">
      <c r="B51" s="43" t="s">
        <v>993</v>
      </c>
      <c r="C51" s="44" t="s">
        <v>1866</v>
      </c>
      <c r="D51" s="43"/>
      <c r="E51" s="45"/>
      <c r="F51" s="43"/>
      <c r="G51" s="46"/>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7" zoomScale="80" zoomScaleNormal="80" workbookViewId="0">
      <selection activeCell="G45" sqref="G45"/>
    </sheetView>
  </sheetViews>
  <sheetFormatPr defaultColWidth="4" defaultRowHeight="24" customHeight="1" x14ac:dyDescent="0.3"/>
  <cols>
    <col min="1" max="1" width="4" style="12"/>
    <col min="2" max="2" width="4" style="12" hidden="1" customWidth="1"/>
    <col min="3" max="3" width="75" style="12" bestFit="1" customWidth="1"/>
    <col min="4" max="4" width="2.77734375" style="12" customWidth="1"/>
    <col min="5" max="5" width="44.44140625" style="12" bestFit="1" customWidth="1"/>
    <col min="6" max="6" width="2.77734375" style="12" customWidth="1"/>
    <col min="7" max="7" width="40.21875" style="12" bestFit="1" customWidth="1"/>
    <col min="8" max="16384" width="4" style="12"/>
  </cols>
  <sheetData>
    <row r="1" spans="1:7" ht="16.2" x14ac:dyDescent="0.3">
      <c r="B1" s="13"/>
    </row>
    <row r="2" spans="1:7" ht="16.2" x14ac:dyDescent="0.3">
      <c r="B2" s="13"/>
      <c r="C2" s="291" t="s">
        <v>1871</v>
      </c>
      <c r="D2" s="291"/>
      <c r="E2" s="291"/>
      <c r="F2" s="291"/>
      <c r="G2" s="291"/>
    </row>
    <row r="3" spans="1:7" s="217" customFormat="1" x14ac:dyDescent="0.3">
      <c r="B3" s="216"/>
      <c r="C3" s="292" t="s">
        <v>1641</v>
      </c>
      <c r="D3" s="292"/>
      <c r="E3" s="292"/>
      <c r="F3" s="292"/>
      <c r="G3" s="292"/>
    </row>
    <row r="4" spans="1:7" ht="12.75" customHeight="1" x14ac:dyDescent="0.3">
      <c r="B4" s="13"/>
      <c r="C4" s="293" t="s">
        <v>1872</v>
      </c>
      <c r="D4" s="293"/>
      <c r="E4" s="293"/>
      <c r="F4" s="293"/>
      <c r="G4" s="293"/>
    </row>
    <row r="5" spans="1:7" ht="12.75" customHeight="1" x14ac:dyDescent="0.3">
      <c r="B5" s="13"/>
      <c r="C5" s="294" t="s">
        <v>1638</v>
      </c>
      <c r="D5" s="294"/>
      <c r="E5" s="294"/>
      <c r="F5" s="294"/>
      <c r="G5" s="294"/>
    </row>
    <row r="6" spans="1:7" ht="12.75" customHeight="1" x14ac:dyDescent="0.3">
      <c r="B6" s="13"/>
      <c r="C6" s="294" t="s">
        <v>1873</v>
      </c>
      <c r="D6" s="294"/>
      <c r="E6" s="294"/>
      <c r="F6" s="294"/>
      <c r="G6" s="294"/>
    </row>
    <row r="7" spans="1:7" ht="12.75" customHeight="1" x14ac:dyDescent="0.35">
      <c r="B7" s="13"/>
      <c r="C7" s="298" t="s">
        <v>1874</v>
      </c>
      <c r="D7" s="298"/>
      <c r="E7" s="298"/>
      <c r="F7" s="298"/>
      <c r="G7" s="298"/>
    </row>
    <row r="8" spans="1:7" ht="16.2" x14ac:dyDescent="0.3">
      <c r="B8" s="13"/>
      <c r="C8" s="26"/>
      <c r="D8" s="81"/>
      <c r="E8" s="81"/>
      <c r="F8" s="26"/>
      <c r="G8" s="26"/>
    </row>
    <row r="9" spans="1:7" ht="16.2" x14ac:dyDescent="0.3">
      <c r="B9" s="13"/>
      <c r="C9" s="66" t="s">
        <v>1950</v>
      </c>
      <c r="D9" s="30"/>
      <c r="E9" s="34" t="s">
        <v>1949</v>
      </c>
      <c r="F9" s="30"/>
      <c r="G9" s="35" t="s">
        <v>1647</v>
      </c>
    </row>
    <row r="10" spans="1:7" ht="16.2" x14ac:dyDescent="0.3">
      <c r="B10" s="13"/>
      <c r="C10" s="26"/>
      <c r="D10" s="81"/>
      <c r="E10" s="81"/>
      <c r="F10" s="26"/>
      <c r="G10" s="26"/>
    </row>
    <row r="11" spans="1:7" s="217" customFormat="1" x14ac:dyDescent="0.3">
      <c r="B11" s="219"/>
      <c r="C11" s="234" t="s">
        <v>1633</v>
      </c>
      <c r="D11" s="216"/>
      <c r="E11" s="218"/>
      <c r="F11" s="216"/>
      <c r="G11" s="216"/>
    </row>
    <row r="12" spans="1:7" ht="19.2" thickBot="1" x14ac:dyDescent="0.35">
      <c r="A12" s="20"/>
      <c r="B12" s="21"/>
      <c r="C12" s="235" t="s">
        <v>1327</v>
      </c>
      <c r="D12" s="236"/>
      <c r="E12" s="237" t="s">
        <v>1005</v>
      </c>
      <c r="F12" s="236"/>
      <c r="G12" s="238" t="s">
        <v>1339</v>
      </c>
    </row>
    <row r="13" spans="1:7" ht="16.8" thickBot="1" x14ac:dyDescent="0.35">
      <c r="B13" s="22"/>
      <c r="C13" s="82" t="s">
        <v>993</v>
      </c>
      <c r="D13" s="83"/>
      <c r="E13" s="84"/>
      <c r="F13" s="83"/>
      <c r="G13" s="84"/>
    </row>
    <row r="14" spans="1:7" ht="16.2" x14ac:dyDescent="0.3">
      <c r="A14" s="18"/>
      <c r="B14" s="15" t="s">
        <v>993</v>
      </c>
      <c r="C14" s="85" t="s">
        <v>983</v>
      </c>
      <c r="D14" s="43"/>
      <c r="E14" s="120" t="s">
        <v>205</v>
      </c>
      <c r="F14" s="43"/>
      <c r="G14" s="86"/>
    </row>
    <row r="15" spans="1:7" ht="16.2" x14ac:dyDescent="0.3">
      <c r="A15" s="18"/>
      <c r="B15" s="15" t="s">
        <v>993</v>
      </c>
      <c r="C15" s="85" t="s">
        <v>737</v>
      </c>
      <c r="D15" s="43"/>
      <c r="E15" s="88" t="str">
        <f>IFERROR(VLOOKUP($E$14,Table1_Country_codes_and_currencies[],3,FALSE),"")</f>
        <v>ETH</v>
      </c>
      <c r="F15" s="43"/>
      <c r="G15" s="86"/>
    </row>
    <row r="16" spans="1:7" ht="16.2" x14ac:dyDescent="0.3">
      <c r="B16" s="15" t="s">
        <v>993</v>
      </c>
      <c r="C16" s="85" t="s">
        <v>1325</v>
      </c>
      <c r="D16" s="43"/>
      <c r="E16" s="88" t="str">
        <f>IFERROR(VLOOKUP($E$14,Table1_Country_codes_and_currencies[],7,FALSE),"")</f>
        <v>Ethiopian birr</v>
      </c>
      <c r="F16" s="43"/>
      <c r="G16" s="86"/>
    </row>
    <row r="17" spans="1:7" ht="16.8" thickBot="1" x14ac:dyDescent="0.35">
      <c r="B17" s="15" t="s">
        <v>993</v>
      </c>
      <c r="C17" s="92" t="s">
        <v>1326</v>
      </c>
      <c r="D17" s="89"/>
      <c r="E17" s="90" t="str">
        <f>IFERROR(VLOOKUP($E$14,Table1_Country_codes_and_currencies[],5,FALSE),"")</f>
        <v>ETB</v>
      </c>
      <c r="F17" s="89"/>
      <c r="G17" s="91"/>
    </row>
    <row r="18" spans="1:7" ht="16.8" thickBot="1" x14ac:dyDescent="0.35">
      <c r="B18" s="22"/>
      <c r="C18" s="82" t="s">
        <v>994</v>
      </c>
      <c r="D18" s="83"/>
      <c r="E18" s="84"/>
      <c r="F18" s="83"/>
      <c r="G18" s="84"/>
    </row>
    <row r="19" spans="1:7" ht="16.2" x14ac:dyDescent="0.3">
      <c r="A19" s="18"/>
      <c r="B19" s="15" t="s">
        <v>994</v>
      </c>
      <c r="C19" s="85" t="s">
        <v>984</v>
      </c>
      <c r="D19" s="43"/>
      <c r="E19" s="121">
        <v>42559</v>
      </c>
      <c r="F19" s="43"/>
      <c r="G19" s="86"/>
    </row>
    <row r="20" spans="1:7" ht="16.8" thickBot="1" x14ac:dyDescent="0.35">
      <c r="A20" s="18"/>
      <c r="B20" s="15" t="s">
        <v>994</v>
      </c>
      <c r="C20" s="92" t="s">
        <v>985</v>
      </c>
      <c r="D20" s="89"/>
      <c r="E20" s="121">
        <v>42923</v>
      </c>
      <c r="F20" s="89"/>
      <c r="G20" s="91"/>
    </row>
    <row r="21" spans="1:7" ht="16.8" thickBot="1" x14ac:dyDescent="0.35">
      <c r="B21" s="22"/>
      <c r="C21" s="82" t="s">
        <v>1328</v>
      </c>
      <c r="D21" s="83"/>
      <c r="E21" s="93"/>
      <c r="F21" s="83"/>
      <c r="G21" s="84"/>
    </row>
    <row r="22" spans="1:7" ht="16.2" x14ac:dyDescent="0.3">
      <c r="B22" s="15" t="s">
        <v>1328</v>
      </c>
      <c r="C22" s="94" t="s">
        <v>995</v>
      </c>
      <c r="D22" s="43"/>
      <c r="E22" s="120" t="s">
        <v>996</v>
      </c>
      <c r="F22" s="43"/>
      <c r="G22" s="86"/>
    </row>
    <row r="23" spans="1:7" ht="16.2" x14ac:dyDescent="0.3">
      <c r="A23" s="18"/>
      <c r="B23" s="15" t="s">
        <v>1328</v>
      </c>
      <c r="C23" s="85" t="s">
        <v>1004</v>
      </c>
      <c r="D23" s="43"/>
      <c r="E23" s="122" t="s">
        <v>1953</v>
      </c>
      <c r="F23" s="43"/>
      <c r="G23" s="86"/>
    </row>
    <row r="24" spans="1:7" ht="16.2" x14ac:dyDescent="0.3">
      <c r="B24" s="15" t="s">
        <v>1328</v>
      </c>
      <c r="C24" s="85" t="s">
        <v>1002</v>
      </c>
      <c r="D24" s="43"/>
      <c r="E24" s="123">
        <v>43705</v>
      </c>
      <c r="F24" s="43"/>
      <c r="G24" s="86" t="s">
        <v>2013</v>
      </c>
    </row>
    <row r="25" spans="1:7" ht="16.2" x14ac:dyDescent="0.3">
      <c r="A25" s="18"/>
      <c r="B25" s="15" t="s">
        <v>1328</v>
      </c>
      <c r="C25" s="85" t="s">
        <v>1332</v>
      </c>
      <c r="D25" s="43"/>
      <c r="E25" s="124" t="s">
        <v>2027</v>
      </c>
      <c r="F25" s="43"/>
      <c r="G25" s="86"/>
    </row>
    <row r="26" spans="1:7" ht="16.2" x14ac:dyDescent="0.3">
      <c r="B26" s="15" t="s">
        <v>1328</v>
      </c>
      <c r="C26" s="95" t="s">
        <v>1751</v>
      </c>
      <c r="D26" s="96"/>
      <c r="E26" s="122" t="s">
        <v>1000</v>
      </c>
      <c r="F26" s="96"/>
      <c r="G26" s="97" t="s">
        <v>2014</v>
      </c>
    </row>
    <row r="27" spans="1:7" ht="16.2" x14ac:dyDescent="0.3">
      <c r="B27" s="15" t="s">
        <v>1328</v>
      </c>
      <c r="C27" s="85" t="s">
        <v>1658</v>
      </c>
      <c r="D27" s="43"/>
      <c r="E27" s="123">
        <f>+E24</f>
        <v>43705</v>
      </c>
      <c r="F27" s="43"/>
      <c r="G27" s="98"/>
    </row>
    <row r="28" spans="1:7" ht="16.2" x14ac:dyDescent="0.3">
      <c r="A28" s="18"/>
      <c r="B28" s="15" t="s">
        <v>1328</v>
      </c>
      <c r="C28" s="85" t="s">
        <v>1674</v>
      </c>
      <c r="D28" s="43"/>
      <c r="E28" s="124" t="str">
        <f>IF(OR($E$26=Lists!$I$4,$E$26=Lists!$I$5),"&lt;URL&gt;","")</f>
        <v/>
      </c>
      <c r="F28" s="43"/>
      <c r="G28" s="98"/>
    </row>
    <row r="29" spans="1:7" ht="16.2" x14ac:dyDescent="0.3">
      <c r="B29" s="15" t="s">
        <v>1328</v>
      </c>
      <c r="C29" s="95" t="s">
        <v>1329</v>
      </c>
      <c r="D29" s="96"/>
      <c r="E29" s="122" t="s">
        <v>1000</v>
      </c>
      <c r="F29" s="99"/>
      <c r="G29" s="100"/>
    </row>
    <row r="30" spans="1:7" ht="16.2" x14ac:dyDescent="0.3">
      <c r="A30" s="18"/>
      <c r="B30" s="15" t="s">
        <v>1328</v>
      </c>
      <c r="C30" s="85" t="s">
        <v>1330</v>
      </c>
      <c r="D30" s="43"/>
      <c r="E30" s="123" t="str">
        <f>IF(OR($E$29=Lists!$I$4,$E$29=Lists!$I$5),"&lt;Date in this format: YYYY-MM-DD&gt;","")</f>
        <v/>
      </c>
      <c r="F30" s="43"/>
      <c r="G30" s="86"/>
    </row>
    <row r="31" spans="1:7" ht="16.8" thickBot="1" x14ac:dyDescent="0.35">
      <c r="A31" s="18"/>
      <c r="B31" s="15" t="s">
        <v>1328</v>
      </c>
      <c r="C31" s="85" t="s">
        <v>1331</v>
      </c>
      <c r="D31" s="101"/>
      <c r="E31" s="125" t="str">
        <f>IF(OR($E$29=Lists!$I$4,$E$29=Lists!$I$5),"&lt;URL&gt;","")</f>
        <v/>
      </c>
      <c r="F31" s="89"/>
      <c r="G31" s="102"/>
    </row>
    <row r="32" spans="1:7" ht="16.05" customHeight="1" thickBot="1" x14ac:dyDescent="0.35">
      <c r="A32" s="13"/>
      <c r="C32" s="233" t="s">
        <v>1944</v>
      </c>
      <c r="D32" s="103"/>
      <c r="E32" s="45"/>
      <c r="F32" s="104"/>
      <c r="G32" s="46"/>
    </row>
    <row r="33" spans="1:7" ht="16.2" x14ac:dyDescent="0.3">
      <c r="A33" s="15"/>
      <c r="B33" s="17"/>
      <c r="C33" s="105" t="s">
        <v>1650</v>
      </c>
      <c r="D33" s="43"/>
      <c r="E33" s="126" t="s">
        <v>1661</v>
      </c>
      <c r="F33" s="28"/>
      <c r="G33" s="97" t="s">
        <v>2014</v>
      </c>
    </row>
    <row r="34" spans="1:7" ht="16.8" thickBot="1" x14ac:dyDescent="0.35">
      <c r="A34" s="13"/>
      <c r="B34" s="15" t="s">
        <v>1337</v>
      </c>
      <c r="C34" s="106" t="s">
        <v>1431</v>
      </c>
      <c r="D34" s="89"/>
      <c r="E34" s="127" t="s">
        <v>1652</v>
      </c>
      <c r="F34" s="83"/>
      <c r="G34" s="107"/>
    </row>
    <row r="35" spans="1:7" ht="18" customHeight="1" thickBot="1" x14ac:dyDescent="0.35">
      <c r="A35" s="18"/>
      <c r="B35" s="15" t="s">
        <v>1337</v>
      </c>
      <c r="C35" s="82" t="s">
        <v>1337</v>
      </c>
      <c r="D35" s="83"/>
      <c r="E35" s="104"/>
      <c r="F35" s="83"/>
      <c r="G35" s="104"/>
    </row>
    <row r="36" spans="1:7" ht="15.6" customHeight="1" x14ac:dyDescent="0.3">
      <c r="B36" s="15" t="s">
        <v>1337</v>
      </c>
      <c r="C36" s="87" t="s">
        <v>1003</v>
      </c>
      <c r="D36" s="43"/>
      <c r="E36" s="88"/>
      <c r="F36" s="43"/>
      <c r="G36" s="43"/>
    </row>
    <row r="37" spans="1:7" ht="16.5" customHeight="1" x14ac:dyDescent="0.3">
      <c r="A37" s="18"/>
      <c r="B37" s="15" t="s">
        <v>1337</v>
      </c>
      <c r="C37" s="108" t="s">
        <v>986</v>
      </c>
      <c r="D37" s="43"/>
      <c r="E37" s="122" t="s">
        <v>996</v>
      </c>
      <c r="F37" s="43"/>
      <c r="G37" s="98"/>
    </row>
    <row r="38" spans="1:7" ht="16.5" customHeight="1" x14ac:dyDescent="0.3">
      <c r="A38" s="18"/>
      <c r="B38" s="15" t="s">
        <v>1337</v>
      </c>
      <c r="C38" s="108" t="s">
        <v>987</v>
      </c>
      <c r="D38" s="43"/>
      <c r="E38" s="122" t="s">
        <v>996</v>
      </c>
      <c r="F38" s="43"/>
      <c r="G38" s="98"/>
    </row>
    <row r="39" spans="1:7" ht="15.6" customHeight="1" x14ac:dyDescent="0.3">
      <c r="B39" s="15" t="s">
        <v>1337</v>
      </c>
      <c r="C39" s="108" t="s">
        <v>1429</v>
      </c>
      <c r="D39" s="43"/>
      <c r="E39" s="122" t="s">
        <v>996</v>
      </c>
      <c r="F39" s="43"/>
      <c r="G39" s="98"/>
    </row>
    <row r="40" spans="1:7" ht="18" customHeight="1" x14ac:dyDescent="0.3">
      <c r="B40" s="15" t="s">
        <v>1337</v>
      </c>
      <c r="C40" s="108" t="s">
        <v>1828</v>
      </c>
      <c r="D40" s="43"/>
      <c r="E40" s="122" t="s">
        <v>999</v>
      </c>
      <c r="F40" s="43"/>
      <c r="G40" s="98"/>
    </row>
    <row r="41" spans="1:7" ht="16.2" x14ac:dyDescent="0.3">
      <c r="B41" s="15" t="s">
        <v>1337</v>
      </c>
      <c r="C41" s="109" t="s">
        <v>1648</v>
      </c>
      <c r="D41" s="43"/>
      <c r="E41" s="122" t="s">
        <v>999</v>
      </c>
      <c r="F41" s="43"/>
      <c r="G41" s="98"/>
    </row>
    <row r="42" spans="1:7" ht="16.2" x14ac:dyDescent="0.3">
      <c r="B42" s="15" t="s">
        <v>1337</v>
      </c>
      <c r="C42" s="108" t="s">
        <v>1750</v>
      </c>
      <c r="D42" s="43"/>
      <c r="E42" s="122">
        <v>3</v>
      </c>
      <c r="F42" s="43"/>
      <c r="G42" s="98"/>
    </row>
    <row r="43" spans="1:7" ht="16.2" x14ac:dyDescent="0.3">
      <c r="B43" s="15" t="s">
        <v>1337</v>
      </c>
      <c r="C43" s="108" t="s">
        <v>1827</v>
      </c>
      <c r="D43" s="110"/>
      <c r="E43" s="122">
        <v>7</v>
      </c>
      <c r="F43" s="43"/>
      <c r="G43" s="111"/>
    </row>
    <row r="44" spans="1:7" ht="16.2" x14ac:dyDescent="0.3">
      <c r="B44" s="15" t="s">
        <v>1337</v>
      </c>
      <c r="C44" s="112" t="s">
        <v>1875</v>
      </c>
      <c r="D44" s="43"/>
      <c r="E44" s="128" t="s">
        <v>1078</v>
      </c>
      <c r="F44" s="96"/>
      <c r="G44" s="98"/>
    </row>
    <row r="45" spans="1:7" ht="16.2" x14ac:dyDescent="0.3">
      <c r="B45" s="15" t="s">
        <v>1337</v>
      </c>
      <c r="C45" s="113" t="s">
        <v>1333</v>
      </c>
      <c r="D45" s="43"/>
      <c r="E45" s="129">
        <v>28.8</v>
      </c>
      <c r="F45" s="43"/>
      <c r="G45" s="280"/>
    </row>
    <row r="46" spans="1:7" ht="16.8" thickBot="1" x14ac:dyDescent="0.35">
      <c r="B46" s="15" t="s">
        <v>1337</v>
      </c>
      <c r="C46" s="231" t="s">
        <v>1749</v>
      </c>
      <c r="D46" s="89"/>
      <c r="E46" s="232" t="s">
        <v>1652</v>
      </c>
      <c r="F46" s="89"/>
      <c r="G46" s="136"/>
    </row>
    <row r="47" spans="1:7" s="20" customFormat="1" ht="16.8" thickBot="1" x14ac:dyDescent="0.35">
      <c r="A47" s="12"/>
      <c r="B47" s="15" t="s">
        <v>1337</v>
      </c>
      <c r="C47" s="229" t="s">
        <v>1942</v>
      </c>
      <c r="D47" s="89"/>
      <c r="E47" s="230"/>
      <c r="F47" s="89"/>
      <c r="G47" s="136"/>
    </row>
    <row r="48" spans="1:7" ht="15.6" customHeight="1" x14ac:dyDescent="0.3">
      <c r="B48" s="15" t="s">
        <v>1337</v>
      </c>
      <c r="C48" s="108" t="s">
        <v>1334</v>
      </c>
      <c r="D48" s="43"/>
      <c r="E48" s="122" t="s">
        <v>996</v>
      </c>
      <c r="F48" s="43"/>
      <c r="G48" s="98"/>
    </row>
    <row r="49" spans="1:7" s="18" customFormat="1" ht="16.2" x14ac:dyDescent="0.3">
      <c r="A49" s="12"/>
      <c r="B49" s="15"/>
      <c r="C49" s="108" t="s">
        <v>1430</v>
      </c>
      <c r="D49" s="43"/>
      <c r="E49" s="122" t="s">
        <v>996</v>
      </c>
      <c r="F49" s="43"/>
      <c r="G49" s="98"/>
    </row>
    <row r="50" spans="1:7" s="18" customFormat="1" ht="15.6" customHeight="1" x14ac:dyDescent="0.3">
      <c r="A50" s="12"/>
      <c r="B50" s="15"/>
      <c r="C50" s="108" t="s">
        <v>1335</v>
      </c>
      <c r="D50" s="43"/>
      <c r="E50" s="122" t="s">
        <v>996</v>
      </c>
      <c r="F50" s="43"/>
      <c r="G50" s="98"/>
    </row>
    <row r="51" spans="1:7" ht="16.8" thickBot="1" x14ac:dyDescent="0.35">
      <c r="B51" s="15"/>
      <c r="C51" s="134" t="s">
        <v>1336</v>
      </c>
      <c r="D51" s="89"/>
      <c r="E51" s="135" t="s">
        <v>1000</v>
      </c>
      <c r="F51" s="89"/>
      <c r="G51" s="136"/>
    </row>
    <row r="52" spans="1:7" ht="16.8" thickBot="1" x14ac:dyDescent="0.35">
      <c r="B52" s="15"/>
      <c r="C52" s="131" t="s">
        <v>1877</v>
      </c>
      <c r="D52" s="132"/>
      <c r="E52" s="133">
        <f>SUM(E53:E56)</f>
        <v>1</v>
      </c>
      <c r="F52" s="132"/>
      <c r="G52" s="132"/>
    </row>
    <row r="53" spans="1:7" ht="16.2" x14ac:dyDescent="0.3">
      <c r="B53" s="15"/>
      <c r="C53" s="85" t="s">
        <v>1626</v>
      </c>
      <c r="D53" s="43"/>
      <c r="E53" s="114">
        <f>COUNTIF('Part 2 - Disclosure checklist'!$D:$D,Lists!$K$4)/SUM(COUNTIF('Part 2 - Disclosure checklist'!$D:$D,"*EITI Reporting or online?*"),COUNTIF('Part 2 - Disclosure checklist'!$D:$D,Lists!$K$4),COUNTIF('Part 2 - Disclosure checklist'!$D:$D,Lists!$K$5),COUNTIF('Part 2 - Disclosure checklist'!$D:$D,Lists!$K$6),COUNTIF('Part 2 - Disclosure checklist'!$D:$D,Lists!$K$7))</f>
        <v>0.2</v>
      </c>
      <c r="F53" s="43"/>
      <c r="G53" s="115" t="s">
        <v>1627</v>
      </c>
    </row>
    <row r="54" spans="1:7" s="18" customFormat="1" ht="16.2" x14ac:dyDescent="0.3">
      <c r="B54" s="22"/>
      <c r="C54" s="85" t="s">
        <v>1662</v>
      </c>
      <c r="D54" s="43"/>
      <c r="E54" s="114">
        <f>COUNTIF('Part 2 - Disclosure checklist'!$D:$D,Lists!$K$5)/SUM(COUNTIF('Part 2 - Disclosure checklist'!$D:$D,"*EITI Reporting or online?*"),COUNTIF('Part 2 - Disclosure checklist'!$D:$D,Lists!$K$4),COUNTIF('Part 2 - Disclosure checklist'!$D:$D,Lists!$K$5),COUNTIF('Part 2 - Disclosure checklist'!$D:$D,Lists!$K$6),COUNTIF('Part 2 - Disclosure checklist'!$D:$D,Lists!$K$7))</f>
        <v>0.45454545454545453</v>
      </c>
      <c r="F54" s="43"/>
      <c r="G54" s="115" t="s">
        <v>1627</v>
      </c>
    </row>
    <row r="55" spans="1:7" s="18" customFormat="1" ht="16.2" x14ac:dyDescent="0.3">
      <c r="A55" s="12"/>
      <c r="B55" s="15" t="s">
        <v>1338</v>
      </c>
      <c r="C55" s="85" t="s">
        <v>1000</v>
      </c>
      <c r="D55" s="43"/>
      <c r="E55" s="114">
        <f>COUNTIF('Part 2 - Disclosure checklist'!$D:$D,Lists!$K$6)/SUM(COUNTIF('Part 2 - Disclosure checklist'!$D:$D,"*EITI Reporting or online?*"),COUNTIF('Part 2 - Disclosure checklist'!$D:$D,Lists!$K$4),COUNTIF('Part 2 - Disclosure checklist'!$D:$D,Lists!$K$5),COUNTIF('Part 2 - Disclosure checklist'!$D:$D,Lists!$K$6),COUNTIF('Part 2 - Disclosure checklist'!$D:$D,Lists!$K$7))</f>
        <v>0.10909090909090909</v>
      </c>
      <c r="F55" s="43"/>
      <c r="G55" s="115" t="s">
        <v>1627</v>
      </c>
    </row>
    <row r="56" spans="1:7" ht="15" customHeight="1" thickBot="1" x14ac:dyDescent="0.35">
      <c r="B56" s="15" t="s">
        <v>1338</v>
      </c>
      <c r="C56" s="85" t="s">
        <v>1581</v>
      </c>
      <c r="D56" s="43"/>
      <c r="E56" s="114">
        <f>COUNTIF('Part 2 - Disclosure checklist'!$D:$D,Lists!$K$7)/SUM(COUNTIF('Part 2 - Disclosure checklist'!$D:$D,"*EITI Reporting or online?*"),COUNTIF('Part 2 - Disclosure checklist'!$D:$D,Lists!$K$4),COUNTIF('Part 2 - Disclosure checklist'!$D:$D,Lists!$K$5),COUNTIF('Part 2 - Disclosure checklist'!$D:$D,Lists!$K$6),COUNTIF('Part 2 - Disclosure checklist'!$D:$D,Lists!$K$7))</f>
        <v>0.23636363636363636</v>
      </c>
      <c r="F56" s="43"/>
      <c r="G56" s="115" t="s">
        <v>1627</v>
      </c>
    </row>
    <row r="57" spans="1:7" ht="16.8" thickBot="1" x14ac:dyDescent="0.35">
      <c r="B57" s="15" t="s">
        <v>1338</v>
      </c>
      <c r="C57" s="116" t="s">
        <v>1649</v>
      </c>
      <c r="D57" s="117"/>
      <c r="E57" s="118"/>
      <c r="F57" s="117"/>
      <c r="G57" s="117"/>
    </row>
    <row r="58" spans="1:7" s="18" customFormat="1" ht="16.2" x14ac:dyDescent="0.3">
      <c r="A58" s="12"/>
      <c r="B58" s="15" t="s">
        <v>1338</v>
      </c>
      <c r="C58" s="85" t="s">
        <v>990</v>
      </c>
      <c r="D58" s="43"/>
      <c r="E58" s="120" t="s">
        <v>1954</v>
      </c>
      <c r="F58" s="43"/>
      <c r="G58" s="86"/>
    </row>
    <row r="59" spans="1:7" ht="16.2" x14ac:dyDescent="0.3">
      <c r="B59" s="13"/>
      <c r="C59" s="85" t="s">
        <v>991</v>
      </c>
      <c r="D59" s="43"/>
      <c r="E59" s="120" t="s">
        <v>1953</v>
      </c>
      <c r="F59" s="43"/>
      <c r="G59" s="86"/>
    </row>
    <row r="60" spans="1:7" ht="16.2" x14ac:dyDescent="0.3">
      <c r="B60" s="13"/>
      <c r="C60" s="85" t="s">
        <v>992</v>
      </c>
      <c r="D60" s="43"/>
      <c r="E60" s="248" t="s">
        <v>1955</v>
      </c>
      <c r="F60" s="43"/>
      <c r="G60" s="86"/>
    </row>
    <row r="61" spans="1:7" ht="16.8" thickBot="1" x14ac:dyDescent="0.35">
      <c r="B61" s="13"/>
      <c r="C61" s="119"/>
      <c r="D61" s="89"/>
      <c r="E61" s="90"/>
      <c r="F61" s="89"/>
      <c r="G61" s="101"/>
    </row>
    <row r="62" spans="1:7" s="18" customFormat="1" ht="16.8" thickBot="1" x14ac:dyDescent="0.35">
      <c r="A62" s="12"/>
      <c r="B62" s="12"/>
      <c r="C62" s="295"/>
      <c r="D62" s="295"/>
      <c r="E62" s="295"/>
      <c r="F62" s="295"/>
      <c r="G62" s="295"/>
    </row>
    <row r="63" spans="1:7" s="26" customFormat="1" ht="15.6" thickBot="1" x14ac:dyDescent="0.35">
      <c r="B63" s="28"/>
      <c r="C63" s="286" t="s">
        <v>1845</v>
      </c>
      <c r="D63" s="287"/>
      <c r="E63" s="287"/>
      <c r="F63" s="287"/>
      <c r="G63" s="288"/>
    </row>
    <row r="64" spans="1:7" s="26" customFormat="1" ht="15.6" thickBot="1" x14ac:dyDescent="0.35">
      <c r="C64" s="286" t="s">
        <v>1864</v>
      </c>
      <c r="D64" s="287"/>
      <c r="E64" s="287"/>
      <c r="F64" s="287"/>
      <c r="G64" s="288"/>
    </row>
    <row r="65" spans="2:7" s="26" customFormat="1" ht="15.6" thickBot="1" x14ac:dyDescent="0.35">
      <c r="C65" s="296"/>
      <c r="D65" s="296"/>
      <c r="E65" s="296"/>
      <c r="F65" s="296"/>
      <c r="G65" s="296"/>
    </row>
    <row r="66" spans="2:7" s="26" customFormat="1" ht="18.75" customHeight="1" x14ac:dyDescent="0.3">
      <c r="C66" s="297" t="s">
        <v>1844</v>
      </c>
      <c r="D66" s="297"/>
      <c r="E66" s="297"/>
      <c r="F66" s="297"/>
      <c r="G66" s="297"/>
    </row>
    <row r="67" spans="2:7" s="26" customFormat="1" ht="15" x14ac:dyDescent="0.3">
      <c r="C67" s="281" t="s">
        <v>1865</v>
      </c>
      <c r="D67" s="281"/>
      <c r="E67" s="281"/>
      <c r="F67" s="281"/>
      <c r="G67" s="281"/>
    </row>
    <row r="68" spans="2:7" s="26" customFormat="1" ht="15" x14ac:dyDescent="0.3">
      <c r="B68" s="43" t="s">
        <v>993</v>
      </c>
      <c r="C68" s="290" t="s">
        <v>1866</v>
      </c>
      <c r="D68" s="290"/>
      <c r="E68" s="290"/>
      <c r="F68" s="290"/>
      <c r="G68" s="290"/>
    </row>
    <row r="69" spans="2:7" ht="16.2" x14ac:dyDescent="0.3">
      <c r="B69" s="13"/>
      <c r="C69" s="16"/>
      <c r="D69" s="15"/>
      <c r="E69" s="16"/>
      <c r="F69" s="15"/>
      <c r="G69" s="15"/>
    </row>
    <row r="70" spans="2:7" ht="15" customHeight="1" x14ac:dyDescent="0.3">
      <c r="B70" s="13"/>
      <c r="C70" s="14"/>
      <c r="D70" s="14"/>
      <c r="E70" s="14"/>
      <c r="F70" s="14"/>
      <c r="G70" s="13"/>
    </row>
    <row r="71" spans="2:7" ht="15" customHeight="1" x14ac:dyDescent="0.3">
      <c r="C71" s="13"/>
      <c r="D71" s="13"/>
      <c r="E71" s="13"/>
      <c r="F71" s="13"/>
      <c r="G71" s="13"/>
    </row>
    <row r="72" spans="2:7" ht="16.2" x14ac:dyDescent="0.3">
      <c r="C72" s="300"/>
      <c r="D72" s="300"/>
      <c r="E72" s="300"/>
      <c r="F72" s="300"/>
      <c r="G72" s="300"/>
    </row>
    <row r="73" spans="2:7" ht="16.2" x14ac:dyDescent="0.3">
      <c r="C73" s="300"/>
      <c r="D73" s="300"/>
      <c r="E73" s="300"/>
      <c r="F73" s="300"/>
      <c r="G73" s="300"/>
    </row>
    <row r="74" spans="2:7" ht="18.75" customHeight="1" x14ac:dyDescent="0.3">
      <c r="C74" s="300"/>
      <c r="D74" s="300"/>
      <c r="E74" s="300"/>
      <c r="F74" s="300"/>
      <c r="G74" s="300"/>
    </row>
    <row r="75" spans="2:7" ht="16.2" x14ac:dyDescent="0.3">
      <c r="C75" s="300"/>
      <c r="D75" s="300"/>
      <c r="E75" s="300"/>
      <c r="F75" s="300"/>
      <c r="G75" s="300"/>
    </row>
    <row r="76" spans="2:7" ht="16.2" x14ac:dyDescent="0.3">
      <c r="C76" s="14"/>
      <c r="D76" s="14"/>
      <c r="E76" s="14"/>
      <c r="F76" s="14"/>
      <c r="G76" s="13"/>
    </row>
    <row r="77" spans="2:7" ht="16.2" x14ac:dyDescent="0.3">
      <c r="C77" s="299"/>
      <c r="D77" s="299"/>
      <c r="E77" s="299"/>
      <c r="F77" s="13"/>
      <c r="G77" s="13"/>
    </row>
    <row r="78" spans="2:7" ht="16.2" x14ac:dyDescent="0.3">
      <c r="C78" s="299"/>
      <c r="D78" s="299"/>
      <c r="E78" s="299"/>
      <c r="F78" s="13"/>
      <c r="G78" s="13"/>
    </row>
    <row r="79" spans="2:7" ht="16.2" x14ac:dyDescent="0.3">
      <c r="C79" s="13"/>
      <c r="D79" s="13"/>
      <c r="E79" s="13"/>
      <c r="F79" s="13"/>
      <c r="G79" s="13"/>
    </row>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E52:G57 D14:D61 G18 E21:G21 E15:E18 E32:G32 E35:G36 E47 C33:C68 F8:F61 G1:G2 D61:G61 C1:C31 D8:G13 D1:E2 F69:F1048576 F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E000000}"/>
    <dataValidation showInputMessage="1" showErrorMessage="1" sqref="C32" xr:uid="{00000000-0002-0000-0100-00000F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xr:uid="{00000000-0004-0000-0100-000004000000}"/>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1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2"/>
  <sheetViews>
    <sheetView showGridLines="0" tabSelected="1" topLeftCell="A165" zoomScale="85" zoomScaleNormal="85" workbookViewId="0">
      <selection activeCell="H170" sqref="H170"/>
    </sheetView>
  </sheetViews>
  <sheetFormatPr defaultColWidth="4" defaultRowHeight="24" customHeight="1" x14ac:dyDescent="0.3"/>
  <cols>
    <col min="1" max="1" width="4" style="12"/>
    <col min="2" max="2" width="56.5546875" style="12" customWidth="1"/>
    <col min="3" max="3" width="4" style="12"/>
    <col min="4" max="4" width="50.5546875" style="12" customWidth="1"/>
    <col min="5" max="5" width="5.44140625" style="12" customWidth="1"/>
    <col min="6" max="6" width="50.5546875" style="12" customWidth="1"/>
    <col min="7" max="7" width="4" style="12"/>
    <col min="8" max="8" width="53.77734375" style="12" customWidth="1"/>
    <col min="9" max="15" width="4" style="12"/>
    <col min="16" max="16" width="42" style="12" bestFit="1" customWidth="1"/>
    <col min="17" max="16384" width="4" style="12"/>
  </cols>
  <sheetData>
    <row r="1" spans="1:16" ht="16.2" x14ac:dyDescent="0.3">
      <c r="A1" s="13"/>
      <c r="I1" s="13"/>
    </row>
    <row r="2" spans="1:16" s="26" customFormat="1" ht="15" x14ac:dyDescent="0.3">
      <c r="A2" s="28"/>
      <c r="B2" s="291" t="s">
        <v>1878</v>
      </c>
      <c r="C2" s="291"/>
      <c r="D2" s="291"/>
      <c r="E2" s="291"/>
      <c r="F2" s="291"/>
      <c r="G2" s="291"/>
      <c r="H2" s="291"/>
      <c r="I2" s="28"/>
    </row>
    <row r="3" spans="1:16" s="217" customFormat="1" x14ac:dyDescent="0.3">
      <c r="A3" s="216"/>
      <c r="B3" s="292" t="s">
        <v>1641</v>
      </c>
      <c r="C3" s="292"/>
      <c r="D3" s="292"/>
      <c r="E3" s="292"/>
      <c r="F3" s="292"/>
      <c r="G3" s="292"/>
      <c r="H3" s="292"/>
      <c r="I3" s="216"/>
    </row>
    <row r="4" spans="1:16" s="26" customFormat="1" ht="17.100000000000001" customHeight="1" x14ac:dyDescent="0.3">
      <c r="A4" s="28"/>
      <c r="B4" s="301" t="s">
        <v>1636</v>
      </c>
      <c r="C4" s="301"/>
      <c r="D4" s="301"/>
      <c r="E4" s="301"/>
      <c r="F4" s="301"/>
      <c r="G4" s="301"/>
      <c r="H4" s="301"/>
      <c r="I4" s="28"/>
    </row>
    <row r="5" spans="1:16" s="26" customFormat="1" ht="15" x14ac:dyDescent="0.3">
      <c r="A5" s="28"/>
      <c r="B5" s="294" t="s">
        <v>1879</v>
      </c>
      <c r="C5" s="294"/>
      <c r="D5" s="294"/>
      <c r="E5" s="294"/>
      <c r="F5" s="294"/>
      <c r="G5" s="294"/>
      <c r="H5" s="294"/>
      <c r="I5" s="28"/>
    </row>
    <row r="6" spans="1:16" s="26" customFormat="1" ht="15" x14ac:dyDescent="0.35">
      <c r="A6" s="28"/>
      <c r="B6" s="294" t="s">
        <v>1637</v>
      </c>
      <c r="C6" s="294"/>
      <c r="D6" s="294"/>
      <c r="E6" s="294"/>
      <c r="F6" s="294"/>
      <c r="G6" s="294"/>
      <c r="H6" s="294"/>
      <c r="I6" s="28"/>
      <c r="P6" s="23"/>
    </row>
    <row r="7" spans="1:16" s="26" customFormat="1" ht="15" x14ac:dyDescent="0.3">
      <c r="A7" s="28"/>
      <c r="B7" s="294" t="s">
        <v>1880</v>
      </c>
      <c r="C7" s="294"/>
      <c r="D7" s="294"/>
      <c r="E7" s="294"/>
      <c r="F7" s="294"/>
      <c r="G7" s="294"/>
      <c r="H7" s="294"/>
      <c r="I7" s="28"/>
    </row>
    <row r="8" spans="1:16" s="26" customFormat="1" ht="17.100000000000001" customHeight="1" x14ac:dyDescent="0.3">
      <c r="A8" s="28"/>
      <c r="B8" s="294" t="s">
        <v>1881</v>
      </c>
      <c r="C8" s="294"/>
      <c r="D8" s="294"/>
      <c r="E8" s="294"/>
      <c r="F8" s="294"/>
      <c r="G8" s="294"/>
      <c r="H8" s="294"/>
      <c r="I8" s="28"/>
    </row>
    <row r="9" spans="1:16" s="26" customFormat="1" ht="15" customHeight="1" x14ac:dyDescent="0.35">
      <c r="A9" s="28"/>
      <c r="B9" s="307" t="s">
        <v>1882</v>
      </c>
      <c r="C9" s="307"/>
      <c r="D9" s="307"/>
      <c r="E9" s="307"/>
      <c r="F9" s="307"/>
      <c r="G9" s="307"/>
      <c r="H9" s="307"/>
      <c r="I9" s="28"/>
    </row>
    <row r="10" spans="1:16" s="26" customFormat="1" ht="15" customHeight="1" x14ac:dyDescent="0.35">
      <c r="A10" s="28"/>
      <c r="E10" s="137"/>
      <c r="F10" s="137"/>
      <c r="G10" s="137"/>
      <c r="H10" s="137"/>
      <c r="I10" s="28"/>
    </row>
    <row r="11" spans="1:16" s="26" customFormat="1" ht="16.2" x14ac:dyDescent="0.3">
      <c r="A11" s="28"/>
      <c r="B11" s="66" t="s">
        <v>1950</v>
      </c>
      <c r="C11" s="30"/>
      <c r="D11" s="34" t="s">
        <v>1949</v>
      </c>
      <c r="E11" s="30"/>
      <c r="F11" s="35" t="s">
        <v>1647</v>
      </c>
      <c r="G11" s="13"/>
      <c r="H11" s="28"/>
      <c r="I11" s="28"/>
      <c r="P11" s="223"/>
    </row>
    <row r="12" spans="1:16" s="26" customFormat="1" ht="15" x14ac:dyDescent="0.3">
      <c r="A12" s="28"/>
      <c r="I12" s="28"/>
    </row>
    <row r="13" spans="1:16" s="217" customFormat="1" x14ac:dyDescent="0.3">
      <c r="A13" s="216"/>
      <c r="B13" s="24" t="s">
        <v>1634</v>
      </c>
      <c r="C13" s="216"/>
      <c r="D13" s="218"/>
      <c r="E13" s="216"/>
      <c r="F13" s="218"/>
      <c r="G13" s="216"/>
      <c r="H13" s="216"/>
      <c r="I13" s="216"/>
    </row>
    <row r="14" spans="1:16" s="26" customFormat="1" ht="15" x14ac:dyDescent="0.3">
      <c r="A14" s="28"/>
      <c r="B14" s="45" t="s">
        <v>1883</v>
      </c>
      <c r="C14" s="28"/>
      <c r="D14" s="45"/>
      <c r="E14" s="28"/>
      <c r="F14" s="45"/>
      <c r="G14" s="28"/>
      <c r="H14" s="28"/>
      <c r="I14" s="28"/>
    </row>
    <row r="15" spans="1:16" s="26" customFormat="1" ht="15" x14ac:dyDescent="0.3">
      <c r="A15" s="28"/>
      <c r="B15" s="48"/>
      <c r="C15" s="28"/>
      <c r="D15" s="138"/>
      <c r="E15" s="28"/>
      <c r="F15" s="138"/>
      <c r="G15" s="28"/>
      <c r="H15" s="28"/>
      <c r="I15" s="28"/>
    </row>
    <row r="16" spans="1:16" s="242" customFormat="1" ht="18.600000000000001" x14ac:dyDescent="0.3">
      <c r="A16" s="239"/>
      <c r="B16" s="240" t="s">
        <v>3</v>
      </c>
      <c r="C16" s="239"/>
      <c r="D16" s="240" t="s">
        <v>4</v>
      </c>
      <c r="E16" s="239"/>
      <c r="F16" s="240" t="s">
        <v>1607</v>
      </c>
      <c r="G16" s="239"/>
      <c r="H16" s="241" t="s">
        <v>2</v>
      </c>
      <c r="I16" s="239"/>
    </row>
    <row r="17" spans="1:16" s="26" customFormat="1" ht="32.25" customHeight="1" x14ac:dyDescent="0.3">
      <c r="A17" s="28"/>
      <c r="B17" s="139" t="s">
        <v>1884</v>
      </c>
      <c r="C17" s="28"/>
      <c r="D17" s="140"/>
      <c r="E17" s="28"/>
      <c r="F17" s="140"/>
      <c r="G17" s="28"/>
      <c r="H17" s="141"/>
      <c r="I17" s="28"/>
    </row>
    <row r="18" spans="1:16" s="26" customFormat="1" ht="15" x14ac:dyDescent="0.3">
      <c r="A18" s="28"/>
      <c r="B18" s="142" t="s">
        <v>1516</v>
      </c>
      <c r="C18" s="28"/>
      <c r="D18" s="143"/>
      <c r="E18" s="28"/>
      <c r="F18" s="143"/>
      <c r="G18" s="28"/>
      <c r="H18" s="144"/>
      <c r="I18" s="28"/>
    </row>
    <row r="19" spans="1:16" s="26" customFormat="1" ht="15" x14ac:dyDescent="0.3">
      <c r="A19" s="28"/>
      <c r="B19" s="145" t="s">
        <v>1517</v>
      </c>
      <c r="C19" s="28"/>
      <c r="D19" s="177" t="s">
        <v>1580</v>
      </c>
      <c r="E19" s="28"/>
      <c r="F19" s="249" t="s">
        <v>1956</v>
      </c>
      <c r="G19" s="28"/>
      <c r="H19" s="144"/>
      <c r="I19" s="28"/>
    </row>
    <row r="20" spans="1:16" s="26" customFormat="1" ht="15" x14ac:dyDescent="0.3">
      <c r="A20" s="28"/>
      <c r="B20" s="145" t="s">
        <v>1582</v>
      </c>
      <c r="C20" s="28"/>
      <c r="D20" s="177" t="s">
        <v>1580</v>
      </c>
      <c r="E20" s="28"/>
      <c r="F20" s="249" t="s">
        <v>1956</v>
      </c>
      <c r="G20" s="28"/>
      <c r="H20" s="144"/>
      <c r="I20" s="28"/>
    </row>
    <row r="21" spans="1:16" s="26" customFormat="1" ht="15" x14ac:dyDescent="0.3">
      <c r="A21" s="28"/>
      <c r="B21" s="145" t="s">
        <v>1951</v>
      </c>
      <c r="C21" s="28"/>
      <c r="D21" s="177" t="s">
        <v>1580</v>
      </c>
      <c r="E21" s="28"/>
      <c r="F21" s="249" t="s">
        <v>1956</v>
      </c>
      <c r="G21" s="28"/>
      <c r="H21" s="144"/>
      <c r="I21" s="28"/>
      <c r="O21" s="223"/>
      <c r="P21" s="245"/>
    </row>
    <row r="22" spans="1:16" s="26" customFormat="1" ht="15" x14ac:dyDescent="0.3">
      <c r="A22" s="28"/>
      <c r="B22" s="146" t="s">
        <v>1518</v>
      </c>
      <c r="C22" s="28"/>
      <c r="D22" s="177" t="s">
        <v>1580</v>
      </c>
      <c r="E22" s="28"/>
      <c r="F22" s="249" t="s">
        <v>1956</v>
      </c>
      <c r="G22" s="28"/>
      <c r="H22" s="147"/>
      <c r="I22" s="28"/>
    </row>
    <row r="23" spans="1:16" s="26" customFormat="1" ht="15" x14ac:dyDescent="0.3">
      <c r="A23" s="28"/>
      <c r="B23" s="48"/>
      <c r="C23" s="28"/>
      <c r="D23" s="138"/>
      <c r="E23" s="28"/>
      <c r="F23" s="138"/>
      <c r="G23" s="28"/>
      <c r="H23" s="28"/>
      <c r="I23" s="28"/>
    </row>
    <row r="24" spans="1:16" s="26" customFormat="1" ht="15" x14ac:dyDescent="0.3">
      <c r="A24" s="28"/>
      <c r="B24" s="139" t="s">
        <v>1885</v>
      </c>
      <c r="C24" s="28"/>
      <c r="D24" s="140"/>
      <c r="E24" s="28"/>
      <c r="F24" s="140"/>
      <c r="G24" s="28"/>
      <c r="H24" s="141"/>
      <c r="I24" s="28"/>
    </row>
    <row r="25" spans="1:16" s="26" customFormat="1" ht="15" x14ac:dyDescent="0.3">
      <c r="A25" s="28"/>
      <c r="B25" s="142" t="s">
        <v>1516</v>
      </c>
      <c r="C25" s="28"/>
      <c r="D25" s="143"/>
      <c r="E25" s="28"/>
      <c r="F25" s="143"/>
      <c r="G25" s="28"/>
      <c r="H25" s="144"/>
      <c r="I25" s="28"/>
    </row>
    <row r="26" spans="1:16" s="26" customFormat="1" ht="15" x14ac:dyDescent="0.3">
      <c r="A26" s="28"/>
      <c r="B26" s="145" t="s">
        <v>1584</v>
      </c>
      <c r="C26" s="28"/>
      <c r="D26" s="177" t="s">
        <v>1580</v>
      </c>
      <c r="E26" s="28"/>
      <c r="F26" s="249" t="s">
        <v>1956</v>
      </c>
      <c r="G26" s="28"/>
      <c r="H26" s="144"/>
      <c r="I26" s="28"/>
    </row>
    <row r="27" spans="1:16" s="26" customFormat="1" ht="15" x14ac:dyDescent="0.3">
      <c r="A27" s="148"/>
      <c r="B27" s="149" t="s">
        <v>1664</v>
      </c>
      <c r="C27" s="150"/>
      <c r="D27" s="177" t="s">
        <v>1580</v>
      </c>
      <c r="E27" s="28"/>
      <c r="F27" s="249" t="s">
        <v>1956</v>
      </c>
      <c r="G27" s="28"/>
      <c r="H27" s="144"/>
      <c r="I27" s="28"/>
    </row>
    <row r="28" spans="1:16" s="26" customFormat="1" ht="15" x14ac:dyDescent="0.3">
      <c r="A28" s="28"/>
      <c r="B28" s="145" t="s">
        <v>1583</v>
      </c>
      <c r="C28" s="28"/>
      <c r="D28" s="177" t="s">
        <v>1580</v>
      </c>
      <c r="E28" s="28"/>
      <c r="F28" s="249" t="s">
        <v>1956</v>
      </c>
      <c r="G28" s="28"/>
      <c r="H28" s="144"/>
      <c r="I28" s="28"/>
    </row>
    <row r="29" spans="1:16" s="26" customFormat="1" ht="15" x14ac:dyDescent="0.3">
      <c r="A29" s="28"/>
      <c r="B29" s="151" t="s">
        <v>1664</v>
      </c>
      <c r="C29" s="150"/>
      <c r="D29" s="177" t="s">
        <v>1580</v>
      </c>
      <c r="E29" s="28"/>
      <c r="F29" s="249" t="s">
        <v>1956</v>
      </c>
      <c r="G29" s="28"/>
      <c r="H29" s="144"/>
      <c r="I29" s="28"/>
    </row>
    <row r="30" spans="1:16" s="26" customFormat="1" ht="15" x14ac:dyDescent="0.3">
      <c r="A30" s="28"/>
      <c r="B30" s="145" t="s">
        <v>1585</v>
      </c>
      <c r="C30" s="28"/>
      <c r="D30" s="177" t="s">
        <v>1580</v>
      </c>
      <c r="E30" s="28"/>
      <c r="F30" s="249" t="s">
        <v>1956</v>
      </c>
      <c r="G30" s="28"/>
      <c r="H30" s="144"/>
      <c r="I30" s="28"/>
    </row>
    <row r="31" spans="1:16" s="26" customFormat="1" ht="30" x14ac:dyDescent="0.3">
      <c r="A31" s="28"/>
      <c r="B31" s="152" t="s">
        <v>1663</v>
      </c>
      <c r="C31" s="150"/>
      <c r="D31" s="178" t="s">
        <v>1581</v>
      </c>
      <c r="E31" s="28"/>
      <c r="F31" s="177"/>
      <c r="G31" s="28"/>
      <c r="H31" s="251" t="s">
        <v>1958</v>
      </c>
      <c r="I31" s="28"/>
    </row>
    <row r="32" spans="1:16" s="26" customFormat="1" ht="15" x14ac:dyDescent="0.3">
      <c r="A32" s="28"/>
      <c r="B32" s="153"/>
      <c r="C32" s="28"/>
      <c r="D32" s="138"/>
      <c r="E32" s="28"/>
      <c r="F32" s="138"/>
      <c r="G32" s="28"/>
      <c r="H32" s="154"/>
      <c r="I32" s="28"/>
    </row>
    <row r="33" spans="1:15" s="26" customFormat="1" ht="15" x14ac:dyDescent="0.3">
      <c r="A33" s="28"/>
      <c r="B33" s="139" t="s">
        <v>1886</v>
      </c>
      <c r="C33" s="28"/>
      <c r="D33" s="155"/>
      <c r="E33" s="28"/>
      <c r="F33" s="155"/>
      <c r="G33" s="28"/>
      <c r="H33" s="141"/>
      <c r="I33" s="28"/>
    </row>
    <row r="34" spans="1:15" s="26" customFormat="1" ht="60" x14ac:dyDescent="0.3">
      <c r="A34" s="28"/>
      <c r="B34" s="142" t="s">
        <v>1341</v>
      </c>
      <c r="C34" s="28"/>
      <c r="D34" s="177" t="s">
        <v>1581</v>
      </c>
      <c r="E34" s="28"/>
      <c r="F34" s="177" t="s">
        <v>2017</v>
      </c>
      <c r="G34" s="28"/>
      <c r="H34" s="251" t="s">
        <v>1959</v>
      </c>
      <c r="I34" s="28"/>
    </row>
    <row r="35" spans="1:15" s="26" customFormat="1" ht="60" x14ac:dyDescent="0.3">
      <c r="A35" s="28"/>
      <c r="B35" s="142" t="s">
        <v>1342</v>
      </c>
      <c r="C35" s="28"/>
      <c r="D35" s="177" t="s">
        <v>1581</v>
      </c>
      <c r="E35" s="28"/>
      <c r="F35" s="177" t="s">
        <v>2016</v>
      </c>
      <c r="G35" s="28"/>
      <c r="H35" s="251" t="s">
        <v>2019</v>
      </c>
      <c r="I35" s="28"/>
    </row>
    <row r="36" spans="1:15" s="26" customFormat="1" ht="30" x14ac:dyDescent="0.3">
      <c r="A36" s="28"/>
      <c r="B36" s="156" t="s">
        <v>1343</v>
      </c>
      <c r="C36" s="28"/>
      <c r="D36" s="177" t="s">
        <v>1000</v>
      </c>
      <c r="E36" s="28"/>
      <c r="F36" s="177" t="s">
        <v>2040</v>
      </c>
      <c r="G36" s="28"/>
      <c r="H36" s="253" t="s">
        <v>1961</v>
      </c>
      <c r="I36" s="28"/>
    </row>
    <row r="37" spans="1:15" s="26" customFormat="1" ht="15" x14ac:dyDescent="0.3">
      <c r="A37" s="28"/>
      <c r="B37" s="48"/>
      <c r="C37" s="28"/>
      <c r="D37" s="138"/>
      <c r="E37" s="28"/>
      <c r="F37" s="138"/>
      <c r="G37" s="28"/>
      <c r="H37" s="28"/>
      <c r="I37" s="28"/>
    </row>
    <row r="38" spans="1:15" s="26" customFormat="1" ht="15" x14ac:dyDescent="0.3">
      <c r="A38" s="28"/>
      <c r="B38" s="139" t="s">
        <v>1887</v>
      </c>
      <c r="C38" s="28"/>
      <c r="D38" s="155"/>
      <c r="E38" s="28"/>
      <c r="F38" s="155"/>
      <c r="G38" s="28"/>
      <c r="H38" s="141"/>
      <c r="I38" s="28"/>
    </row>
    <row r="39" spans="1:15" s="26" customFormat="1" ht="15" x14ac:dyDescent="0.3">
      <c r="A39" s="28"/>
      <c r="B39" s="142" t="s">
        <v>1344</v>
      </c>
      <c r="C39" s="28"/>
      <c r="D39" s="177" t="s">
        <v>1661</v>
      </c>
      <c r="E39" s="28"/>
      <c r="F39" s="177" t="s">
        <v>2018</v>
      </c>
      <c r="G39" s="28"/>
      <c r="H39" s="144"/>
      <c r="I39" s="28"/>
    </row>
    <row r="40" spans="1:15" s="26" customFormat="1" ht="15" x14ac:dyDescent="0.3">
      <c r="A40" s="28"/>
      <c r="B40" s="145" t="s">
        <v>1938</v>
      </c>
      <c r="C40" s="28"/>
      <c r="D40" s="177" t="s">
        <v>1581</v>
      </c>
      <c r="E40" s="28"/>
      <c r="F40" s="177" t="s">
        <v>2018</v>
      </c>
      <c r="G40" s="28"/>
      <c r="H40" s="144"/>
      <c r="I40" s="28"/>
      <c r="O40" s="223"/>
    </row>
    <row r="41" spans="1:15" s="26" customFormat="1" ht="30" x14ac:dyDescent="0.3">
      <c r="A41" s="28"/>
      <c r="B41" s="142" t="s">
        <v>1586</v>
      </c>
      <c r="C41" s="28"/>
      <c r="D41" s="177" t="s">
        <v>1581</v>
      </c>
      <c r="E41" s="28"/>
      <c r="F41" s="177" t="s">
        <v>1982</v>
      </c>
      <c r="G41" s="28"/>
      <c r="H41" s="251" t="s">
        <v>1960</v>
      </c>
      <c r="I41" s="28"/>
    </row>
    <row r="42" spans="1:15" s="26" customFormat="1" ht="30" x14ac:dyDescent="0.3">
      <c r="A42" s="28"/>
      <c r="B42" s="142" t="s">
        <v>1587</v>
      </c>
      <c r="C42" s="28"/>
      <c r="D42" s="177" t="s">
        <v>1581</v>
      </c>
      <c r="E42" s="28"/>
      <c r="F42" s="177" t="s">
        <v>2018</v>
      </c>
      <c r="G42" s="28"/>
      <c r="H42" s="251" t="s">
        <v>1957</v>
      </c>
      <c r="I42" s="28"/>
    </row>
    <row r="43" spans="1:15" s="26" customFormat="1" ht="30" x14ac:dyDescent="0.3">
      <c r="A43" s="28"/>
      <c r="B43" s="156" t="s">
        <v>1588</v>
      </c>
      <c r="C43" s="28"/>
      <c r="D43" s="178" t="s">
        <v>1000</v>
      </c>
      <c r="E43" s="28"/>
      <c r="F43" s="177" t="s">
        <v>2040</v>
      </c>
      <c r="G43" s="28"/>
      <c r="H43" s="253" t="s">
        <v>1961</v>
      </c>
      <c r="I43" s="28"/>
    </row>
    <row r="44" spans="1:15" s="26" customFormat="1" ht="15" x14ac:dyDescent="0.3">
      <c r="A44" s="28"/>
      <c r="B44" s="48"/>
      <c r="C44" s="28"/>
      <c r="D44" s="138"/>
      <c r="E44" s="28"/>
      <c r="F44" s="138"/>
      <c r="G44" s="28"/>
      <c r="H44" s="28"/>
      <c r="I44" s="28"/>
    </row>
    <row r="45" spans="1:15" s="26" customFormat="1" ht="15" x14ac:dyDescent="0.3">
      <c r="A45" s="28"/>
      <c r="B45" s="139" t="s">
        <v>1888</v>
      </c>
      <c r="C45" s="28"/>
      <c r="D45" s="157"/>
      <c r="E45" s="28"/>
      <c r="F45" s="157"/>
      <c r="G45" s="28"/>
      <c r="H45" s="141"/>
      <c r="I45" s="28"/>
    </row>
    <row r="46" spans="1:15" s="26" customFormat="1" ht="60" x14ac:dyDescent="0.3">
      <c r="A46" s="28"/>
      <c r="B46" s="142" t="s">
        <v>1345</v>
      </c>
      <c r="C46" s="28"/>
      <c r="D46" s="177" t="s">
        <v>1661</v>
      </c>
      <c r="E46" s="28"/>
      <c r="F46" s="177" t="s">
        <v>1972</v>
      </c>
      <c r="G46" s="28"/>
      <c r="H46" s="251" t="s">
        <v>1973</v>
      </c>
      <c r="I46" s="28"/>
    </row>
    <row r="47" spans="1:15" s="26" customFormat="1" ht="15" x14ac:dyDescent="0.3">
      <c r="A47" s="28"/>
      <c r="B47" s="145" t="s">
        <v>1654</v>
      </c>
      <c r="C47" s="28"/>
      <c r="D47" s="177" t="s">
        <v>1661</v>
      </c>
      <c r="E47" s="28"/>
      <c r="F47" s="177" t="s">
        <v>1972</v>
      </c>
      <c r="G47" s="28"/>
      <c r="H47" s="144"/>
      <c r="I47" s="28"/>
    </row>
    <row r="48" spans="1:15" s="26" customFormat="1" ht="28.8" x14ac:dyDescent="0.3">
      <c r="A48" s="28"/>
      <c r="B48" s="156" t="s">
        <v>1346</v>
      </c>
      <c r="C48" s="28"/>
      <c r="D48" s="179" t="s">
        <v>1580</v>
      </c>
      <c r="E48" s="28"/>
      <c r="F48" s="264" t="s">
        <v>2020</v>
      </c>
      <c r="G48" s="28"/>
      <c r="H48" s="147"/>
      <c r="I48" s="28"/>
    </row>
    <row r="49" spans="1:9" s="26" customFormat="1" ht="15" x14ac:dyDescent="0.3">
      <c r="A49" s="28"/>
      <c r="B49" s="48"/>
      <c r="C49" s="28"/>
      <c r="D49" s="138"/>
      <c r="E49" s="28"/>
      <c r="F49" s="138"/>
      <c r="G49" s="28"/>
      <c r="H49" s="28"/>
      <c r="I49" s="28"/>
    </row>
    <row r="50" spans="1:9" s="26" customFormat="1" ht="15" x14ac:dyDescent="0.3">
      <c r="A50" s="28"/>
      <c r="B50" s="139" t="s">
        <v>1889</v>
      </c>
      <c r="C50" s="28"/>
      <c r="D50" s="157"/>
      <c r="E50" s="28"/>
      <c r="F50" s="157"/>
      <c r="G50" s="28"/>
      <c r="H50" s="141"/>
      <c r="I50" s="28"/>
    </row>
    <row r="51" spans="1:9" s="26" customFormat="1" ht="30" x14ac:dyDescent="0.3">
      <c r="A51" s="28"/>
      <c r="B51" s="158" t="s">
        <v>1347</v>
      </c>
      <c r="C51" s="28"/>
      <c r="D51" s="177" t="s">
        <v>1661</v>
      </c>
      <c r="E51" s="28"/>
      <c r="F51" s="177" t="s">
        <v>1962</v>
      </c>
      <c r="G51" s="28"/>
      <c r="H51" s="250"/>
      <c r="I51" s="28"/>
    </row>
    <row r="52" spans="1:9" s="26" customFormat="1" ht="45" x14ac:dyDescent="0.3">
      <c r="A52" s="28"/>
      <c r="B52" s="159" t="s">
        <v>1937</v>
      </c>
      <c r="C52" s="28"/>
      <c r="D52" s="177" t="s">
        <v>1661</v>
      </c>
      <c r="E52" s="28"/>
      <c r="F52" s="177" t="s">
        <v>1962</v>
      </c>
      <c r="G52" s="28"/>
      <c r="H52" s="144"/>
      <c r="I52" s="28"/>
    </row>
    <row r="53" spans="1:9" s="26" customFormat="1" ht="36" customHeight="1" x14ac:dyDescent="0.3">
      <c r="A53" s="28"/>
      <c r="B53" s="160" t="s">
        <v>1936</v>
      </c>
      <c r="C53" s="28"/>
      <c r="D53" s="177" t="s">
        <v>1581</v>
      </c>
      <c r="E53" s="28"/>
      <c r="F53" s="177"/>
      <c r="G53" s="28"/>
      <c r="H53" s="147"/>
      <c r="I53" s="28"/>
    </row>
    <row r="54" spans="1:9" s="26" customFormat="1" ht="15" x14ac:dyDescent="0.3">
      <c r="A54" s="28"/>
      <c r="B54" s="48"/>
      <c r="C54" s="28"/>
      <c r="D54" s="138"/>
      <c r="E54" s="28"/>
      <c r="F54" s="138"/>
      <c r="G54" s="28"/>
      <c r="H54" s="28"/>
      <c r="I54" s="28"/>
    </row>
    <row r="55" spans="1:9" s="26" customFormat="1" ht="15" x14ac:dyDescent="0.3">
      <c r="A55" s="28"/>
      <c r="B55" s="139" t="s">
        <v>1890</v>
      </c>
      <c r="C55" s="28"/>
      <c r="D55" s="157"/>
      <c r="E55" s="28"/>
      <c r="F55" s="157"/>
      <c r="G55" s="28"/>
      <c r="H55" s="141"/>
      <c r="I55" s="28"/>
    </row>
    <row r="56" spans="1:9" s="26" customFormat="1" ht="30" x14ac:dyDescent="0.3">
      <c r="A56" s="28"/>
      <c r="B56" s="161" t="s">
        <v>1589</v>
      </c>
      <c r="C56" s="28"/>
      <c r="D56" s="177" t="s">
        <v>1661</v>
      </c>
      <c r="E56" s="28"/>
      <c r="F56" s="178" t="s">
        <v>1963</v>
      </c>
      <c r="G56" s="28"/>
      <c r="H56" s="252" t="s">
        <v>1963</v>
      </c>
      <c r="I56" s="28"/>
    </row>
    <row r="57" spans="1:9" s="26" customFormat="1" ht="15" x14ac:dyDescent="0.3">
      <c r="A57" s="28"/>
      <c r="B57" s="48"/>
      <c r="C57" s="28"/>
      <c r="D57" s="138"/>
      <c r="E57" s="28"/>
      <c r="F57" s="138"/>
      <c r="G57" s="28"/>
      <c r="H57" s="28"/>
      <c r="I57" s="28"/>
    </row>
    <row r="58" spans="1:9" s="26" customFormat="1" ht="15" x14ac:dyDescent="0.3">
      <c r="A58" s="28"/>
      <c r="B58" s="139" t="s">
        <v>1940</v>
      </c>
      <c r="C58" s="28"/>
      <c r="D58" s="157"/>
      <c r="E58" s="28"/>
      <c r="F58" s="157"/>
      <c r="G58" s="28"/>
      <c r="H58" s="141"/>
      <c r="I58" s="28"/>
    </row>
    <row r="59" spans="1:9" s="26" customFormat="1" ht="15" x14ac:dyDescent="0.3">
      <c r="A59" s="28"/>
      <c r="B59" s="246" t="s">
        <v>1939</v>
      </c>
      <c r="C59" s="28"/>
      <c r="D59" s="224"/>
      <c r="E59" s="28"/>
      <c r="F59" s="224"/>
      <c r="G59" s="28"/>
      <c r="H59" s="144"/>
      <c r="I59" s="28"/>
    </row>
    <row r="60" spans="1:9" s="26" customFormat="1" ht="15" x14ac:dyDescent="0.3">
      <c r="A60" s="28"/>
      <c r="B60" s="158" t="s">
        <v>1349</v>
      </c>
      <c r="C60" s="28"/>
      <c r="D60" s="177" t="s">
        <v>1661</v>
      </c>
      <c r="E60" s="28"/>
      <c r="F60" s="177" t="s">
        <v>1964</v>
      </c>
      <c r="G60" s="28"/>
      <c r="H60" s="144" t="s">
        <v>1964</v>
      </c>
      <c r="I60" s="28"/>
    </row>
    <row r="61" spans="1:9" s="26" customFormat="1" ht="15" x14ac:dyDescent="0.3">
      <c r="A61" s="28"/>
      <c r="B61" s="158" t="s">
        <v>1350</v>
      </c>
      <c r="C61" s="28"/>
      <c r="D61" s="177" t="s">
        <v>1661</v>
      </c>
      <c r="E61" s="28"/>
      <c r="F61" s="177" t="s">
        <v>1964</v>
      </c>
      <c r="G61" s="28"/>
      <c r="H61" s="144" t="s">
        <v>1964</v>
      </c>
      <c r="I61" s="28"/>
    </row>
    <row r="62" spans="1:9" s="26" customFormat="1" ht="15" x14ac:dyDescent="0.3">
      <c r="A62" s="28"/>
      <c r="B62" s="180" t="s">
        <v>1696</v>
      </c>
      <c r="C62" s="28"/>
      <c r="D62" s="254">
        <v>5</v>
      </c>
      <c r="E62" s="28"/>
      <c r="F62" s="177" t="s">
        <v>1428</v>
      </c>
      <c r="G62" s="28"/>
      <c r="H62" s="144"/>
      <c r="I62" s="28"/>
    </row>
    <row r="63" spans="1:9" s="26" customFormat="1" ht="15" x14ac:dyDescent="0.3">
      <c r="A63" s="28"/>
      <c r="B63" s="159" t="str">
        <f>LEFT(B62,SEARCH(",",B62))&amp;" value"</f>
        <v>Gold (7108), value</v>
      </c>
      <c r="C63" s="28"/>
      <c r="D63" s="254">
        <v>4128650222.4386158</v>
      </c>
      <c r="E63" s="28"/>
      <c r="F63" s="177" t="s">
        <v>1078</v>
      </c>
      <c r="G63" s="28"/>
      <c r="H63" s="144"/>
      <c r="I63" s="28"/>
    </row>
    <row r="64" spans="1:9" s="26" customFormat="1" ht="15" x14ac:dyDescent="0.3">
      <c r="A64" s="28"/>
      <c r="B64" s="180" t="s">
        <v>1705</v>
      </c>
      <c r="C64" s="28"/>
      <c r="D64" s="254">
        <v>4391745</v>
      </c>
      <c r="E64" s="28"/>
      <c r="F64" s="177" t="s">
        <v>1428</v>
      </c>
      <c r="G64" s="28"/>
      <c r="H64" s="144"/>
      <c r="I64" s="28"/>
    </row>
    <row r="65" spans="1:9" s="26" customFormat="1" ht="15" x14ac:dyDescent="0.3">
      <c r="A65" s="28"/>
      <c r="B65" s="159" t="str">
        <f>LEFT(B64,SEARCH(",",B64))&amp;" value"</f>
        <v>Limestone (2521), value</v>
      </c>
      <c r="C65" s="28"/>
      <c r="D65" s="254">
        <v>474328239.32749999</v>
      </c>
      <c r="E65" s="28"/>
      <c r="F65" s="177" t="s">
        <v>1078</v>
      </c>
      <c r="G65" s="28"/>
      <c r="H65" s="144"/>
      <c r="I65" s="28"/>
    </row>
    <row r="66" spans="1:9" s="26" customFormat="1" ht="15" x14ac:dyDescent="0.3">
      <c r="A66" s="28"/>
      <c r="B66" s="180" t="s">
        <v>1737</v>
      </c>
      <c r="C66" s="28"/>
      <c r="D66" s="254">
        <v>438192</v>
      </c>
      <c r="E66" s="28"/>
      <c r="F66" s="177" t="s">
        <v>1428</v>
      </c>
      <c r="G66" s="28"/>
      <c r="H66" s="144"/>
      <c r="I66" s="28"/>
    </row>
    <row r="67" spans="1:9" s="26" customFormat="1" ht="15" x14ac:dyDescent="0.3">
      <c r="A67" s="28"/>
      <c r="B67" s="159" t="str">
        <f>LEFT(B66,SEARCH(",",B66))&amp;" value"</f>
        <v>Salt and pure sodium chloride (2501), value</v>
      </c>
      <c r="C67" s="28"/>
      <c r="D67" s="254">
        <v>82677712.190000013</v>
      </c>
      <c r="E67" s="28"/>
      <c r="F67" s="177" t="s">
        <v>1078</v>
      </c>
      <c r="G67" s="28"/>
      <c r="H67" s="144"/>
      <c r="I67" s="28"/>
    </row>
    <row r="68" spans="1:9" s="26" customFormat="1" ht="15" x14ac:dyDescent="0.3">
      <c r="A68" s="28"/>
      <c r="B68" s="180" t="s">
        <v>1681</v>
      </c>
      <c r="C68" s="28"/>
      <c r="D68" s="254">
        <v>6784.95</v>
      </c>
      <c r="E68" s="28"/>
      <c r="F68" s="177" t="s">
        <v>1428</v>
      </c>
      <c r="G68" s="28"/>
      <c r="H68" s="144"/>
      <c r="I68" s="28"/>
    </row>
    <row r="69" spans="1:9" s="26" customFormat="1" ht="15" x14ac:dyDescent="0.3">
      <c r="A69" s="28"/>
      <c r="B69" s="159" t="str">
        <f>LEFT(B68,SEARCH(",",B68))&amp;" value"</f>
        <v>Ash and residues (2620), value</v>
      </c>
      <c r="C69" s="28"/>
      <c r="D69" s="254">
        <v>51651383.399999999</v>
      </c>
      <c r="E69" s="28"/>
      <c r="F69" s="177" t="s">
        <v>1078</v>
      </c>
      <c r="G69" s="28"/>
      <c r="H69" s="144"/>
      <c r="I69" s="28"/>
    </row>
    <row r="70" spans="1:9" s="26" customFormat="1" ht="15" x14ac:dyDescent="0.3">
      <c r="A70" s="28"/>
      <c r="B70" s="180" t="s">
        <v>1707</v>
      </c>
      <c r="C70" s="28"/>
      <c r="D70" s="254">
        <v>21526.99</v>
      </c>
      <c r="E70" s="28"/>
      <c r="F70" s="177" t="s">
        <v>1428</v>
      </c>
      <c r="G70" s="28"/>
      <c r="H70" s="144"/>
      <c r="I70" s="28"/>
    </row>
    <row r="71" spans="1:9" s="26" customFormat="1" ht="15" x14ac:dyDescent="0.3">
      <c r="A71" s="28"/>
      <c r="B71" s="159" t="str">
        <f>LEFT(B70,SEARCH(",",B70))&amp;" value"</f>
        <v>Marble (2515), value</v>
      </c>
      <c r="C71" s="28"/>
      <c r="D71" s="254">
        <v>38705956.340000004</v>
      </c>
      <c r="E71" s="28"/>
      <c r="F71" s="177" t="s">
        <v>1078</v>
      </c>
      <c r="G71" s="28"/>
      <c r="H71" s="144"/>
      <c r="I71" s="28"/>
    </row>
    <row r="72" spans="1:9" s="26" customFormat="1" ht="15" x14ac:dyDescent="0.3">
      <c r="A72" s="28"/>
      <c r="B72" s="180" t="s">
        <v>1734</v>
      </c>
      <c r="C72" s="28"/>
      <c r="D72" s="254">
        <v>992299</v>
      </c>
      <c r="E72" s="28"/>
      <c r="F72" s="177" t="s">
        <v>1428</v>
      </c>
      <c r="G72" s="28"/>
      <c r="H72" s="144"/>
      <c r="I72" s="28"/>
    </row>
    <row r="73" spans="1:9" s="26" customFormat="1" ht="15" x14ac:dyDescent="0.3">
      <c r="A73" s="28"/>
      <c r="B73" s="159" t="str">
        <f>LEFT(B72,SEARCH(",",B72))&amp;" value"</f>
        <v>Pumice stone (2513), value</v>
      </c>
      <c r="C73" s="28"/>
      <c r="D73" s="254">
        <v>83456972.75</v>
      </c>
      <c r="E73" s="28"/>
      <c r="F73" s="177" t="s">
        <v>1078</v>
      </c>
      <c r="G73" s="28"/>
      <c r="H73" s="144"/>
      <c r="I73" s="28"/>
    </row>
    <row r="74" spans="1:9" s="247" customFormat="1" ht="15" x14ac:dyDescent="0.3">
      <c r="A74" s="28"/>
      <c r="B74" s="180" t="s">
        <v>1739</v>
      </c>
      <c r="C74" s="28"/>
      <c r="D74" s="254">
        <v>1</v>
      </c>
      <c r="E74" s="28"/>
      <c r="F74" s="177" t="s">
        <v>1428</v>
      </c>
      <c r="G74" s="28"/>
      <c r="H74" s="144"/>
      <c r="I74" s="28"/>
    </row>
    <row r="75" spans="1:9" s="247" customFormat="1" ht="15" x14ac:dyDescent="0.3">
      <c r="A75" s="28"/>
      <c r="B75" s="159" t="str">
        <f>LEFT(B74,SEARCH(",",B74))&amp;" value"</f>
        <v>Silver (7106), value</v>
      </c>
      <c r="C75" s="28"/>
      <c r="D75" s="254">
        <v>7796248.3559933649</v>
      </c>
      <c r="E75" s="28"/>
      <c r="F75" s="177" t="s">
        <v>1078</v>
      </c>
      <c r="G75" s="28"/>
      <c r="H75" s="144"/>
      <c r="I75" s="28"/>
    </row>
    <row r="76" spans="1:9" s="247" customFormat="1" ht="15" x14ac:dyDescent="0.3">
      <c r="A76" s="28"/>
      <c r="B76" s="180" t="s">
        <v>1699</v>
      </c>
      <c r="C76" s="28"/>
      <c r="D76" s="254">
        <v>74299</v>
      </c>
      <c r="E76" s="28"/>
      <c r="F76" s="177" t="s">
        <v>1428</v>
      </c>
      <c r="G76" s="28"/>
      <c r="H76" s="144"/>
      <c r="I76" s="28"/>
    </row>
    <row r="77" spans="1:9" s="247" customFormat="1" ht="15" x14ac:dyDescent="0.3">
      <c r="A77" s="28"/>
      <c r="B77" s="159" t="str">
        <f>LEFT(B76,SEARCH(",",B76))&amp;" value"</f>
        <v>Gypsum (2520), value</v>
      </c>
      <c r="C77" s="28"/>
      <c r="D77" s="254">
        <v>18946245</v>
      </c>
      <c r="E77" s="28"/>
      <c r="F77" s="177" t="s">
        <v>1078</v>
      </c>
      <c r="G77" s="28"/>
      <c r="H77" s="144"/>
      <c r="I77" s="28"/>
    </row>
    <row r="78" spans="1:9" s="247" customFormat="1" ht="15" x14ac:dyDescent="0.3">
      <c r="A78" s="28"/>
      <c r="B78" s="180" t="s">
        <v>1738</v>
      </c>
      <c r="C78" s="28"/>
      <c r="D78" s="254">
        <v>89067</v>
      </c>
      <c r="E78" s="28"/>
      <c r="F78" s="177" t="s">
        <v>1428</v>
      </c>
      <c r="G78" s="28"/>
      <c r="H78" s="144"/>
      <c r="I78" s="28"/>
    </row>
    <row r="79" spans="1:9" s="247" customFormat="1" ht="15" x14ac:dyDescent="0.3">
      <c r="A79" s="28"/>
      <c r="B79" s="159" t="str">
        <f>LEFT(B78,SEARCH(",",B78))&amp;" value"</f>
        <v>Siliceous fossil meals (2512), value</v>
      </c>
      <c r="C79" s="28"/>
      <c r="D79" s="254">
        <v>14367461.08</v>
      </c>
      <c r="E79" s="28"/>
      <c r="F79" s="177" t="s">
        <v>1078</v>
      </c>
      <c r="G79" s="28"/>
      <c r="H79" s="144"/>
      <c r="I79" s="28"/>
    </row>
    <row r="80" spans="1:9" s="26" customFormat="1" ht="15" x14ac:dyDescent="0.3">
      <c r="A80" s="28"/>
      <c r="B80" s="180" t="s">
        <v>1723</v>
      </c>
      <c r="C80" s="28"/>
      <c r="D80" s="254">
        <v>45891</v>
      </c>
      <c r="E80" s="28"/>
      <c r="F80" s="177" t="s">
        <v>1428</v>
      </c>
      <c r="G80" s="28"/>
      <c r="H80" s="144"/>
      <c r="I80" s="28"/>
    </row>
    <row r="81" spans="1:16" s="26" customFormat="1" ht="15" x14ac:dyDescent="0.3">
      <c r="A81" s="28"/>
      <c r="B81" s="159" t="str">
        <f>LEFT(B80,SEARCH(",",B80))&amp;" value"</f>
        <v>Other clays (2508), value</v>
      </c>
      <c r="C81" s="28"/>
      <c r="D81" s="254">
        <v>4517349</v>
      </c>
      <c r="E81" s="28"/>
      <c r="F81" s="177" t="s">
        <v>1078</v>
      </c>
      <c r="G81" s="28"/>
      <c r="H81" s="144"/>
      <c r="I81" s="28"/>
    </row>
    <row r="82" spans="1:16" s="26" customFormat="1" ht="15" x14ac:dyDescent="0.3">
      <c r="A82" s="28"/>
      <c r="B82" s="180" t="s">
        <v>1722</v>
      </c>
      <c r="C82" s="28"/>
      <c r="D82" s="254">
        <v>288238</v>
      </c>
      <c r="E82" s="28"/>
      <c r="F82" s="177" t="s">
        <v>1428</v>
      </c>
      <c r="G82" s="28"/>
      <c r="H82" s="144"/>
      <c r="I82" s="28"/>
    </row>
    <row r="83" spans="1:16" s="26" customFormat="1" ht="15" x14ac:dyDescent="0.3">
      <c r="A83" s="28"/>
      <c r="B83" s="160" t="str">
        <f>LEFT(B82,SEARCH(",",B82))&amp;" value"</f>
        <v>Other (2617), value</v>
      </c>
      <c r="C83" s="28"/>
      <c r="D83" s="255">
        <v>33800745</v>
      </c>
      <c r="E83" s="28"/>
      <c r="F83" s="177" t="s">
        <v>1078</v>
      </c>
      <c r="G83" s="28"/>
      <c r="H83" s="147"/>
      <c r="I83" s="28"/>
    </row>
    <row r="84" spans="1:16" s="26" customFormat="1" ht="15" x14ac:dyDescent="0.3">
      <c r="A84" s="28"/>
      <c r="B84" s="48"/>
      <c r="C84" s="28"/>
      <c r="D84" s="138"/>
      <c r="E84" s="28"/>
      <c r="F84" s="138"/>
      <c r="G84" s="28"/>
      <c r="H84" s="28"/>
      <c r="I84" s="28"/>
    </row>
    <row r="85" spans="1:16" s="26" customFormat="1" ht="15" x14ac:dyDescent="0.3">
      <c r="A85" s="28"/>
      <c r="B85" s="139" t="s">
        <v>1891</v>
      </c>
      <c r="C85" s="28"/>
      <c r="D85" s="157"/>
      <c r="E85" s="28"/>
      <c r="F85" s="157"/>
      <c r="G85" s="28"/>
      <c r="H85" s="141"/>
      <c r="I85" s="28"/>
    </row>
    <row r="86" spans="1:16" s="26" customFormat="1" ht="15" x14ac:dyDescent="0.3">
      <c r="A86" s="28"/>
      <c r="B86" s="158" t="s">
        <v>1348</v>
      </c>
      <c r="C86" s="28"/>
      <c r="D86" s="177" t="s">
        <v>1661</v>
      </c>
      <c r="E86" s="28"/>
      <c r="F86" s="177" t="s">
        <v>1965</v>
      </c>
      <c r="G86" s="28"/>
      <c r="H86" s="250" t="s">
        <v>1965</v>
      </c>
      <c r="I86" s="28"/>
    </row>
    <row r="87" spans="1:16" s="26" customFormat="1" ht="15" x14ac:dyDescent="0.3">
      <c r="A87" s="28"/>
      <c r="B87" s="158" t="s">
        <v>1351</v>
      </c>
      <c r="C87" s="28"/>
      <c r="D87" s="177" t="s">
        <v>1661</v>
      </c>
      <c r="E87" s="28"/>
      <c r="F87" s="177" t="s">
        <v>1965</v>
      </c>
      <c r="G87" s="28"/>
      <c r="H87" s="250" t="s">
        <v>1965</v>
      </c>
      <c r="I87" s="28"/>
    </row>
    <row r="88" spans="1:16" s="26" customFormat="1" ht="15" x14ac:dyDescent="0.3">
      <c r="A88" s="28"/>
      <c r="B88" s="180" t="s">
        <v>1739</v>
      </c>
      <c r="C88" s="28"/>
      <c r="D88" s="254">
        <v>1</v>
      </c>
      <c r="E88" s="28"/>
      <c r="F88" s="177" t="s">
        <v>1428</v>
      </c>
      <c r="G88" s="28"/>
      <c r="H88" s="144"/>
      <c r="I88" s="28"/>
    </row>
    <row r="89" spans="1:16" s="26" customFormat="1" ht="15" x14ac:dyDescent="0.3">
      <c r="A89" s="28"/>
      <c r="B89" s="159" t="str">
        <f>LEFT(B88,SEARCH(",",B88))&amp;" value"</f>
        <v>Silver (7106), value</v>
      </c>
      <c r="C89" s="28"/>
      <c r="D89" s="254">
        <v>3785738</v>
      </c>
      <c r="E89" s="28"/>
      <c r="F89" s="177" t="s">
        <v>1078</v>
      </c>
      <c r="G89" s="28"/>
      <c r="H89" s="144"/>
      <c r="I89" s="28"/>
    </row>
    <row r="90" spans="1:16" s="26" customFormat="1" ht="15" x14ac:dyDescent="0.3">
      <c r="A90" s="28"/>
      <c r="B90" s="180" t="s">
        <v>1696</v>
      </c>
      <c r="C90" s="28"/>
      <c r="D90" s="254">
        <v>3</v>
      </c>
      <c r="E90" s="28"/>
      <c r="F90" s="177" t="s">
        <v>1428</v>
      </c>
      <c r="G90" s="28"/>
      <c r="H90" s="144"/>
      <c r="I90" s="28"/>
    </row>
    <row r="91" spans="1:16" s="26" customFormat="1" ht="15" x14ac:dyDescent="0.3">
      <c r="A91" s="28"/>
      <c r="B91" s="159" t="str">
        <f>LEFT(B90,SEARCH(",",B90))&amp;" value"</f>
        <v>Gold (7108), value</v>
      </c>
      <c r="C91" s="28"/>
      <c r="D91" s="254">
        <f>206*1000000</f>
        <v>206000000</v>
      </c>
      <c r="E91" s="28"/>
      <c r="F91" s="177" t="s">
        <v>1199</v>
      </c>
      <c r="G91" s="28"/>
      <c r="H91" s="144"/>
      <c r="I91" s="28"/>
    </row>
    <row r="92" spans="1:16" s="26" customFormat="1" ht="15" x14ac:dyDescent="0.3">
      <c r="A92" s="28"/>
      <c r="B92" s="48"/>
      <c r="C92" s="28"/>
      <c r="D92" s="138"/>
      <c r="E92" s="28"/>
      <c r="F92" s="138"/>
      <c r="G92" s="28"/>
      <c r="H92" s="28"/>
      <c r="I92" s="28"/>
    </row>
    <row r="93" spans="1:16" s="26" customFormat="1" ht="15" x14ac:dyDescent="0.3">
      <c r="A93" s="28"/>
      <c r="B93" s="139" t="s">
        <v>1892</v>
      </c>
      <c r="C93" s="28"/>
      <c r="D93" s="157"/>
      <c r="E93" s="28"/>
      <c r="F93" s="162"/>
      <c r="G93" s="28"/>
      <c r="H93" s="141"/>
      <c r="I93" s="28"/>
    </row>
    <row r="94" spans="1:16" s="26" customFormat="1" ht="30" x14ac:dyDescent="0.3">
      <c r="A94" s="28"/>
      <c r="B94" s="158" t="s">
        <v>1590</v>
      </c>
      <c r="C94" s="28"/>
      <c r="D94" s="177" t="s">
        <v>1661</v>
      </c>
      <c r="E94" s="28"/>
      <c r="F94" s="177" t="s">
        <v>1966</v>
      </c>
      <c r="G94" s="28"/>
      <c r="H94" s="144"/>
      <c r="I94" s="28"/>
    </row>
    <row r="95" spans="1:16" s="26" customFormat="1" ht="30" x14ac:dyDescent="0.3">
      <c r="A95" s="28"/>
      <c r="B95" s="163" t="s">
        <v>1591</v>
      </c>
      <c r="C95" s="28"/>
      <c r="D95" s="177" t="s">
        <v>1661</v>
      </c>
      <c r="E95" s="28"/>
      <c r="F95" s="177" t="s">
        <v>2021</v>
      </c>
      <c r="G95" s="28"/>
      <c r="H95" s="144"/>
      <c r="I95" s="28"/>
    </row>
    <row r="96" spans="1:16" s="26" customFormat="1" ht="30" x14ac:dyDescent="0.3">
      <c r="A96" s="28"/>
      <c r="B96" s="164" t="s">
        <v>1604</v>
      </c>
      <c r="C96" s="28"/>
      <c r="D96" s="165">
        <f>SUM(Total_reconciled)/SUM(Total_revenues)</f>
        <v>0.93346851354493232</v>
      </c>
      <c r="E96" s="28"/>
      <c r="F96" s="166" t="s">
        <v>1941</v>
      </c>
      <c r="G96" s="28"/>
      <c r="H96" s="147"/>
      <c r="I96" s="28"/>
      <c r="P96" s="223"/>
    </row>
    <row r="97" spans="1:9" s="26" customFormat="1" ht="15" x14ac:dyDescent="0.3">
      <c r="A97" s="28"/>
      <c r="B97" s="48"/>
      <c r="C97" s="28"/>
      <c r="D97" s="138"/>
      <c r="E97" s="28"/>
      <c r="F97" s="138"/>
      <c r="G97" s="28"/>
      <c r="H97" s="28"/>
      <c r="I97" s="28"/>
    </row>
    <row r="98" spans="1:9" s="26" customFormat="1" ht="15" x14ac:dyDescent="0.3">
      <c r="A98" s="28"/>
      <c r="B98" s="139" t="s">
        <v>1893</v>
      </c>
      <c r="C98" s="28"/>
      <c r="D98" s="162"/>
      <c r="E98" s="28"/>
      <c r="F98" s="162"/>
      <c r="G98" s="28"/>
      <c r="H98" s="141"/>
      <c r="I98" s="28"/>
    </row>
    <row r="99" spans="1:9" s="26" customFormat="1" ht="75" x14ac:dyDescent="0.3">
      <c r="A99" s="28"/>
      <c r="B99" s="163" t="s">
        <v>1829</v>
      </c>
      <c r="C99" s="28"/>
      <c r="D99" s="177" t="s">
        <v>1000</v>
      </c>
      <c r="E99" s="28"/>
      <c r="F99" s="177" t="s">
        <v>1969</v>
      </c>
      <c r="G99" s="28"/>
      <c r="H99" s="251" t="s">
        <v>1968</v>
      </c>
      <c r="I99" s="28"/>
    </row>
    <row r="100" spans="1:9" s="26" customFormat="1" ht="15" x14ac:dyDescent="0.3">
      <c r="A100" s="28"/>
      <c r="B100" s="226" t="s">
        <v>1836</v>
      </c>
      <c r="C100" s="227"/>
      <c r="D100" s="140"/>
      <c r="E100" s="227"/>
      <c r="F100" s="140"/>
      <c r="G100" s="28"/>
      <c r="H100" s="144"/>
      <c r="I100" s="28"/>
    </row>
    <row r="101" spans="1:9" s="26" customFormat="1" ht="15" x14ac:dyDescent="0.3">
      <c r="A101" s="28"/>
      <c r="B101" s="180" t="s">
        <v>1691</v>
      </c>
      <c r="C101" s="28"/>
      <c r="D101" s="177"/>
      <c r="E101" s="28"/>
      <c r="F101" s="177"/>
      <c r="G101" s="28"/>
      <c r="H101" s="144"/>
      <c r="I101" s="28"/>
    </row>
    <row r="102" spans="1:9" s="26" customFormat="1" ht="15" x14ac:dyDescent="0.3">
      <c r="A102" s="28"/>
      <c r="B102" s="180" t="s">
        <v>1715</v>
      </c>
      <c r="C102" s="28"/>
      <c r="D102" s="177"/>
      <c r="E102" s="28"/>
      <c r="F102" s="177"/>
      <c r="G102" s="28"/>
      <c r="H102" s="144"/>
      <c r="I102" s="28"/>
    </row>
    <row r="103" spans="1:9" s="26" customFormat="1" ht="15" x14ac:dyDescent="0.3">
      <c r="A103" s="28"/>
      <c r="B103" s="228" t="s">
        <v>1427</v>
      </c>
      <c r="C103" s="169"/>
      <c r="D103" s="178"/>
      <c r="E103" s="169"/>
      <c r="F103" s="178"/>
      <c r="G103" s="28"/>
      <c r="H103" s="144"/>
      <c r="I103" s="28"/>
    </row>
    <row r="104" spans="1:9" s="26" customFormat="1" ht="15" x14ac:dyDescent="0.3">
      <c r="A104" s="28"/>
      <c r="B104" s="226" t="s">
        <v>1837</v>
      </c>
      <c r="C104" s="227"/>
      <c r="D104" s="140"/>
      <c r="E104" s="227"/>
      <c r="F104" s="140"/>
      <c r="G104" s="28"/>
      <c r="H104" s="144"/>
      <c r="I104" s="28"/>
    </row>
    <row r="105" spans="1:9" s="26" customFormat="1" ht="15" x14ac:dyDescent="0.3">
      <c r="A105" s="28"/>
      <c r="B105" s="180" t="s">
        <v>1691</v>
      </c>
      <c r="C105" s="28"/>
      <c r="D105" s="177"/>
      <c r="E105" s="28"/>
      <c r="F105" s="177"/>
      <c r="G105" s="28"/>
      <c r="H105" s="144"/>
      <c r="I105" s="28"/>
    </row>
    <row r="106" spans="1:9" s="26" customFormat="1" ht="15" x14ac:dyDescent="0.3">
      <c r="A106" s="28"/>
      <c r="B106" s="159" t="s">
        <v>1932</v>
      </c>
      <c r="C106" s="28"/>
      <c r="D106" s="177"/>
      <c r="E106" s="28"/>
      <c r="F106" s="177"/>
      <c r="G106" s="28"/>
      <c r="H106" s="144"/>
      <c r="I106" s="28"/>
    </row>
    <row r="107" spans="1:9" s="26" customFormat="1" ht="15" x14ac:dyDescent="0.3">
      <c r="A107" s="28"/>
      <c r="B107" s="180" t="s">
        <v>1715</v>
      </c>
      <c r="C107" s="28"/>
      <c r="D107" s="177"/>
      <c r="E107" s="28"/>
      <c r="F107" s="177"/>
      <c r="G107" s="28"/>
      <c r="H107" s="144"/>
      <c r="I107" s="28"/>
    </row>
    <row r="108" spans="1:9" s="26" customFormat="1" ht="15" x14ac:dyDescent="0.3">
      <c r="A108" s="28"/>
      <c r="B108" s="159" t="s">
        <v>1933</v>
      </c>
      <c r="C108" s="28"/>
      <c r="D108" s="177"/>
      <c r="E108" s="28"/>
      <c r="F108" s="177"/>
      <c r="G108" s="28"/>
      <c r="H108" s="144"/>
      <c r="I108" s="28"/>
    </row>
    <row r="109" spans="1:9" s="26" customFormat="1" ht="15" x14ac:dyDescent="0.3">
      <c r="A109" s="28"/>
      <c r="B109" s="180" t="s">
        <v>1427</v>
      </c>
      <c r="C109" s="28"/>
      <c r="D109" s="177"/>
      <c r="E109" s="28"/>
      <c r="F109" s="177"/>
      <c r="G109" s="28"/>
      <c r="H109" s="144"/>
      <c r="I109" s="28"/>
    </row>
    <row r="110" spans="1:9" s="26" customFormat="1" ht="15" x14ac:dyDescent="0.3">
      <c r="A110" s="28"/>
      <c r="B110" s="159" t="str">
        <f>LEFT(B109,SEARCH(",",B109))&amp;" value"</f>
        <v>Add commodities here, value</v>
      </c>
      <c r="C110" s="28"/>
      <c r="D110" s="177"/>
      <c r="E110" s="28"/>
      <c r="F110" s="177"/>
      <c r="G110" s="28"/>
      <c r="H110" s="144"/>
      <c r="I110" s="28"/>
    </row>
    <row r="111" spans="1:9" s="26" customFormat="1" ht="30" x14ac:dyDescent="0.3">
      <c r="A111" s="28"/>
      <c r="B111" s="225" t="s">
        <v>1838</v>
      </c>
      <c r="C111" s="169"/>
      <c r="D111" s="178"/>
      <c r="E111" s="169"/>
      <c r="F111" s="178"/>
      <c r="G111" s="169"/>
      <c r="H111" s="147"/>
      <c r="I111" s="28"/>
    </row>
    <row r="112" spans="1:9" s="26" customFormat="1" ht="15" x14ac:dyDescent="0.3">
      <c r="A112" s="28"/>
      <c r="B112" s="48"/>
      <c r="C112" s="28"/>
      <c r="D112" s="28"/>
      <c r="E112" s="28"/>
      <c r="F112" s="37"/>
      <c r="G112" s="28"/>
      <c r="H112" s="28"/>
      <c r="I112" s="28"/>
    </row>
    <row r="113" spans="1:9" s="26" customFormat="1" ht="16.05" customHeight="1" x14ac:dyDescent="0.3">
      <c r="A113" s="28"/>
      <c r="B113" s="139" t="s">
        <v>1894</v>
      </c>
      <c r="C113" s="28"/>
      <c r="D113" s="162"/>
      <c r="E113" s="28"/>
      <c r="F113" s="162"/>
      <c r="G113" s="28"/>
      <c r="H113" s="141"/>
      <c r="I113" s="28"/>
    </row>
    <row r="114" spans="1:9" s="26" customFormat="1" ht="75" x14ac:dyDescent="0.3">
      <c r="A114" s="28"/>
      <c r="B114" s="163" t="s">
        <v>1595</v>
      </c>
      <c r="C114" s="28"/>
      <c r="D114" s="177" t="s">
        <v>1000</v>
      </c>
      <c r="E114" s="28"/>
      <c r="F114" s="177" t="s">
        <v>1970</v>
      </c>
      <c r="G114" s="28"/>
      <c r="H114" s="251" t="s">
        <v>1967</v>
      </c>
      <c r="I114" s="28"/>
    </row>
    <row r="115" spans="1:9" s="26" customFormat="1" ht="30.75" customHeight="1" x14ac:dyDescent="0.3">
      <c r="A115" s="28"/>
      <c r="B115" s="168" t="s">
        <v>1592</v>
      </c>
      <c r="C115" s="28"/>
      <c r="D115" s="178"/>
      <c r="E115" s="28"/>
      <c r="F115" s="178"/>
      <c r="G115" s="28"/>
      <c r="H115" s="147"/>
      <c r="I115" s="28"/>
    </row>
    <row r="116" spans="1:9" s="26" customFormat="1" ht="15" x14ac:dyDescent="0.3">
      <c r="A116" s="28"/>
      <c r="B116" s="48"/>
      <c r="C116" s="28"/>
      <c r="D116" s="138"/>
      <c r="E116" s="28"/>
      <c r="F116" s="37"/>
      <c r="G116" s="28"/>
      <c r="H116" s="28"/>
      <c r="I116" s="28"/>
    </row>
    <row r="117" spans="1:9" s="26" customFormat="1" ht="15" x14ac:dyDescent="0.3">
      <c r="A117" s="28"/>
      <c r="B117" s="139" t="s">
        <v>1895</v>
      </c>
      <c r="C117" s="28"/>
      <c r="D117" s="162"/>
      <c r="E117" s="28"/>
      <c r="F117" s="162"/>
      <c r="G117" s="28"/>
      <c r="H117" s="141"/>
      <c r="I117" s="28"/>
    </row>
    <row r="118" spans="1:9" s="26" customFormat="1" ht="30" x14ac:dyDescent="0.3">
      <c r="A118" s="28"/>
      <c r="B118" s="163" t="s">
        <v>1596</v>
      </c>
      <c r="C118" s="28"/>
      <c r="D118" s="177" t="s">
        <v>1000</v>
      </c>
      <c r="E118" s="28"/>
      <c r="F118" s="177" t="s">
        <v>2025</v>
      </c>
      <c r="G118" s="28"/>
      <c r="H118" s="144"/>
      <c r="I118" s="28"/>
    </row>
    <row r="119" spans="1:9" s="26" customFormat="1" ht="30.75" customHeight="1" x14ac:dyDescent="0.3">
      <c r="A119" s="28"/>
      <c r="B119" s="168" t="s">
        <v>1593</v>
      </c>
      <c r="C119" s="28"/>
      <c r="D119" s="178"/>
      <c r="E119" s="28"/>
      <c r="F119" s="178"/>
      <c r="G119" s="28"/>
      <c r="H119" s="147"/>
      <c r="I119" s="28"/>
    </row>
    <row r="120" spans="1:9" s="26" customFormat="1" ht="15" x14ac:dyDescent="0.3">
      <c r="A120" s="28"/>
      <c r="B120" s="48"/>
      <c r="C120" s="28"/>
      <c r="D120" s="138"/>
      <c r="E120" s="28"/>
      <c r="F120" s="37"/>
      <c r="G120" s="28"/>
      <c r="H120" s="28"/>
      <c r="I120" s="28"/>
    </row>
    <row r="121" spans="1:9" s="26" customFormat="1" ht="15" x14ac:dyDescent="0.3">
      <c r="A121" s="28"/>
      <c r="B121" s="139" t="s">
        <v>1896</v>
      </c>
      <c r="C121" s="28"/>
      <c r="D121" s="162"/>
      <c r="E121" s="28"/>
      <c r="F121" s="162"/>
      <c r="G121" s="28"/>
      <c r="H121" s="141"/>
      <c r="I121" s="28"/>
    </row>
    <row r="122" spans="1:9" s="26" customFormat="1" ht="30" x14ac:dyDescent="0.3">
      <c r="A122" s="28"/>
      <c r="B122" s="163" t="s">
        <v>1598</v>
      </c>
      <c r="C122" s="28"/>
      <c r="D122" s="177" t="s">
        <v>1661</v>
      </c>
      <c r="E122" s="28"/>
      <c r="F122" s="177" t="s">
        <v>2026</v>
      </c>
      <c r="G122" s="28"/>
      <c r="H122" s="250" t="s">
        <v>1971</v>
      </c>
      <c r="I122" s="28"/>
    </row>
    <row r="123" spans="1:9" s="26" customFormat="1" ht="15" x14ac:dyDescent="0.3">
      <c r="A123" s="28"/>
      <c r="B123" s="168" t="s">
        <v>1594</v>
      </c>
      <c r="C123" s="28"/>
      <c r="D123" s="178"/>
      <c r="E123" s="28"/>
      <c r="F123" s="178"/>
      <c r="G123" s="28"/>
      <c r="H123" s="147"/>
      <c r="I123" s="28"/>
    </row>
    <row r="124" spans="1:9" s="26" customFormat="1" ht="15" x14ac:dyDescent="0.3">
      <c r="A124" s="28"/>
      <c r="B124" s="48"/>
      <c r="C124" s="28"/>
      <c r="D124" s="138"/>
      <c r="E124" s="28"/>
      <c r="F124" s="37"/>
      <c r="G124" s="28"/>
      <c r="H124" s="28"/>
      <c r="I124" s="28"/>
    </row>
    <row r="125" spans="1:9" s="26" customFormat="1" ht="15" x14ac:dyDescent="0.3">
      <c r="A125" s="28"/>
      <c r="B125" s="139" t="s">
        <v>1897</v>
      </c>
      <c r="C125" s="28"/>
      <c r="D125" s="162"/>
      <c r="E125" s="28"/>
      <c r="F125" s="162"/>
      <c r="G125" s="28"/>
      <c r="H125" s="141"/>
      <c r="I125" s="28"/>
    </row>
    <row r="126" spans="1:9" s="26" customFormat="1" ht="30" x14ac:dyDescent="0.3">
      <c r="A126" s="28"/>
      <c r="B126" s="163" t="str">
        <f>"Does the government disclose information on"&amp;RIGHT(B125,LEN(B125)-SEARCH(":",B125,1))&amp;"?"</f>
        <v>Does the government disclose information on Direct subnational payments?</v>
      </c>
      <c r="C126" s="28"/>
      <c r="D126" s="177" t="s">
        <v>1661</v>
      </c>
      <c r="E126" s="28"/>
      <c r="F126" s="177" t="s">
        <v>1974</v>
      </c>
      <c r="G126" s="28"/>
      <c r="H126" s="144"/>
      <c r="I126" s="28"/>
    </row>
    <row r="127" spans="1:9" s="26" customFormat="1" ht="15" x14ac:dyDescent="0.3">
      <c r="A127" s="28"/>
      <c r="B127" s="168" t="s">
        <v>1597</v>
      </c>
      <c r="C127" s="28"/>
      <c r="D127" s="255">
        <f>76555377+1713990</f>
        <v>78269367</v>
      </c>
      <c r="E127" s="28"/>
      <c r="F127" s="178" t="s">
        <v>1078</v>
      </c>
      <c r="G127" s="28"/>
      <c r="H127" s="147"/>
      <c r="I127" s="28"/>
    </row>
    <row r="128" spans="1:9" s="26" customFormat="1" ht="15" x14ac:dyDescent="0.3">
      <c r="A128" s="28"/>
      <c r="B128" s="48"/>
      <c r="C128" s="28"/>
      <c r="D128" s="138"/>
      <c r="E128" s="28"/>
      <c r="F128" s="37"/>
      <c r="G128" s="28"/>
      <c r="H128" s="28"/>
      <c r="I128" s="28"/>
    </row>
    <row r="129" spans="1:9" s="26" customFormat="1" ht="15" x14ac:dyDescent="0.3">
      <c r="A129" s="28"/>
      <c r="B129" s="139" t="s">
        <v>1898</v>
      </c>
      <c r="C129" s="28"/>
      <c r="D129" s="162"/>
      <c r="E129" s="28"/>
      <c r="F129" s="37"/>
      <c r="G129" s="28"/>
      <c r="H129" s="141"/>
      <c r="I129" s="28"/>
    </row>
    <row r="130" spans="1:9" s="26" customFormat="1" ht="30" x14ac:dyDescent="0.3">
      <c r="A130" s="28"/>
      <c r="B130" s="164" t="s">
        <v>1515</v>
      </c>
      <c r="C130" s="28"/>
      <c r="D130" s="271">
        <f>IFERROR(IF(_xlfn.DAYS('Part 1 - About'!$E$27,'Part 1 - About'!$E$20)/365&gt;0,_xlfn.DAYS('Part 1 - About'!$E$27,'Part 1 - About'!$E$20)/365,_xlfn.DAYS('Part 1 - About'!$E$24,'Part 1 - About'!$E$20)/365),"Automatically completed using the 1. About sheet")</f>
        <v>2.1424657534246574</v>
      </c>
      <c r="E130" s="28"/>
      <c r="F130" s="37"/>
      <c r="G130" s="28"/>
      <c r="H130" s="147"/>
      <c r="I130" s="28"/>
    </row>
    <row r="131" spans="1:9" s="26" customFormat="1" ht="15" x14ac:dyDescent="0.3">
      <c r="A131" s="28"/>
      <c r="B131" s="48"/>
      <c r="C131" s="28"/>
      <c r="D131" s="138"/>
      <c r="E131" s="28"/>
      <c r="F131" s="37"/>
      <c r="G131" s="28"/>
      <c r="H131" s="28"/>
      <c r="I131" s="28"/>
    </row>
    <row r="132" spans="1:9" s="26" customFormat="1" ht="15" x14ac:dyDescent="0.3">
      <c r="A132" s="28"/>
      <c r="B132" s="139" t="s">
        <v>1899</v>
      </c>
      <c r="C132" s="28"/>
      <c r="D132" s="162"/>
      <c r="E132" s="28"/>
      <c r="F132" s="162"/>
      <c r="G132" s="28"/>
      <c r="H132" s="141"/>
      <c r="I132" s="28"/>
    </row>
    <row r="133" spans="1:9" s="26" customFormat="1" ht="45" x14ac:dyDescent="0.3">
      <c r="A133" s="28"/>
      <c r="B133" s="158" t="s">
        <v>1653</v>
      </c>
      <c r="C133" s="28"/>
      <c r="D133" s="177" t="s">
        <v>1661</v>
      </c>
      <c r="E133" s="28"/>
      <c r="F133" s="177" t="s">
        <v>1975</v>
      </c>
      <c r="G133" s="28"/>
      <c r="H133" s="144"/>
      <c r="I133" s="28"/>
    </row>
    <row r="134" spans="1:9" s="26" customFormat="1" ht="30" x14ac:dyDescent="0.3">
      <c r="A134" s="28"/>
      <c r="B134" s="159" t="s">
        <v>1601</v>
      </c>
      <c r="C134" s="28"/>
      <c r="D134" s="177" t="s">
        <v>1661</v>
      </c>
      <c r="E134" s="28"/>
      <c r="F134" s="177" t="s">
        <v>1975</v>
      </c>
      <c r="G134" s="28"/>
      <c r="H134" s="144"/>
      <c r="I134" s="28"/>
    </row>
    <row r="135" spans="1:9" s="26" customFormat="1" ht="15" x14ac:dyDescent="0.3">
      <c r="A135" s="28"/>
      <c r="B135" s="142" t="s">
        <v>1599</v>
      </c>
      <c r="C135" s="28"/>
      <c r="D135" s="177" t="s">
        <v>1661</v>
      </c>
      <c r="E135" s="28"/>
      <c r="F135" s="177" t="s">
        <v>2029</v>
      </c>
      <c r="G135" s="28"/>
      <c r="H135" s="144"/>
      <c r="I135" s="28"/>
    </row>
    <row r="136" spans="1:9" s="26" customFormat="1" ht="15" x14ac:dyDescent="0.3">
      <c r="A136" s="28"/>
      <c r="B136" s="145" t="s">
        <v>1600</v>
      </c>
      <c r="C136" s="28"/>
      <c r="D136" s="177" t="s">
        <v>1580</v>
      </c>
      <c r="E136" s="28"/>
      <c r="F136" s="177" t="s">
        <v>2030</v>
      </c>
      <c r="G136" s="28"/>
      <c r="H136" s="144"/>
      <c r="I136" s="28"/>
    </row>
    <row r="137" spans="1:9" s="26" customFormat="1" ht="15" x14ac:dyDescent="0.3">
      <c r="A137" s="28"/>
      <c r="B137" s="142" t="s">
        <v>1602</v>
      </c>
      <c r="C137" s="28"/>
      <c r="D137" s="177" t="s">
        <v>1661</v>
      </c>
      <c r="E137" s="28"/>
      <c r="F137" s="177" t="s">
        <v>2031</v>
      </c>
      <c r="G137" s="28"/>
      <c r="H137" s="144"/>
      <c r="I137" s="28"/>
    </row>
    <row r="138" spans="1:9" s="26" customFormat="1" ht="15" x14ac:dyDescent="0.3">
      <c r="A138" s="28"/>
      <c r="B138" s="146" t="s">
        <v>1603</v>
      </c>
      <c r="C138" s="28"/>
      <c r="D138" s="177" t="s">
        <v>1581</v>
      </c>
      <c r="E138" s="28"/>
      <c r="F138" s="177" t="s">
        <v>2031</v>
      </c>
      <c r="G138" s="28"/>
      <c r="H138" s="147"/>
      <c r="I138" s="28"/>
    </row>
    <row r="139" spans="1:9" s="26" customFormat="1" ht="15" x14ac:dyDescent="0.3">
      <c r="A139" s="28"/>
      <c r="B139" s="48"/>
      <c r="C139" s="28"/>
      <c r="D139" s="138"/>
      <c r="E139" s="28"/>
      <c r="F139" s="37"/>
      <c r="G139" s="28"/>
      <c r="H139" s="28"/>
      <c r="I139" s="28"/>
    </row>
    <row r="140" spans="1:9" s="26" customFormat="1" ht="30" x14ac:dyDescent="0.3">
      <c r="A140" s="28"/>
      <c r="B140" s="139" t="s">
        <v>1900</v>
      </c>
      <c r="C140" s="28"/>
      <c r="D140" s="162"/>
      <c r="E140" s="28"/>
      <c r="F140" s="162"/>
      <c r="G140" s="28"/>
      <c r="H140" s="141"/>
      <c r="I140" s="28"/>
    </row>
    <row r="141" spans="1:9" s="26" customFormat="1" ht="45" x14ac:dyDescent="0.3">
      <c r="A141" s="28"/>
      <c r="B141" s="163" t="s">
        <v>1605</v>
      </c>
      <c r="C141" s="28"/>
      <c r="D141" s="177" t="s">
        <v>1661</v>
      </c>
      <c r="E141" s="28"/>
      <c r="F141" s="177" t="s">
        <v>1976</v>
      </c>
      <c r="G141" s="28"/>
      <c r="H141" s="144"/>
      <c r="I141" s="28"/>
    </row>
    <row r="142" spans="1:9" s="26" customFormat="1" ht="30" x14ac:dyDescent="0.3">
      <c r="A142" s="28"/>
      <c r="B142" s="168" t="s">
        <v>1659</v>
      </c>
      <c r="C142" s="28"/>
      <c r="D142" s="255">
        <v>78269367</v>
      </c>
      <c r="E142" s="28"/>
      <c r="F142" s="181" t="s">
        <v>1078</v>
      </c>
      <c r="G142" s="28"/>
      <c r="H142" s="252" t="s">
        <v>2028</v>
      </c>
      <c r="I142" s="28"/>
    </row>
    <row r="143" spans="1:9" s="26" customFormat="1" ht="15" x14ac:dyDescent="0.3">
      <c r="A143" s="28"/>
      <c r="B143" s="48"/>
      <c r="C143" s="28"/>
      <c r="D143" s="138"/>
      <c r="E143" s="28"/>
      <c r="F143" s="37"/>
      <c r="G143" s="28"/>
      <c r="H143" s="28"/>
      <c r="I143" s="28"/>
    </row>
    <row r="144" spans="1:9" s="26" customFormat="1" ht="15" x14ac:dyDescent="0.3">
      <c r="A144" s="28"/>
      <c r="B144" s="139" t="s">
        <v>1901</v>
      </c>
      <c r="C144" s="28"/>
      <c r="D144" s="162"/>
      <c r="E144" s="28"/>
      <c r="F144" s="162"/>
      <c r="G144" s="28"/>
      <c r="H144" s="141"/>
      <c r="I144" s="28"/>
    </row>
    <row r="145" spans="1:16" s="26" customFormat="1" ht="30" x14ac:dyDescent="0.3">
      <c r="A145" s="28"/>
      <c r="B145" s="163" t="s">
        <v>1606</v>
      </c>
      <c r="C145" s="28"/>
      <c r="D145" s="177" t="s">
        <v>1661</v>
      </c>
      <c r="E145" s="28"/>
      <c r="F145" s="177" t="s">
        <v>1977</v>
      </c>
      <c r="G145" s="28"/>
      <c r="H145" s="144"/>
      <c r="I145" s="28"/>
    </row>
    <row r="146" spans="1:16" s="26" customFormat="1" ht="30" x14ac:dyDescent="0.3">
      <c r="A146" s="28"/>
      <c r="B146" s="167" t="s">
        <v>1608</v>
      </c>
      <c r="C146" s="28"/>
      <c r="D146" s="254">
        <v>60956095</v>
      </c>
      <c r="E146" s="28"/>
      <c r="F146" s="177" t="s">
        <v>1078</v>
      </c>
      <c r="G146" s="28"/>
      <c r="H146" s="144"/>
      <c r="I146" s="28"/>
    </row>
    <row r="147" spans="1:16" s="26" customFormat="1" ht="30" x14ac:dyDescent="0.3">
      <c r="A147" s="28"/>
      <c r="B147" s="168" t="s">
        <v>1943</v>
      </c>
      <c r="C147" s="28"/>
      <c r="D147" s="254">
        <v>65013110</v>
      </c>
      <c r="E147" s="28"/>
      <c r="F147" s="178" t="s">
        <v>1078</v>
      </c>
      <c r="G147" s="28"/>
      <c r="H147" s="147"/>
      <c r="I147" s="28"/>
      <c r="P147" s="223"/>
    </row>
    <row r="148" spans="1:16" s="26" customFormat="1" ht="15" x14ac:dyDescent="0.3">
      <c r="A148" s="28"/>
      <c r="B148" s="48"/>
      <c r="C148" s="28"/>
      <c r="D148" s="138"/>
      <c r="E148" s="28"/>
      <c r="F148" s="37"/>
      <c r="G148" s="28"/>
      <c r="H148" s="28"/>
      <c r="I148" s="28"/>
    </row>
    <row r="149" spans="1:16" s="26" customFormat="1" ht="30" x14ac:dyDescent="0.3">
      <c r="A149" s="28"/>
      <c r="B149" s="139" t="s">
        <v>1902</v>
      </c>
      <c r="C149" s="28"/>
      <c r="D149" s="162"/>
      <c r="E149" s="28"/>
      <c r="F149" s="162"/>
      <c r="G149" s="28"/>
      <c r="H149" s="141"/>
      <c r="I149" s="28"/>
    </row>
    <row r="150" spans="1:16" s="26" customFormat="1" ht="45" x14ac:dyDescent="0.3">
      <c r="A150" s="28"/>
      <c r="B150" s="163" t="s">
        <v>1609</v>
      </c>
      <c r="C150" s="28"/>
      <c r="D150" s="177" t="s">
        <v>1661</v>
      </c>
      <c r="E150" s="28"/>
      <c r="F150" s="177" t="s">
        <v>1976</v>
      </c>
      <c r="G150" s="28"/>
      <c r="H150" s="144"/>
      <c r="I150" s="28"/>
    </row>
    <row r="151" spans="1:16" s="26" customFormat="1" ht="30" x14ac:dyDescent="0.3">
      <c r="A151" s="28"/>
      <c r="B151" s="163" t="s">
        <v>1610</v>
      </c>
      <c r="C151" s="28"/>
      <c r="D151" s="177" t="s">
        <v>1661</v>
      </c>
      <c r="E151" s="28"/>
      <c r="F151" s="177" t="s">
        <v>1976</v>
      </c>
      <c r="G151" s="28"/>
      <c r="H151" s="144"/>
      <c r="I151" s="28"/>
    </row>
    <row r="152" spans="1:16" s="26" customFormat="1" ht="45" x14ac:dyDescent="0.3">
      <c r="A152" s="28"/>
      <c r="B152" s="164" t="s">
        <v>1611</v>
      </c>
      <c r="C152" s="28"/>
      <c r="D152" s="177" t="s">
        <v>1661</v>
      </c>
      <c r="E152" s="28"/>
      <c r="F152" s="177" t="s">
        <v>1976</v>
      </c>
      <c r="G152" s="28"/>
      <c r="H152" s="252" t="s">
        <v>2032</v>
      </c>
      <c r="I152" s="28"/>
    </row>
    <row r="153" spans="1:16" s="26" customFormat="1" ht="15" x14ac:dyDescent="0.3">
      <c r="A153" s="28"/>
      <c r="B153" s="48"/>
      <c r="C153" s="28"/>
      <c r="D153" s="138"/>
      <c r="E153" s="28"/>
      <c r="F153" s="37"/>
      <c r="G153" s="28"/>
      <c r="H153" s="28"/>
      <c r="I153" s="28"/>
    </row>
    <row r="154" spans="1:16" s="26" customFormat="1" ht="15" x14ac:dyDescent="0.3">
      <c r="A154" s="28"/>
      <c r="B154" s="139" t="s">
        <v>1903</v>
      </c>
      <c r="C154" s="28"/>
      <c r="D154" s="162"/>
      <c r="E154" s="28"/>
      <c r="F154" s="162"/>
      <c r="G154" s="28"/>
      <c r="H154" s="141"/>
      <c r="I154" s="28"/>
    </row>
    <row r="155" spans="1:16" s="26" customFormat="1" ht="30" x14ac:dyDescent="0.3">
      <c r="A155" s="28"/>
      <c r="B155" s="163" t="s">
        <v>1612</v>
      </c>
      <c r="C155" s="28"/>
      <c r="D155" s="177" t="s">
        <v>1581</v>
      </c>
      <c r="E155" s="28"/>
      <c r="F155" s="182"/>
      <c r="G155" s="28"/>
      <c r="H155" s="144"/>
      <c r="I155" s="28"/>
    </row>
    <row r="156" spans="1:16" s="26" customFormat="1" ht="30" x14ac:dyDescent="0.3">
      <c r="A156" s="28"/>
      <c r="B156" s="167" t="s">
        <v>1665</v>
      </c>
      <c r="C156" s="28"/>
      <c r="D156" s="254"/>
      <c r="E156" s="28"/>
      <c r="F156" s="177" t="s">
        <v>1078</v>
      </c>
      <c r="G156" s="28"/>
      <c r="H156" s="144"/>
      <c r="I156" s="28"/>
    </row>
    <row r="157" spans="1:16" s="26" customFormat="1" ht="30" x14ac:dyDescent="0.3">
      <c r="A157" s="28"/>
      <c r="B157" s="167" t="s">
        <v>1666</v>
      </c>
      <c r="C157" s="28"/>
      <c r="D157" s="177"/>
      <c r="E157" s="148"/>
      <c r="F157" s="177" t="s">
        <v>1078</v>
      </c>
      <c r="G157" s="28"/>
      <c r="H157" s="144"/>
      <c r="I157" s="28"/>
    </row>
    <row r="158" spans="1:16" s="26" customFormat="1" ht="15" x14ac:dyDescent="0.3">
      <c r="A158" s="28"/>
      <c r="B158" s="163" t="s">
        <v>1667</v>
      </c>
      <c r="C158" s="28"/>
      <c r="D158" s="177" t="s">
        <v>1661</v>
      </c>
      <c r="E158" s="28"/>
      <c r="F158" s="182" t="s">
        <v>1978</v>
      </c>
      <c r="G158" s="28"/>
      <c r="H158" s="144"/>
      <c r="I158" s="28"/>
    </row>
    <row r="159" spans="1:16" s="26" customFormat="1" ht="30" x14ac:dyDescent="0.3">
      <c r="A159" s="28"/>
      <c r="B159" s="167" t="s">
        <v>1668</v>
      </c>
      <c r="C159" s="28"/>
      <c r="D159" s="272">
        <v>360000</v>
      </c>
      <c r="E159" s="28"/>
      <c r="F159" s="177" t="s">
        <v>1078</v>
      </c>
      <c r="G159" s="28"/>
      <c r="H159" s="144"/>
      <c r="I159" s="28"/>
    </row>
    <row r="160" spans="1:16" s="26" customFormat="1" ht="30" x14ac:dyDescent="0.3">
      <c r="A160" s="28"/>
      <c r="B160" s="167" t="s">
        <v>1669</v>
      </c>
      <c r="C160" s="28"/>
      <c r="D160" s="254">
        <v>51595764</v>
      </c>
      <c r="E160" s="28"/>
      <c r="F160" s="177" t="s">
        <v>1078</v>
      </c>
      <c r="G160" s="28"/>
      <c r="H160" s="251" t="s">
        <v>2039</v>
      </c>
      <c r="I160" s="28"/>
    </row>
    <row r="161" spans="1:9" s="26" customFormat="1" ht="30" x14ac:dyDescent="0.3">
      <c r="A161" s="28"/>
      <c r="B161" s="163" t="s">
        <v>1840</v>
      </c>
      <c r="C161" s="28"/>
      <c r="D161" s="177" t="s">
        <v>1000</v>
      </c>
      <c r="E161" s="28"/>
      <c r="F161" s="177" t="s">
        <v>2033</v>
      </c>
      <c r="G161" s="28"/>
      <c r="H161" s="144"/>
      <c r="I161" s="28"/>
    </row>
    <row r="162" spans="1:9" s="26" customFormat="1" ht="30" x14ac:dyDescent="0.3">
      <c r="A162" s="28"/>
      <c r="B162" s="167" t="s">
        <v>1841</v>
      </c>
      <c r="C162" s="28"/>
      <c r="D162" s="177"/>
      <c r="E162" s="28"/>
      <c r="F162" s="177"/>
      <c r="G162" s="28"/>
      <c r="H162" s="144"/>
      <c r="I162" s="28"/>
    </row>
    <row r="163" spans="1:9" s="26" customFormat="1" ht="30" x14ac:dyDescent="0.3">
      <c r="A163" s="28"/>
      <c r="B163" s="168" t="s">
        <v>1842</v>
      </c>
      <c r="C163" s="28"/>
      <c r="D163" s="177"/>
      <c r="E163" s="28"/>
      <c r="F163" s="177"/>
      <c r="G163" s="28"/>
      <c r="H163" s="147"/>
      <c r="I163" s="28"/>
    </row>
    <row r="164" spans="1:9" s="26" customFormat="1" ht="15" x14ac:dyDescent="0.3">
      <c r="A164" s="28"/>
      <c r="B164" s="48"/>
      <c r="C164" s="28"/>
      <c r="D164" s="138"/>
      <c r="E164" s="28"/>
      <c r="F164" s="37"/>
      <c r="G164" s="28"/>
      <c r="H164" s="28"/>
      <c r="I164" s="28"/>
    </row>
    <row r="165" spans="1:9" s="26" customFormat="1" ht="15" x14ac:dyDescent="0.3">
      <c r="A165" s="28"/>
      <c r="B165" s="139" t="s">
        <v>1904</v>
      </c>
      <c r="C165" s="28"/>
      <c r="D165" s="162"/>
      <c r="E165" s="28"/>
      <c r="F165" s="162"/>
      <c r="G165" s="28"/>
      <c r="H165" s="141"/>
      <c r="I165" s="28"/>
    </row>
    <row r="166" spans="1:9" s="26" customFormat="1" ht="30" x14ac:dyDescent="0.3">
      <c r="A166" s="28"/>
      <c r="B166" s="163" t="s">
        <v>1670</v>
      </c>
      <c r="C166" s="28"/>
      <c r="D166" s="177" t="s">
        <v>1581</v>
      </c>
      <c r="E166" s="28"/>
      <c r="F166" s="177" t="s">
        <v>2034</v>
      </c>
      <c r="G166" s="28"/>
      <c r="H166" s="144"/>
      <c r="I166" s="28"/>
    </row>
    <row r="167" spans="1:9" s="26" customFormat="1" ht="30" x14ac:dyDescent="0.3">
      <c r="A167" s="28"/>
      <c r="B167" s="168" t="s">
        <v>1613</v>
      </c>
      <c r="C167" s="28"/>
      <c r="D167" s="178"/>
      <c r="E167" s="28"/>
      <c r="F167" s="178"/>
      <c r="G167" s="28"/>
      <c r="H167" s="147"/>
      <c r="I167" s="28"/>
    </row>
    <row r="168" spans="1:9" s="26" customFormat="1" ht="15" x14ac:dyDescent="0.3">
      <c r="A168" s="28"/>
      <c r="B168" s="48"/>
      <c r="C168" s="28"/>
      <c r="D168" s="138"/>
      <c r="E168" s="28"/>
      <c r="F168" s="37"/>
      <c r="G168" s="28"/>
      <c r="H168" s="28"/>
      <c r="I168" s="28"/>
    </row>
    <row r="169" spans="1:9" s="26" customFormat="1" ht="15" x14ac:dyDescent="0.3">
      <c r="A169" s="28"/>
      <c r="B169" s="139" t="s">
        <v>1905</v>
      </c>
      <c r="C169" s="28"/>
      <c r="D169" s="170"/>
      <c r="E169" s="28"/>
      <c r="F169" s="171"/>
      <c r="G169" s="28"/>
      <c r="H169" s="141"/>
      <c r="I169" s="28"/>
    </row>
    <row r="170" spans="1:9" s="26" customFormat="1" ht="30" x14ac:dyDescent="0.3">
      <c r="A170" s="28"/>
      <c r="B170" s="172" t="s">
        <v>1651</v>
      </c>
      <c r="C170" s="28"/>
      <c r="D170" s="177" t="s">
        <v>1661</v>
      </c>
      <c r="E170" s="28"/>
      <c r="F170" s="182" t="s">
        <v>1979</v>
      </c>
      <c r="G170" s="28"/>
      <c r="H170" s="144"/>
      <c r="I170" s="28"/>
    </row>
    <row r="171" spans="1:9" s="26" customFormat="1" ht="30" x14ac:dyDescent="0.3">
      <c r="A171" s="28"/>
      <c r="B171" s="163" t="s">
        <v>1928</v>
      </c>
      <c r="C171" s="28"/>
      <c r="D171" s="256">
        <v>686876400</v>
      </c>
      <c r="E171" s="28"/>
      <c r="F171" s="177" t="s">
        <v>1199</v>
      </c>
      <c r="G171" s="28"/>
      <c r="H171" s="144"/>
      <c r="I171" s="28"/>
    </row>
    <row r="172" spans="1:9" s="26" customFormat="1" ht="15" x14ac:dyDescent="0.3">
      <c r="A172" s="28"/>
      <c r="B172" s="158" t="s">
        <v>1752</v>
      </c>
      <c r="C172" s="28"/>
      <c r="D172" s="256"/>
      <c r="E172" s="28"/>
      <c r="F172" s="177"/>
      <c r="G172" s="28"/>
      <c r="H172" s="144"/>
      <c r="I172" s="28"/>
    </row>
    <row r="173" spans="1:9" s="26" customFormat="1" ht="15" x14ac:dyDescent="0.3">
      <c r="A173" s="28"/>
      <c r="B173" s="142" t="s">
        <v>1614</v>
      </c>
      <c r="C173" s="28"/>
      <c r="D173" s="256">
        <v>81771000000</v>
      </c>
      <c r="E173" s="28"/>
      <c r="F173" s="177" t="s">
        <v>1199</v>
      </c>
      <c r="G173" s="28"/>
      <c r="H173" s="337" t="s">
        <v>2043</v>
      </c>
      <c r="I173" s="28"/>
    </row>
    <row r="174" spans="1:9" s="26" customFormat="1" ht="15" x14ac:dyDescent="0.3">
      <c r="A174" s="28"/>
      <c r="B174" s="142" t="s">
        <v>1615</v>
      </c>
      <c r="C174" s="28"/>
      <c r="D174" s="256">
        <v>2244278910</v>
      </c>
      <c r="E174" s="28"/>
      <c r="F174" s="177" t="s">
        <v>1078</v>
      </c>
      <c r="G174" s="28"/>
      <c r="H174" s="144"/>
      <c r="I174" s="28"/>
    </row>
    <row r="175" spans="1:9" s="26" customFormat="1" ht="15" x14ac:dyDescent="0.3">
      <c r="A175" s="28"/>
      <c r="B175" s="142" t="s">
        <v>1616</v>
      </c>
      <c r="C175" s="28"/>
      <c r="D175" s="256">
        <v>266862000000</v>
      </c>
      <c r="E175" s="28"/>
      <c r="F175" s="177" t="s">
        <v>1078</v>
      </c>
      <c r="G175" s="28"/>
      <c r="H175" s="144"/>
      <c r="I175" s="28"/>
    </row>
    <row r="176" spans="1:9" s="26" customFormat="1" ht="15" x14ac:dyDescent="0.3">
      <c r="A176" s="28"/>
      <c r="B176" s="142" t="s">
        <v>1617</v>
      </c>
      <c r="C176" s="28"/>
      <c r="D176" s="256">
        <v>209000000</v>
      </c>
      <c r="E176" s="28"/>
      <c r="F176" s="177" t="s">
        <v>1199</v>
      </c>
      <c r="G176" s="28"/>
      <c r="H176" s="144"/>
      <c r="I176" s="28"/>
    </row>
    <row r="177" spans="1:9" s="26" customFormat="1" ht="15" x14ac:dyDescent="0.3">
      <c r="A177" s="28"/>
      <c r="B177" s="142" t="s">
        <v>1618</v>
      </c>
      <c r="C177" s="28"/>
      <c r="D177" s="256">
        <v>2907000000</v>
      </c>
      <c r="E177" s="28"/>
      <c r="F177" s="177" t="s">
        <v>1199</v>
      </c>
      <c r="G177" s="28"/>
      <c r="H177" s="144"/>
      <c r="I177" s="28"/>
    </row>
    <row r="178" spans="1:9" s="26" customFormat="1" ht="15" x14ac:dyDescent="0.3">
      <c r="A178" s="28"/>
      <c r="B178" s="142" t="s">
        <v>1929</v>
      </c>
      <c r="C178" s="28"/>
      <c r="D178" s="177"/>
      <c r="E178" s="28"/>
      <c r="F178" s="177" t="s">
        <v>1931</v>
      </c>
      <c r="G178" s="28"/>
      <c r="H178" s="144"/>
      <c r="I178" s="28"/>
    </row>
    <row r="179" spans="1:9" s="26" customFormat="1" ht="15" x14ac:dyDescent="0.3">
      <c r="A179" s="28"/>
      <c r="B179" s="142" t="s">
        <v>1930</v>
      </c>
      <c r="C179" s="28"/>
      <c r="D179" s="177"/>
      <c r="E179" s="28"/>
      <c r="F179" s="177" t="s">
        <v>1931</v>
      </c>
      <c r="G179" s="28"/>
      <c r="H179" s="144"/>
      <c r="I179" s="28"/>
    </row>
    <row r="180" spans="1:9" s="26" customFormat="1" ht="30" x14ac:dyDescent="0.3">
      <c r="A180" s="28"/>
      <c r="B180" s="142" t="s">
        <v>1619</v>
      </c>
      <c r="C180" s="28"/>
      <c r="D180" s="177">
        <v>3570</v>
      </c>
      <c r="E180" s="28"/>
      <c r="F180" s="177" t="s">
        <v>1931</v>
      </c>
      <c r="G180" s="28"/>
      <c r="H180" s="251" t="s">
        <v>1980</v>
      </c>
      <c r="I180" s="28"/>
    </row>
    <row r="181" spans="1:9" s="26" customFormat="1" ht="30" x14ac:dyDescent="0.3">
      <c r="A181" s="28"/>
      <c r="B181" s="142" t="s">
        <v>1620</v>
      </c>
      <c r="C181" s="28"/>
      <c r="D181" s="254">
        <v>42403879</v>
      </c>
      <c r="E181" s="28"/>
      <c r="F181" s="177" t="s">
        <v>1931</v>
      </c>
      <c r="G181" s="28"/>
      <c r="H181" s="251" t="s">
        <v>2035</v>
      </c>
      <c r="I181" s="28"/>
    </row>
    <row r="182" spans="1:9" s="26" customFormat="1" ht="30" x14ac:dyDescent="0.3">
      <c r="A182" s="28"/>
      <c r="B182" s="142" t="s">
        <v>1629</v>
      </c>
      <c r="C182" s="28"/>
      <c r="D182" s="177"/>
      <c r="E182" s="28"/>
      <c r="F182" s="177"/>
      <c r="G182" s="28"/>
      <c r="H182" s="251" t="s">
        <v>1981</v>
      </c>
      <c r="I182" s="28"/>
    </row>
    <row r="183" spans="1:9" s="26" customFormat="1" ht="30" x14ac:dyDescent="0.3">
      <c r="A183" s="28"/>
      <c r="B183" s="156" t="s">
        <v>1630</v>
      </c>
      <c r="C183" s="28"/>
      <c r="D183" s="178"/>
      <c r="E183" s="28"/>
      <c r="F183" s="178"/>
      <c r="G183" s="28"/>
      <c r="H183" s="251" t="s">
        <v>1981</v>
      </c>
      <c r="I183" s="28"/>
    </row>
    <row r="184" spans="1:9" s="26" customFormat="1" ht="15" x14ac:dyDescent="0.3">
      <c r="A184" s="28"/>
      <c r="B184" s="176"/>
      <c r="C184" s="28"/>
      <c r="D184" s="173"/>
      <c r="E184" s="28"/>
      <c r="F184" s="176"/>
      <c r="G184" s="28"/>
      <c r="H184" s="28"/>
      <c r="I184" s="28"/>
    </row>
    <row r="185" spans="1:9" s="26" customFormat="1" ht="15" x14ac:dyDescent="0.3">
      <c r="A185" s="28"/>
      <c r="B185" s="139" t="s">
        <v>1948</v>
      </c>
      <c r="C185" s="28"/>
      <c r="D185" s="140"/>
      <c r="E185" s="28"/>
      <c r="F185" s="140"/>
      <c r="G185" s="28"/>
      <c r="H185" s="141"/>
      <c r="I185" s="28"/>
    </row>
    <row r="186" spans="1:9" s="26" customFormat="1" ht="15" x14ac:dyDescent="0.3">
      <c r="A186" s="28"/>
      <c r="B186" s="142" t="s">
        <v>1516</v>
      </c>
      <c r="C186" s="28"/>
      <c r="D186" s="143"/>
      <c r="E186" s="28"/>
      <c r="F186" s="143"/>
      <c r="G186" s="28"/>
      <c r="H186" s="144"/>
      <c r="I186" s="28"/>
    </row>
    <row r="187" spans="1:9" s="26" customFormat="1" ht="30" x14ac:dyDescent="0.3">
      <c r="A187" s="28"/>
      <c r="B187" s="159" t="s">
        <v>1945</v>
      </c>
      <c r="C187" s="28"/>
      <c r="D187" s="177" t="s">
        <v>1581</v>
      </c>
      <c r="E187" s="28"/>
      <c r="F187" s="177" t="s">
        <v>2036</v>
      </c>
      <c r="G187" s="28"/>
      <c r="H187" s="251"/>
      <c r="I187" s="28"/>
    </row>
    <row r="188" spans="1:9" s="26" customFormat="1" ht="45" x14ac:dyDescent="0.3">
      <c r="A188" s="148"/>
      <c r="B188" s="243" t="s">
        <v>1946</v>
      </c>
      <c r="C188" s="150"/>
      <c r="D188" s="177" t="s">
        <v>1581</v>
      </c>
      <c r="E188" s="28"/>
      <c r="F188" s="177" t="s">
        <v>2036</v>
      </c>
      <c r="G188" s="28"/>
      <c r="H188" s="251"/>
      <c r="I188" s="28"/>
    </row>
    <row r="189" spans="1:9" s="26" customFormat="1" ht="30" x14ac:dyDescent="0.3">
      <c r="A189" s="28"/>
      <c r="B189" s="160" t="s">
        <v>1947</v>
      </c>
      <c r="C189" s="150"/>
      <c r="D189" s="177" t="s">
        <v>1581</v>
      </c>
      <c r="E189" s="28"/>
      <c r="F189" s="177" t="s">
        <v>2036</v>
      </c>
      <c r="G189" s="28"/>
      <c r="H189" s="251"/>
      <c r="I189" s="28"/>
    </row>
    <row r="190" spans="1:9" s="26" customFormat="1" ht="15.6" thickBot="1" x14ac:dyDescent="0.35">
      <c r="A190" s="28"/>
      <c r="B190" s="174"/>
      <c r="C190" s="83"/>
      <c r="D190" s="175"/>
      <c r="E190" s="83"/>
      <c r="F190" s="174"/>
      <c r="G190" s="83"/>
      <c r="H190" s="83"/>
      <c r="I190" s="28"/>
    </row>
    <row r="191" spans="1:9" s="26" customFormat="1" ht="15" x14ac:dyDescent="0.3">
      <c r="A191" s="28"/>
      <c r="B191" s="176"/>
      <c r="C191" s="28"/>
      <c r="D191" s="173"/>
      <c r="E191" s="28"/>
      <c r="F191" s="176"/>
      <c r="G191" s="28"/>
      <c r="H191" s="28"/>
      <c r="I191" s="28"/>
    </row>
    <row r="192" spans="1:9" s="26" customFormat="1" ht="15.6" thickBot="1" x14ac:dyDescent="0.35">
      <c r="A192" s="28"/>
      <c r="B192" s="302" t="s">
        <v>1845</v>
      </c>
      <c r="C192" s="303"/>
      <c r="D192" s="303"/>
      <c r="E192" s="303"/>
      <c r="F192" s="303"/>
      <c r="G192" s="303"/>
      <c r="H192" s="303"/>
      <c r="I192" s="28"/>
    </row>
    <row r="193" spans="1:9" s="26" customFormat="1" ht="15" x14ac:dyDescent="0.3">
      <c r="A193" s="28"/>
      <c r="B193" s="304" t="s">
        <v>1864</v>
      </c>
      <c r="C193" s="305"/>
      <c r="D193" s="305"/>
      <c r="E193" s="305"/>
      <c r="F193" s="305"/>
      <c r="G193" s="305"/>
      <c r="H193" s="305"/>
      <c r="I193" s="28"/>
    </row>
    <row r="194" spans="1:9" s="26" customFormat="1" ht="15.6" thickBot="1" x14ac:dyDescent="0.35">
      <c r="A194" s="28"/>
      <c r="B194" s="306"/>
      <c r="C194" s="306"/>
      <c r="D194" s="306"/>
      <c r="E194" s="306"/>
      <c r="F194" s="306"/>
      <c r="G194" s="306"/>
      <c r="H194" s="306"/>
      <c r="I194" s="28"/>
    </row>
    <row r="195" spans="1:9" s="26" customFormat="1" ht="15" x14ac:dyDescent="0.3">
      <c r="A195" s="28"/>
      <c r="B195" s="290" t="s">
        <v>1844</v>
      </c>
      <c r="C195" s="290"/>
      <c r="D195" s="290"/>
      <c r="E195" s="290"/>
      <c r="F195" s="290"/>
      <c r="G195" s="290"/>
      <c r="H195" s="290"/>
      <c r="I195" s="28"/>
    </row>
    <row r="196" spans="1:9" s="26" customFormat="1" ht="15.75" customHeight="1" x14ac:dyDescent="0.3">
      <c r="A196" s="28"/>
      <c r="B196" s="281" t="s">
        <v>1865</v>
      </c>
      <c r="C196" s="281"/>
      <c r="D196" s="281"/>
      <c r="E196" s="281"/>
      <c r="F196" s="281"/>
      <c r="G196" s="281"/>
      <c r="H196" s="281"/>
      <c r="I196" s="28"/>
    </row>
    <row r="197" spans="1:9" s="26" customFormat="1" ht="15" x14ac:dyDescent="0.3">
      <c r="A197" s="28"/>
      <c r="B197" s="290" t="s">
        <v>1866</v>
      </c>
      <c r="C197" s="290"/>
      <c r="D197" s="290"/>
      <c r="E197" s="290"/>
      <c r="F197" s="290"/>
      <c r="G197" s="290"/>
      <c r="H197" s="290"/>
      <c r="I197" s="28"/>
    </row>
    <row r="198" spans="1:9" s="26" customFormat="1" ht="15" x14ac:dyDescent="0.3">
      <c r="A198" s="28"/>
      <c r="B198" s="37"/>
      <c r="C198" s="28"/>
      <c r="D198" s="173"/>
      <c r="E198" s="28"/>
      <c r="F198" s="37"/>
      <c r="G198" s="28"/>
      <c r="H198" s="28"/>
      <c r="I198" s="28"/>
    </row>
    <row r="199" spans="1:9" s="26" customFormat="1" ht="15" x14ac:dyDescent="0.3">
      <c r="A199" s="28"/>
      <c r="B199" s="37"/>
      <c r="C199" s="28"/>
      <c r="D199" s="173"/>
      <c r="E199" s="28"/>
      <c r="F199" s="37"/>
      <c r="G199" s="28"/>
      <c r="H199" s="28"/>
      <c r="I199" s="28"/>
    </row>
    <row r="200" spans="1:9" s="26" customFormat="1" ht="15" x14ac:dyDescent="0.3">
      <c r="A200" s="28"/>
      <c r="B200" s="37"/>
      <c r="C200" s="28"/>
      <c r="D200" s="173"/>
      <c r="E200" s="28"/>
      <c r="F200" s="37"/>
      <c r="G200" s="28"/>
      <c r="H200" s="28"/>
      <c r="I200" s="28"/>
    </row>
    <row r="201" spans="1:9" s="26" customFormat="1" ht="15" x14ac:dyDescent="0.3"/>
    <row r="202" spans="1:9" ht="16.2" x14ac:dyDescent="0.3"/>
    <row r="203" spans="1:9" ht="16.2" x14ac:dyDescent="0.3"/>
    <row r="204" spans="1:9" ht="16.2" x14ac:dyDescent="0.3"/>
    <row r="205" spans="1:9" ht="16.2" x14ac:dyDescent="0.3"/>
    <row r="206" spans="1:9" ht="16.2" x14ac:dyDescent="0.3"/>
    <row r="207" spans="1:9" ht="16.2" x14ac:dyDescent="0.3"/>
    <row r="208" spans="1:9"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row r="221" ht="16.2" x14ac:dyDescent="0.3"/>
    <row r="222" ht="16.2" x14ac:dyDescent="0.3"/>
  </sheetData>
  <mergeCells count="14">
    <mergeCell ref="B197:H197"/>
    <mergeCell ref="B2:H2"/>
    <mergeCell ref="B3:H3"/>
    <mergeCell ref="B4:H4"/>
    <mergeCell ref="B5:H5"/>
    <mergeCell ref="B6:H6"/>
    <mergeCell ref="B7:H7"/>
    <mergeCell ref="B8:H8"/>
    <mergeCell ref="B192:H192"/>
    <mergeCell ref="B193:H193"/>
    <mergeCell ref="B194:H194"/>
    <mergeCell ref="B195:H195"/>
    <mergeCell ref="B196:H196"/>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1:D103 D88:D91 D105:D110 D62:D83"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4 F64 F78 F66 F70 F68 F80 F82 F88 F109 F62 F107 F105 F101:F103 F72 F76 F9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1 D150:D152 D26:D30 D34:D36 D86:D87 D99 D56 D60:D61 D46:D47 D94:D95 D170 D114 D118 D122 D126 D51:D53 D141 D145 D133:D138 D155 D158 D166 D39:D43 D19:D22 D186:D189"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1" xr:uid="{00000000-0002-0000-0200-000003000000}">
      <formula1>0</formula1>
    </dataValidation>
    <dataValidation type="textLength" allowBlank="1" showInputMessage="1" showErrorMessage="1" errorTitle="Please do not edit these cells" error="Please do not edit these cells" sqref="B129:B130 B132 B117:B119 B198:B200 B98 B113:B115 B121:B123 B125:B127 B93:B96"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5"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4"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3"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1:D172"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6"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5 D119 D123 D127 D142 D162:D163 D156:D157 D167 D159:D160 D146:D147"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0"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1"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5 F119 F123 F127 F146:F147 F162:F163 F167 F156:F157 F159:F160 F171:F177 F183"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2"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3"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9 B66 B68 B70 B72 B80 B82 B62 B64 B88 B90 B107 B105 B101:B103 B74 B78 B76" xr:uid="{00000000-0002-0000-0200-000011000000}">
      <formula1>Commodities_list</formula1>
    </dataValidation>
    <dataValidation type="whole" allowBlank="1" showInputMessage="1" showErrorMessage="1" errorTitle="Please do not edit these cells" error="Please do not edit these cells" sqref="B154:B160 B133:B138 B140:B142 B144:B147 B149:B152 B165:B167 B185:B189" xr:uid="{00000000-0002-0000-0200-000012000000}">
      <formula1>10000</formula1>
      <formula2>50000</formula2>
    </dataValidation>
    <dataValidation type="whole" allowBlank="1" showInputMessage="1" showErrorMessage="1" errorTitle="Please do not edit these cells" error="Please do not edit these cells" sqref="B190:H191 B169:B183"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8:F181" xr:uid="{00000000-0002-0000-0200-000016000000}">
      <formula1>0</formula1>
    </dataValidation>
    <dataValidation allowBlank="1" showInputMessage="1" showErrorMessage="1" errorTitle="Please do not edit these cells" error="Please do not edit these cells" sqref="B161:B163" xr:uid="{00000000-0002-0000-0200-000017000000}"/>
    <dataValidation type="whole" allowBlank="1" showInputMessage="1" showErrorMessage="1" errorTitle="Do not edit these cells" error="Please do not edit these cells" sqref="B194"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9"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8" xr:uid="{00000000-0002-0000-0200-00001A000000}">
      <formula1>2</formula1>
    </dataValidation>
    <dataValidation type="whole" showInputMessage="1" showErrorMessage="1" sqref="A67:C67 A69:C69 A71:C71 A81:C81 B60:B61 A65:C65 A82:A87 A66 A68 A70 A72 A80 F153:F154 B164:C164 D164:D165 F164:F165 B168:C168 D168:D169 F23:F25 D23:D25 F32:F33 D32:D33 F37:F38 D37:D38 F44:F45 D44:D45 F49:F50 D49:D50 F54:F55 D54:D55 B63 D84:D85 F84:F85 B92:C92 D92:D93 F92:F93 B97:C97 D96:D98 F96:F98 B100:G100 B104:G104 F168:F169 B112:C112 D112:D113 F112:F113 B116:C116 D116:D117 F116:F117 B120:C120 D120:D121 F120:F121 B124:C124 D124:D125 F124:F125 B128:C128 B131:C131 B139:C139 D139:D140 F139:F140 B143:C143 D143:D144 F143:F144 B148:C148 D148:D149 F148:F149 B153:C153 D153:D154 C66 C68 C70 C72 C80 C82:C91 C93:C96 C98:C99 H116 C113:C115 C117:C119 C121:C123 C125:C127 C129:C130 C132:C138 C140:C142 C144:C147 C149:C152 C154:C163 C165:C167 D17:D18 F17:F18 B110:B111 D128:D132 F128:F132 C105:C111 H143 H139 H131 H128 H124 H120 H92 H97 E101:E103 G101:G103 H112 C101:C103 I1:I16 C1:H1 H23 H84 B11:F11 F57:F59 D57:D59 C12:H16 A1:A64 C17:C64 B83:B87 B89 B91 H168 H164 H153 H148 H57 H54 H49 H44 H37 H32 A185:A189 C185:C189 F184:F185 D184:D185 C169:C183 G105:G189 E105:E189 B184:C184 H184 B99 B106 B108 C10:H10 B1:B10 B12:B57 A73:C73 A74 C74 C78 A79:C79 A78 A75:C75 C76 A77:C77 A76 G17:G99 E17:E99"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24:H31 H33:H36 H169:H183 H45:H48 H50:H53 H55:H56 H38:H43 H58:H83 H93:H96 H85:H91 H113:H115 H117:H119 H121:H123 H125:H127 H129:H130 H132:H138 H140:H142 H144:H147 H149:H152 H154:H163 H165:H167 H98:H111 H185:H189"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85" r:id="rId8" location="r3-3" display="EITI Requirement 3.3" xr:uid="{00000000-0004-0000-0200-000007000000}"/>
    <hyperlink ref="B93" r:id="rId9" location="r4-1" display="EITI Requirement 4.1" xr:uid="{00000000-0004-0000-0200-000008000000}"/>
    <hyperlink ref="B98" r:id="rId10" location="r4-2" display="EITI Requirement 4.2" xr:uid="{00000000-0004-0000-0200-000009000000}"/>
    <hyperlink ref="B113" r:id="rId11" location="r4-3" display="EITI Requirement 4.3" xr:uid="{00000000-0004-0000-0200-00000A000000}"/>
    <hyperlink ref="B117" r:id="rId12" location="r4-4" display="EITI Requirement 4.4" xr:uid="{00000000-0004-0000-0200-00000B000000}"/>
    <hyperlink ref="B121" r:id="rId13" location="r4-5" display="EITI Requirement 4.5" xr:uid="{00000000-0004-0000-0200-00000C000000}"/>
    <hyperlink ref="B125" r:id="rId14" location="r4-6" display="EITI Requirement 4.6" xr:uid="{00000000-0004-0000-0200-00000D000000}"/>
    <hyperlink ref="B129" r:id="rId15" location="r4-8" display="EITI Requirement 4.8" xr:uid="{00000000-0004-0000-0200-00000E000000}"/>
    <hyperlink ref="B132" r:id="rId16" location="r4-9" display="EITI Requirement 4.9" xr:uid="{00000000-0004-0000-0200-00000F000000}"/>
    <hyperlink ref="B140" r:id="rId17" location="r5-1" display="EITI Requirement 5.1" xr:uid="{00000000-0004-0000-0200-000010000000}"/>
    <hyperlink ref="B144" r:id="rId18" location="r5-2" display="EITI Requirement 5.2" xr:uid="{00000000-0004-0000-0200-000011000000}"/>
    <hyperlink ref="B149" r:id="rId19" location="r5-3" display="EITI Requirement 5.3" xr:uid="{00000000-0004-0000-0200-000012000000}"/>
    <hyperlink ref="B165" r:id="rId20" location="r6-2" display="EITI Requirement 6.2" xr:uid="{00000000-0004-0000-0200-000013000000}"/>
    <hyperlink ref="B169" r:id="rId21" location="r6-3" display="EITI Requirement 6.3" xr:uid="{00000000-0004-0000-0200-000014000000}"/>
    <hyperlink ref="B154" r:id="rId22" location="r6-1" display="EITI Requirement 6.1" xr:uid="{00000000-0004-0000-0200-000015000000}"/>
    <hyperlink ref="B33" r:id="rId23" location="r2-3" xr:uid="{00000000-0004-0000-0200-000016000000}"/>
    <hyperlink ref="B171" r:id="rId24" xr:uid="{00000000-0004-0000-0200-000017000000}"/>
    <hyperlink ref="B193:F193" r:id="rId25" display="Give us your feedback or report a conflict in the data! Write to us at  data@eiti.org" xr:uid="{00000000-0004-0000-0200-000018000000}"/>
    <hyperlink ref="B192:F192" r:id="rId26" display="For the latest version of Summary data templates, see  https://eiti.org/summary-data-template" xr:uid="{00000000-0004-0000-0200-000019000000}"/>
    <hyperlink ref="B58" r:id="rId27" location="r3-2" display="EITI Requirement 3.2" xr:uid="{00000000-0004-0000-0200-00001A000000}"/>
    <hyperlink ref="B185" r:id="rId28" location="r6-4" xr:uid="{00000000-0004-0000-0200-00001B000000}"/>
    <hyperlink ref="F19" r:id="rId29" xr:uid="{00000000-0004-0000-0200-00001C000000}"/>
    <hyperlink ref="F20" r:id="rId30" xr:uid="{00000000-0004-0000-0200-00001D000000}"/>
    <hyperlink ref="F21" r:id="rId31" xr:uid="{00000000-0004-0000-0200-00001E000000}"/>
    <hyperlink ref="F22" r:id="rId32" xr:uid="{00000000-0004-0000-0200-00001F000000}"/>
    <hyperlink ref="F26:F30" r:id="rId33" display="http://www.mom.gov.et" xr:uid="{00000000-0004-0000-0200-000020000000}"/>
    <hyperlink ref="F48" r:id="rId34" xr:uid="{C5CA7B8B-A1A4-46ED-880F-B19CB8E6DD17}"/>
    <hyperlink ref="H173" r:id="rId35" xr:uid="{D9FB80E6-A2EC-4279-8812-83155D198D58}"/>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F000000}">
          <x14:formula1>
            <xm:f>Lists!$K$3:$K$7</xm:f>
          </x14:formula1>
          <xm:sqref>D198:D200</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F75 F65 F67 F69 F110:F111 F79 F81 F83 F89 F108 F63 F106 F71 F77 F73 F91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97"/>
  <sheetViews>
    <sheetView showGridLines="0" topLeftCell="A5" zoomScale="64" zoomScaleNormal="64" workbookViewId="0">
      <selection activeCell="C25" sqref="C25"/>
    </sheetView>
  </sheetViews>
  <sheetFormatPr defaultColWidth="4" defaultRowHeight="24" customHeight="1" x14ac:dyDescent="0.3"/>
  <cols>
    <col min="1" max="1" width="4" style="26"/>
    <col min="2" max="2" width="48.5546875" style="26" customWidth="1"/>
    <col min="3" max="3" width="44.44140625" style="26" customWidth="1"/>
    <col min="4" max="4" width="38.77734375" style="26" customWidth="1"/>
    <col min="5" max="5" width="23" style="26" customWidth="1"/>
    <col min="6" max="10" width="26.44140625" style="26" customWidth="1"/>
    <col min="11" max="11" width="4" style="26" customWidth="1"/>
    <col min="12" max="33" width="4" style="26"/>
    <col min="34" max="34" width="12.21875" style="26" bestFit="1" customWidth="1"/>
    <col min="35" max="16384" width="4" style="26"/>
  </cols>
  <sheetData>
    <row r="1" spans="2:12" ht="15" x14ac:dyDescent="0.3"/>
    <row r="2" spans="2:12" ht="15" x14ac:dyDescent="0.3">
      <c r="B2" s="291" t="s">
        <v>1906</v>
      </c>
      <c r="C2" s="291"/>
      <c r="D2" s="291"/>
      <c r="E2" s="291"/>
      <c r="F2" s="291"/>
      <c r="G2" s="291"/>
      <c r="H2" s="291"/>
      <c r="I2" s="291"/>
      <c r="J2" s="291"/>
    </row>
    <row r="3" spans="2:12" x14ac:dyDescent="0.3">
      <c r="B3" s="292" t="s">
        <v>1641</v>
      </c>
      <c r="C3" s="292"/>
      <c r="D3" s="292"/>
      <c r="E3" s="292"/>
      <c r="F3" s="292"/>
      <c r="G3" s="292"/>
      <c r="H3" s="292"/>
      <c r="I3" s="292"/>
      <c r="J3" s="292"/>
    </row>
    <row r="4" spans="2:12" ht="15" x14ac:dyDescent="0.3">
      <c r="B4" s="294" t="s">
        <v>1907</v>
      </c>
      <c r="C4" s="294"/>
      <c r="D4" s="294"/>
      <c r="E4" s="294"/>
      <c r="F4" s="294"/>
      <c r="G4" s="294"/>
      <c r="H4" s="294"/>
      <c r="I4" s="294"/>
      <c r="J4" s="294"/>
    </row>
    <row r="5" spans="2:12" ht="15" x14ac:dyDescent="0.3">
      <c r="B5" s="294" t="s">
        <v>1908</v>
      </c>
      <c r="C5" s="294"/>
      <c r="D5" s="294"/>
      <c r="E5" s="294"/>
      <c r="F5" s="294"/>
      <c r="G5" s="294"/>
      <c r="H5" s="294"/>
      <c r="I5" s="294"/>
      <c r="J5" s="294"/>
    </row>
    <row r="6" spans="2:12" ht="15" x14ac:dyDescent="0.3">
      <c r="B6" s="294" t="s">
        <v>1909</v>
      </c>
      <c r="C6" s="294"/>
      <c r="D6" s="294"/>
      <c r="E6" s="294"/>
      <c r="F6" s="294"/>
      <c r="G6" s="294"/>
      <c r="H6" s="294"/>
      <c r="I6" s="294"/>
      <c r="J6" s="294"/>
    </row>
    <row r="7" spans="2:12" ht="15.6" customHeight="1" x14ac:dyDescent="0.3">
      <c r="B7" s="294" t="s">
        <v>1910</v>
      </c>
      <c r="C7" s="294"/>
      <c r="D7" s="294"/>
      <c r="E7" s="294"/>
      <c r="F7" s="294"/>
      <c r="G7" s="294"/>
      <c r="H7" s="294"/>
      <c r="I7" s="294"/>
      <c r="J7" s="294"/>
    </row>
    <row r="8" spans="2:12" ht="15" x14ac:dyDescent="0.35">
      <c r="B8" s="298" t="s">
        <v>1911</v>
      </c>
      <c r="C8" s="298"/>
      <c r="D8" s="298"/>
      <c r="E8" s="298"/>
      <c r="F8" s="298"/>
      <c r="G8" s="298"/>
      <c r="H8" s="298"/>
      <c r="I8" s="298"/>
      <c r="J8" s="298"/>
    </row>
    <row r="9" spans="2:12" ht="15" x14ac:dyDescent="0.3"/>
    <row r="10" spans="2:12" x14ac:dyDescent="0.3">
      <c r="B10" s="309" t="s">
        <v>1635</v>
      </c>
      <c r="C10" s="309"/>
      <c r="D10" s="309"/>
      <c r="E10" s="309"/>
      <c r="F10" s="309"/>
      <c r="G10" s="309"/>
      <c r="H10" s="309"/>
      <c r="I10" s="309"/>
      <c r="J10" s="309"/>
    </row>
    <row r="11" spans="2:12" s="214" customFormat="1" ht="25.5" customHeight="1" x14ac:dyDescent="0.3">
      <c r="B11" s="310" t="s">
        <v>1628</v>
      </c>
      <c r="C11" s="310"/>
      <c r="D11" s="310"/>
      <c r="E11" s="310"/>
      <c r="F11" s="310"/>
      <c r="G11" s="310"/>
      <c r="H11" s="310"/>
      <c r="I11" s="310"/>
      <c r="J11" s="310"/>
    </row>
    <row r="12" spans="2:12" s="49" customFormat="1" ht="15" x14ac:dyDescent="0.3">
      <c r="B12" s="311"/>
      <c r="C12" s="311"/>
      <c r="D12" s="311"/>
      <c r="E12" s="311"/>
      <c r="F12" s="311"/>
      <c r="G12" s="311"/>
      <c r="H12" s="311"/>
      <c r="I12" s="311"/>
      <c r="J12" s="311"/>
    </row>
    <row r="13" spans="2:12" s="49" customFormat="1" ht="18.600000000000001" x14ac:dyDescent="0.3">
      <c r="B13" s="312" t="s">
        <v>1565</v>
      </c>
      <c r="C13" s="312"/>
      <c r="D13" s="312"/>
      <c r="E13" s="312"/>
      <c r="F13" s="312"/>
      <c r="G13" s="312"/>
      <c r="H13" s="312"/>
      <c r="I13" s="312"/>
      <c r="J13" s="312"/>
    </row>
    <row r="14" spans="2:12" s="49" customFormat="1" ht="15" x14ac:dyDescent="0.3">
      <c r="B14" s="183" t="s">
        <v>1566</v>
      </c>
      <c r="C14" s="183" t="s">
        <v>1834</v>
      </c>
      <c r="D14" s="26" t="s">
        <v>1567</v>
      </c>
      <c r="E14" s="26" t="s">
        <v>1671</v>
      </c>
      <c r="F14" s="184"/>
      <c r="G14" s="185"/>
    </row>
    <row r="15" spans="2:12" s="49" customFormat="1" ht="15" x14ac:dyDescent="0.3">
      <c r="B15" s="245" t="s">
        <v>1983</v>
      </c>
      <c r="C15" s="26" t="s">
        <v>1831</v>
      </c>
      <c r="D15" s="26"/>
      <c r="E15" s="262">
        <f>SUMIF(Government_revenues_table[Government entity],Government_agencies[[#This Row],[Full name of agency]],Government_revenues_table[Revenue value])</f>
        <v>208787291.43000001</v>
      </c>
      <c r="F15" s="185"/>
      <c r="G15" s="187"/>
    </row>
    <row r="16" spans="2:12" s="49" customFormat="1" ht="15" x14ac:dyDescent="0.3">
      <c r="B16" s="49" t="s">
        <v>1984</v>
      </c>
      <c r="C16" s="26" t="s">
        <v>1831</v>
      </c>
      <c r="D16" s="26"/>
      <c r="E16" s="262">
        <f>SUMIF(Government_revenues_table[Government entity],Government_agencies[[#This Row],[Full name of agency]],Government_revenues_table[Revenue value])</f>
        <v>1695351903.8599999</v>
      </c>
      <c r="F16" s="187"/>
      <c r="G16" s="26"/>
      <c r="J16" s="184"/>
      <c r="K16" s="184"/>
      <c r="L16" s="184"/>
    </row>
    <row r="17" spans="2:12" s="49" customFormat="1" ht="15" x14ac:dyDescent="0.3">
      <c r="B17" s="49" t="s">
        <v>1985</v>
      </c>
      <c r="C17" s="26" t="s">
        <v>1831</v>
      </c>
      <c r="D17" s="26"/>
      <c r="E17" s="244">
        <f>SUMIF(Government_revenues_table[Government entity],Government_agencies[[#This Row],[Full name of agency]],Government_revenues_table[Revenue value])</f>
        <v>0</v>
      </c>
      <c r="F17" s="185"/>
      <c r="G17" s="26"/>
      <c r="J17" s="185"/>
      <c r="K17" s="185"/>
      <c r="L17" s="185"/>
    </row>
    <row r="18" spans="2:12" s="49" customFormat="1" ht="15" x14ac:dyDescent="0.3">
      <c r="B18" s="43"/>
      <c r="C18" s="26"/>
      <c r="D18" s="186"/>
      <c r="E18" s="43"/>
    </row>
    <row r="19" spans="2:12" s="49" customFormat="1" ht="18.600000000000001" x14ac:dyDescent="0.3">
      <c r="B19" s="312" t="s">
        <v>1563</v>
      </c>
      <c r="C19" s="312"/>
      <c r="D19" s="312"/>
      <c r="E19" s="312"/>
      <c r="F19" s="312"/>
      <c r="G19" s="312"/>
      <c r="H19" s="312"/>
      <c r="I19" s="312"/>
      <c r="J19" s="312"/>
    </row>
    <row r="20" spans="2:12" s="49" customFormat="1" ht="15" x14ac:dyDescent="0.3">
      <c r="B20" s="313" t="s">
        <v>1632</v>
      </c>
      <c r="C20" s="314"/>
      <c r="D20" s="315"/>
      <c r="E20" s="184"/>
    </row>
    <row r="21" spans="2:12" s="49" customFormat="1" ht="15" x14ac:dyDescent="0.3">
      <c r="B21" s="189"/>
      <c r="C21" s="190"/>
      <c r="D21" s="191"/>
      <c r="E21" s="43"/>
    </row>
    <row r="22" spans="2:12" s="49" customFormat="1" ht="15" x14ac:dyDescent="0.3">
      <c r="B22" s="43"/>
    </row>
    <row r="23" spans="2:12" s="49" customFormat="1" ht="15" x14ac:dyDescent="0.3">
      <c r="B23" s="183" t="s">
        <v>1564</v>
      </c>
      <c r="C23" s="273" t="s">
        <v>2041</v>
      </c>
      <c r="D23" s="26" t="s">
        <v>1562</v>
      </c>
      <c r="E23" s="26" t="s">
        <v>1490</v>
      </c>
      <c r="F23" s="26" t="s">
        <v>1579</v>
      </c>
      <c r="G23" s="26" t="s">
        <v>1672</v>
      </c>
      <c r="H23" s="26" t="s">
        <v>1839</v>
      </c>
      <c r="I23" s="26" t="s">
        <v>1673</v>
      </c>
    </row>
    <row r="24" spans="2:12" s="49" customFormat="1" ht="15" x14ac:dyDescent="0.3">
      <c r="B24" s="245" t="s">
        <v>1986</v>
      </c>
      <c r="C24" s="274" t="s">
        <v>2042</v>
      </c>
      <c r="D24" s="26" t="s">
        <v>1993</v>
      </c>
      <c r="E24" s="26" t="s">
        <v>988</v>
      </c>
      <c r="F24" s="245" t="s">
        <v>2001</v>
      </c>
      <c r="G24" s="188"/>
      <c r="H24" s="188"/>
      <c r="I24" s="263">
        <f>SUMIF(Table10[Company],Companies[[#This Row],[Full company name]],Table10[Revenue value])</f>
        <v>654340633</v>
      </c>
    </row>
    <row r="25" spans="2:12" s="49" customFormat="1" ht="15" x14ac:dyDescent="0.3">
      <c r="B25" s="245" t="s">
        <v>1987</v>
      </c>
      <c r="C25" s="274" t="s">
        <v>2042</v>
      </c>
      <c r="D25" s="26" t="s">
        <v>1994</v>
      </c>
      <c r="E25" s="26" t="s">
        <v>989</v>
      </c>
      <c r="F25" s="245" t="s">
        <v>2000</v>
      </c>
      <c r="G25" s="188"/>
      <c r="H25" s="188"/>
      <c r="I25" s="263">
        <f>SUMIF(Table10[Company],Companies[[#This Row],[Full company name]],Table10[Revenue value])</f>
        <v>417187621</v>
      </c>
    </row>
    <row r="26" spans="2:12" s="49" customFormat="1" ht="15" x14ac:dyDescent="0.3">
      <c r="B26" s="245" t="s">
        <v>1988</v>
      </c>
      <c r="C26" s="274" t="s">
        <v>2042</v>
      </c>
      <c r="D26" s="26" t="s">
        <v>1995</v>
      </c>
      <c r="E26" s="26" t="s">
        <v>989</v>
      </c>
      <c r="F26" s="245" t="s">
        <v>2000</v>
      </c>
      <c r="G26" s="188" t="s">
        <v>1652</v>
      </c>
      <c r="H26" s="188"/>
      <c r="I26" s="263">
        <f>SUMIF(Table10[Company],Companies[[#This Row],[Full company name]],Table10[Revenue value])</f>
        <v>345870053</v>
      </c>
    </row>
    <row r="27" spans="2:12" s="49" customFormat="1" ht="15" x14ac:dyDescent="0.3">
      <c r="B27" s="245" t="s">
        <v>1989</v>
      </c>
      <c r="C27" s="274" t="s">
        <v>2042</v>
      </c>
      <c r="D27" s="26" t="s">
        <v>1996</v>
      </c>
      <c r="E27" s="247" t="s">
        <v>989</v>
      </c>
      <c r="F27" s="245" t="s">
        <v>2002</v>
      </c>
      <c r="G27" s="188" t="s">
        <v>1652</v>
      </c>
      <c r="H27" s="188"/>
      <c r="I27" s="263">
        <f>SUMIF(Table10[Company],Companies[[#This Row],[Full company name]],Table10[Revenue value])</f>
        <v>248795579.14999998</v>
      </c>
    </row>
    <row r="28" spans="2:12" s="49" customFormat="1" ht="15" x14ac:dyDescent="0.3">
      <c r="B28" s="245" t="s">
        <v>1990</v>
      </c>
      <c r="C28" s="274" t="s">
        <v>2042</v>
      </c>
      <c r="D28" s="26" t="s">
        <v>1997</v>
      </c>
      <c r="E28" s="247" t="s">
        <v>989</v>
      </c>
      <c r="F28" s="245" t="s">
        <v>2003</v>
      </c>
      <c r="G28" s="188" t="s">
        <v>1652</v>
      </c>
      <c r="H28" s="188"/>
      <c r="I28" s="263">
        <f>SUMIF(Table10[Company],Companies[[#This Row],[Full company name]],Table10[Revenue value])</f>
        <v>77811379</v>
      </c>
    </row>
    <row r="29" spans="2:12" s="49" customFormat="1" ht="15" x14ac:dyDescent="0.3">
      <c r="B29" s="245" t="s">
        <v>1991</v>
      </c>
      <c r="C29" s="274" t="s">
        <v>2042</v>
      </c>
      <c r="D29" s="245" t="s">
        <v>1998</v>
      </c>
      <c r="E29" s="247" t="s">
        <v>989</v>
      </c>
      <c r="F29" s="245" t="s">
        <v>2000</v>
      </c>
      <c r="G29" s="188"/>
      <c r="H29" s="188"/>
      <c r="I29" s="263">
        <f>SUMIF(Table10[Company],Companies[[#This Row],[Full company name]],Table10[Revenue value])</f>
        <v>1119624.06</v>
      </c>
    </row>
    <row r="30" spans="2:12" s="49" customFormat="1" ht="15" x14ac:dyDescent="0.3">
      <c r="B30" s="245" t="s">
        <v>1992</v>
      </c>
      <c r="C30" s="274" t="s">
        <v>2042</v>
      </c>
      <c r="D30" s="26" t="s">
        <v>1999</v>
      </c>
      <c r="E30" s="49" t="s">
        <v>988</v>
      </c>
      <c r="F30" s="245" t="s">
        <v>2000</v>
      </c>
      <c r="G30" s="188" t="s">
        <v>1652</v>
      </c>
      <c r="H30" s="188"/>
      <c r="I30" s="263">
        <f>SUMIF(Table10[Company],Companies[[#This Row],[Full company name]],Table10[Revenue value])</f>
        <v>32329095</v>
      </c>
    </row>
    <row r="31" spans="2:12" s="49" customFormat="1" ht="15" x14ac:dyDescent="0.3">
      <c r="B31" s="275"/>
      <c r="C31" s="245"/>
      <c r="D31" s="276"/>
      <c r="E31" s="276"/>
      <c r="F31" s="276"/>
      <c r="G31" s="277"/>
      <c r="H31" s="278"/>
      <c r="I31" s="279">
        <f>SUMIF(Table10[Company],Companies[[#This Row],[Full company name]],Table10[Revenue value])</f>
        <v>0</v>
      </c>
    </row>
    <row r="32" spans="2:12" s="49" customFormat="1" ht="18.600000000000001" x14ac:dyDescent="0.3">
      <c r="B32" s="312" t="s">
        <v>1621</v>
      </c>
      <c r="C32" s="312"/>
      <c r="D32" s="312"/>
      <c r="E32" s="312"/>
      <c r="F32" s="312"/>
      <c r="G32" s="312"/>
      <c r="H32" s="312"/>
      <c r="I32" s="312"/>
      <c r="J32" s="312"/>
    </row>
    <row r="33" spans="2:10" s="49" customFormat="1" ht="15" x14ac:dyDescent="0.35">
      <c r="B33" s="183" t="s">
        <v>1622</v>
      </c>
      <c r="C33" s="50" t="s">
        <v>1623</v>
      </c>
      <c r="D33" s="50" t="s">
        <v>1660</v>
      </c>
      <c r="E33" s="50" t="s">
        <v>1756</v>
      </c>
      <c r="F33" s="26" t="s">
        <v>1499</v>
      </c>
      <c r="G33" s="26" t="s">
        <v>1624</v>
      </c>
      <c r="H33" s="26" t="s">
        <v>1678</v>
      </c>
      <c r="I33" s="26" t="s">
        <v>1625</v>
      </c>
      <c r="J33" s="26" t="s">
        <v>1006</v>
      </c>
    </row>
    <row r="34" spans="2:10" s="49" customFormat="1" ht="15" x14ac:dyDescent="0.35">
      <c r="B34" s="257" t="s">
        <v>2004</v>
      </c>
      <c r="C34" s="50"/>
      <c r="D34" s="50"/>
      <c r="E34" s="50"/>
      <c r="F34" s="50"/>
    </row>
    <row r="35" spans="2:10" s="49" customFormat="1" ht="15" x14ac:dyDescent="0.35">
      <c r="B35" s="26"/>
      <c r="C35" s="50"/>
      <c r="D35" s="50"/>
      <c r="E35" s="50"/>
      <c r="F35" s="50"/>
    </row>
    <row r="36" spans="2:10" s="49" customFormat="1" ht="15" x14ac:dyDescent="0.35">
      <c r="B36" s="26"/>
      <c r="C36" s="50"/>
      <c r="D36" s="50"/>
      <c r="E36" s="50"/>
      <c r="F36" s="50"/>
    </row>
    <row r="37" spans="2:10" s="49" customFormat="1" ht="15" x14ac:dyDescent="0.35">
      <c r="B37" s="26"/>
      <c r="C37" s="50"/>
      <c r="D37" s="50"/>
      <c r="E37" s="50"/>
      <c r="F37" s="50"/>
    </row>
    <row r="38" spans="2:10" s="49" customFormat="1" ht="15" x14ac:dyDescent="0.35">
      <c r="B38" s="26"/>
      <c r="C38" s="50"/>
      <c r="D38" s="50"/>
      <c r="E38" s="50"/>
      <c r="F38" s="50"/>
    </row>
    <row r="39" spans="2:10" s="49" customFormat="1" ht="15" x14ac:dyDescent="0.35">
      <c r="B39" s="28"/>
      <c r="C39" s="50"/>
      <c r="D39" s="50"/>
      <c r="E39" s="50"/>
      <c r="F39" s="50"/>
    </row>
    <row r="40" spans="2:10" s="49" customFormat="1" ht="15" x14ac:dyDescent="0.35">
      <c r="B40" s="37"/>
      <c r="C40" s="50"/>
      <c r="D40" s="50"/>
      <c r="E40" s="50"/>
      <c r="F40" s="50"/>
    </row>
    <row r="41" spans="2:10" s="49" customFormat="1" ht="15" x14ac:dyDescent="0.35">
      <c r="B41" s="26"/>
      <c r="C41" s="50"/>
      <c r="D41" s="50"/>
      <c r="E41" s="50"/>
      <c r="F41" s="50"/>
    </row>
    <row r="42" spans="2:10" ht="15" x14ac:dyDescent="0.35">
      <c r="C42" s="50"/>
      <c r="D42" s="50"/>
      <c r="E42" s="50"/>
      <c r="F42" s="50"/>
      <c r="H42" s="49"/>
      <c r="J42" s="49"/>
    </row>
    <row r="43" spans="2:10" ht="15" x14ac:dyDescent="0.35">
      <c r="C43" s="50"/>
      <c r="D43" s="50"/>
      <c r="E43" s="50"/>
      <c r="F43" s="50"/>
      <c r="H43" s="49"/>
      <c r="J43" s="49"/>
    </row>
    <row r="44" spans="2:10" ht="15" x14ac:dyDescent="0.35">
      <c r="C44" s="50"/>
      <c r="D44" s="50"/>
      <c r="E44" s="50"/>
      <c r="F44" s="50"/>
      <c r="H44" s="49"/>
      <c r="J44" s="49"/>
    </row>
    <row r="45" spans="2:10" s="49" customFormat="1" ht="15" x14ac:dyDescent="0.35">
      <c r="B45" s="26"/>
      <c r="C45" s="50"/>
      <c r="D45" s="50"/>
      <c r="E45" s="50"/>
      <c r="F45" s="50"/>
    </row>
    <row r="46" spans="2:10" s="49" customFormat="1" ht="15" x14ac:dyDescent="0.35">
      <c r="B46" s="26"/>
      <c r="C46" s="50"/>
      <c r="D46" s="50"/>
      <c r="E46" s="50"/>
      <c r="F46" s="50"/>
    </row>
    <row r="47" spans="2:10" s="49" customFormat="1" ht="15" x14ac:dyDescent="0.35">
      <c r="B47" s="26"/>
      <c r="C47" s="50"/>
      <c r="D47" s="50"/>
      <c r="E47" s="50"/>
      <c r="F47" s="50"/>
    </row>
    <row r="48" spans="2:10" ht="15" x14ac:dyDescent="0.35">
      <c r="C48" s="50"/>
      <c r="D48" s="50"/>
      <c r="E48" s="50"/>
      <c r="F48" s="50"/>
      <c r="H48" s="49"/>
      <c r="J48" s="49"/>
    </row>
    <row r="49" spans="2:10" s="49" customFormat="1" ht="15" x14ac:dyDescent="0.35">
      <c r="B49" s="26"/>
      <c r="C49" s="50"/>
      <c r="D49" s="50"/>
      <c r="E49" s="50"/>
      <c r="F49" s="50"/>
    </row>
    <row r="50" spans="2:10" ht="15" x14ac:dyDescent="0.35">
      <c r="B50" s="49" t="s">
        <v>1568</v>
      </c>
      <c r="C50" s="50"/>
      <c r="D50" s="50"/>
      <c r="E50" s="50"/>
      <c r="F50" s="50"/>
      <c r="H50" s="49" t="s">
        <v>1676</v>
      </c>
      <c r="J50" s="49" t="s">
        <v>1876</v>
      </c>
    </row>
    <row r="51" spans="2:10" s="49" customFormat="1" ht="15.6" thickBot="1" x14ac:dyDescent="0.35">
      <c r="B51" s="119"/>
      <c r="C51" s="89"/>
      <c r="D51" s="90"/>
      <c r="E51" s="89"/>
      <c r="F51" s="101"/>
      <c r="G51" s="101"/>
      <c r="H51" s="101"/>
      <c r="I51" s="101"/>
      <c r="J51" s="101"/>
    </row>
    <row r="52" spans="2:10" ht="15" x14ac:dyDescent="0.3">
      <c r="B52" s="37"/>
      <c r="C52" s="37"/>
      <c r="D52" s="37"/>
      <c r="E52" s="37"/>
      <c r="F52" s="28"/>
      <c r="G52" s="28"/>
      <c r="H52" s="28"/>
      <c r="I52" s="28"/>
      <c r="J52" s="28"/>
    </row>
    <row r="53" spans="2:10" s="49" customFormat="1" ht="15.6" thickBot="1" x14ac:dyDescent="0.35">
      <c r="B53" s="302" t="s">
        <v>1845</v>
      </c>
      <c r="C53" s="303"/>
      <c r="D53" s="303"/>
      <c r="E53" s="303"/>
      <c r="F53" s="303"/>
      <c r="G53" s="303"/>
      <c r="H53" s="303"/>
      <c r="I53" s="303"/>
      <c r="J53" s="303"/>
    </row>
    <row r="54" spans="2:10" s="49" customFormat="1" ht="15" x14ac:dyDescent="0.3">
      <c r="B54" s="304" t="s">
        <v>1864</v>
      </c>
      <c r="C54" s="305"/>
      <c r="D54" s="305"/>
      <c r="E54" s="305"/>
      <c r="F54" s="305"/>
      <c r="G54" s="305"/>
      <c r="H54" s="305"/>
      <c r="I54" s="305"/>
      <c r="J54" s="305"/>
    </row>
    <row r="55" spans="2:10" ht="15.6" thickBot="1" x14ac:dyDescent="0.35">
      <c r="B55" s="37"/>
      <c r="C55" s="37"/>
      <c r="D55" s="37"/>
      <c r="E55" s="37"/>
      <c r="F55" s="28"/>
      <c r="G55" s="28"/>
      <c r="H55" s="28"/>
      <c r="I55" s="28"/>
      <c r="J55" s="28"/>
    </row>
    <row r="56" spans="2:10" ht="15" x14ac:dyDescent="0.3">
      <c r="B56" s="297" t="s">
        <v>1844</v>
      </c>
      <c r="C56" s="297"/>
      <c r="D56" s="297"/>
      <c r="E56" s="297"/>
      <c r="F56" s="297"/>
      <c r="G56" s="297"/>
      <c r="H56" s="297"/>
      <c r="I56" s="297"/>
      <c r="J56" s="297"/>
    </row>
    <row r="57" spans="2:10" ht="16.5" customHeight="1" x14ac:dyDescent="0.3">
      <c r="B57" s="281" t="s">
        <v>1865</v>
      </c>
      <c r="C57" s="281"/>
      <c r="D57" s="281"/>
      <c r="E57" s="281"/>
      <c r="F57" s="281"/>
      <c r="G57" s="281"/>
      <c r="H57" s="281"/>
      <c r="I57" s="281"/>
      <c r="J57" s="281"/>
    </row>
    <row r="58" spans="2:10" ht="15" x14ac:dyDescent="0.3">
      <c r="B58" s="290" t="s">
        <v>1866</v>
      </c>
      <c r="C58" s="290"/>
      <c r="D58" s="290"/>
      <c r="E58" s="290"/>
      <c r="F58" s="290"/>
      <c r="G58" s="290"/>
      <c r="H58" s="290"/>
      <c r="I58" s="290"/>
      <c r="J58" s="290"/>
    </row>
    <row r="59" spans="2:10" ht="15" x14ac:dyDescent="0.3">
      <c r="B59" s="308"/>
      <c r="C59" s="308"/>
      <c r="D59" s="308"/>
      <c r="E59" s="308"/>
      <c r="F59" s="308"/>
      <c r="G59" s="308"/>
      <c r="H59" s="308"/>
      <c r="I59" s="308"/>
      <c r="J59" s="308"/>
    </row>
    <row r="60" spans="2:10" ht="15" x14ac:dyDescent="0.3">
      <c r="F60" s="269">
        <f>SUM(2112991900+130225131)</f>
        <v>2243217031</v>
      </c>
    </row>
    <row r="61" spans="2:10" ht="15" x14ac:dyDescent="0.3">
      <c r="F61" s="26">
        <f>SUM(1954668223+159385557)</f>
        <v>2114053780</v>
      </c>
    </row>
    <row r="62" spans="2:10" ht="15" x14ac:dyDescent="0.3">
      <c r="F62" s="26">
        <f>SUM(F61-2112991900)</f>
        <v>1061880</v>
      </c>
    </row>
    <row r="63" spans="2:10" ht="15" x14ac:dyDescent="0.3"/>
    <row r="64" spans="2:10" s="49" customFormat="1" ht="15" x14ac:dyDescent="0.3">
      <c r="B64" s="26"/>
      <c r="C64" s="26"/>
      <c r="D64" s="26"/>
      <c r="E64" s="26"/>
      <c r="G64" s="267">
        <f>SUM(E15:E16)</f>
        <v>1904139195.29</v>
      </c>
      <c r="H64" s="267">
        <f>SUM(Companies[Payments to Governments Report])</f>
        <v>1777453984.21</v>
      </c>
    </row>
    <row r="65" spans="8:8" ht="15" x14ac:dyDescent="0.3">
      <c r="H65" s="268">
        <f>SUM(H64,'Part 4 - Government revenues'!J63:J64)</f>
        <v>1987368568.8600001</v>
      </c>
    </row>
    <row r="66" spans="8:8" ht="15" x14ac:dyDescent="0.3"/>
    <row r="67" spans="8:8" ht="15" x14ac:dyDescent="0.3"/>
    <row r="68" spans="8:8" ht="15" x14ac:dyDescent="0.3"/>
    <row r="69" spans="8:8" ht="15" x14ac:dyDescent="0.3"/>
    <row r="70" spans="8:8" ht="15" x14ac:dyDescent="0.3"/>
    <row r="71" spans="8:8" ht="15" x14ac:dyDescent="0.3"/>
    <row r="72" spans="8:8" ht="15" customHeight="1" x14ac:dyDescent="0.3"/>
    <row r="73" spans="8:8" ht="15" customHeight="1" x14ac:dyDescent="0.3"/>
    <row r="74" spans="8:8" ht="15" x14ac:dyDescent="0.3"/>
    <row r="75" spans="8:8" ht="15" x14ac:dyDescent="0.3"/>
    <row r="76" spans="8:8" ht="18.75" customHeight="1" x14ac:dyDescent="0.3"/>
    <row r="77" spans="8:8" ht="15" x14ac:dyDescent="0.3"/>
    <row r="78" spans="8:8" ht="15" x14ac:dyDescent="0.3"/>
    <row r="79" spans="8:8" ht="15" x14ac:dyDescent="0.3"/>
    <row r="80" spans="8:8" ht="15" x14ac:dyDescent="0.3"/>
    <row r="81" ht="15" x14ac:dyDescent="0.3"/>
    <row r="82" ht="15" x14ac:dyDescent="0.3"/>
    <row r="83" ht="15" x14ac:dyDescent="0.3"/>
    <row r="84" ht="15" x14ac:dyDescent="0.3"/>
    <row r="85" ht="15" x14ac:dyDescent="0.3"/>
    <row r="86" ht="15" x14ac:dyDescent="0.3"/>
    <row r="87" ht="15" x14ac:dyDescent="0.3"/>
    <row r="88" ht="15" x14ac:dyDescent="0.3"/>
    <row r="89" ht="15" x14ac:dyDescent="0.3"/>
    <row r="90" ht="15" x14ac:dyDescent="0.3"/>
    <row r="91" ht="15" x14ac:dyDescent="0.3"/>
    <row r="92" ht="15" x14ac:dyDescent="0.3"/>
    <row r="93" ht="15" x14ac:dyDescent="0.3"/>
    <row r="94" ht="15" x14ac:dyDescent="0.3"/>
    <row r="95" ht="15" x14ac:dyDescent="0.3"/>
    <row r="96" ht="15" x14ac:dyDescent="0.3"/>
    <row r="97" ht="15" x14ac:dyDescent="0.3"/>
  </sheetData>
  <mergeCells count="20">
    <mergeCell ref="B2:J2"/>
    <mergeCell ref="B3:J3"/>
    <mergeCell ref="B4:J4"/>
    <mergeCell ref="B5:J5"/>
    <mergeCell ref="B6:J6"/>
    <mergeCell ref="B58:J58"/>
    <mergeCell ref="B59:J59"/>
    <mergeCell ref="B7:J7"/>
    <mergeCell ref="B8:J8"/>
    <mergeCell ref="B10:J10"/>
    <mergeCell ref="B11:J11"/>
    <mergeCell ref="B12:J12"/>
    <mergeCell ref="B32:J32"/>
    <mergeCell ref="B53:J53"/>
    <mergeCell ref="B54:J54"/>
    <mergeCell ref="B13:J13"/>
    <mergeCell ref="B19:J19"/>
    <mergeCell ref="B20:D20"/>
    <mergeCell ref="B56:J56"/>
    <mergeCell ref="B57:J57"/>
  </mergeCells>
  <dataValidations count="24">
    <dataValidation type="list" allowBlank="1" showInputMessage="1" showErrorMessage="1" promptTitle="Please select Sector" prompt="Please select the relevant sector of the company from the list" sqref="E24:E30" xr:uid="{00000000-0002-0000-0300-000000000000}">
      <formula1>Sector_list</formula1>
    </dataValidation>
    <dataValidation allowBlank="1" showInputMessage="1" showErrorMessage="1" promptTitle="Company name" prompt="Input company name here._x000a__x000a_Please refrain from using acronyms, and input complete name." sqref="B24:B30" xr:uid="{00000000-0002-0000-0300-000001000000}"/>
    <dataValidation allowBlank="1" showInputMessage="1" showErrorMessage="1" promptTitle="Identification #" prompt="Please input unique identification number, such as TIN, organisational number or similar" sqref="D24:D30" xr:uid="{00000000-0002-0000-0300-000002000000}"/>
    <dataValidation allowBlank="1" showInputMessage="1" showErrorMessage="1" promptTitle="Please insert commodities" prompt="Please insert the relevant commodities of the company here, separated by commas." sqref="F24:F30" xr:uid="{00000000-0002-0000-0300-000003000000}"/>
    <dataValidation allowBlank="1" showInputMessage="1" showErrorMessage="1" promptTitle="Project name" prompt="Input project name here._x000a__x000a_Please refrain from using acronyms, and input complete name." sqref="B34:B50" xr:uid="{00000000-0002-0000-0300-000004000000}"/>
    <dataValidation allowBlank="1" showInputMessage="1" showErrorMessage="1" promptTitle="Name of identifier" prompt="Please input name of identifier, such as &quot;Taxpayer Identification Number&quot; or similar." sqref="B21" xr:uid="{00000000-0002-0000-0300-000005000000}"/>
    <dataValidation allowBlank="1" showInputMessage="1" showErrorMessage="1" promptTitle="Name of register" prompt="Please input name of register or agency" sqref="C21" xr:uid="{00000000-0002-0000-0300-000006000000}"/>
    <dataValidation allowBlank="1" showInputMessage="1" showErrorMessage="1" promptTitle="Registry URL" prompt="Please insert direct URL to the registry or agency" sqref="D21" xr:uid="{00000000-0002-0000-0300-000007000000}"/>
    <dataValidation allowBlank="1" showInputMessage="1" showErrorMessage="1" promptTitle="Affiliated Companies" prompt="Please insert the relevant companies affiliated to the project here, separated by commas." sqref="D34:D50" xr:uid="{00000000-0002-0000-0300-000008000000}"/>
    <dataValidation allowBlank="1" showInputMessage="1" showErrorMessage="1" promptTitle="Reference number" prompt="Please input the reference number of the legal agreement: contract, licence, lease, concession..." sqref="C34:C50" xr:uid="{00000000-0002-0000-0300-000009000000}"/>
    <dataValidation type="textLength" allowBlank="1" showInputMessage="1" showErrorMessage="1" errorTitle="Please do not edit these cells" error="Please do not edit these cells" sqref="B21 C20:D20" xr:uid="{00000000-0002-0000-0300-00000A000000}">
      <formula1>10000</formula1>
      <formula2>50000</formula2>
    </dataValidation>
    <dataValidation errorStyle="warning" allowBlank="1" showInputMessage="1" showErrorMessage="1" errorTitle="URL " error="Please input a link in these cells" sqref="G24:H30"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4:H50" xr:uid="{00000000-0002-0000-0300-00000C000000}">
      <formula1>"&lt;Select unit&gt;,Sm3,Sm3 o.e.,Barrels,Tonnes,oz,carats,Scf"</formula1>
    </dataValidation>
    <dataValidation type="list" allowBlank="1" showInputMessage="1" showErrorMessage="1" sqref="F34:F50"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4:E50" xr:uid="{00000000-0002-0000-0300-00000E000000}">
      <formula1>Commodity_names</formula1>
    </dataValidation>
    <dataValidation allowBlank="1" showInputMessage="1" showErrorMessage="1" promptTitle="Identification" prompt="Please input identification number for the reporting government entity, if applicable." sqref="D15:D17" xr:uid="{00000000-0002-0000-0300-00000F000000}"/>
    <dataValidation type="list" allowBlank="1" showInputMessage="1" showErrorMessage="1" promptTitle="Government agency type" prompt="Choose type of government agency from the drop-down list._x000a_Please refrain from using custom types if possible." sqref="C15:C17"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00000000-0002-0000-0300-000011000000}"/>
    <dataValidation type="textLength" allowBlank="1" showInputMessage="1" showErrorMessage="1" sqref="A1:K13 A18:L20 F14:K17 E21:K22 A22:D22 A21 A24:A32 K32 A33:K33 A34:A59 K34:K59 A14:E14 J24:K31 B51:B59 C51:J55 A23:K23 B31:B32 D31:J32 C32"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7" xr:uid="{00000000-0002-0000-0300-000013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24:I30" xr:uid="{00000000-0002-0000-03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4:G50"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4:I50" xr:uid="{00000000-0002-0000-0300-000016000000}">
      <formula1>0</formula1>
      <formula2>1000000000000000</formula2>
    </dataValidation>
    <dataValidation type="list" allowBlank="1" showInputMessage="1" showErrorMessage="1" sqref="C24:C31" xr:uid="{0A2EC3D9-B8D4-45FF-A882-C293F96C1879}">
      <formula1>"&lt; Company type &gt;,State-owned enterprises &amp; public corporations,Private"</formula1>
    </dataValidation>
  </dataValidations>
  <hyperlinks>
    <hyperlink ref="B8" r:id="rId1" xr:uid="{00000000-0004-0000-0300-000000000000}"/>
    <hyperlink ref="B54:F54" r:id="rId2" display="Give us your feedback or report a conflict in the data! Write to us at  data@eiti.org" xr:uid="{00000000-0004-0000-0300-000001000000}"/>
    <hyperlink ref="B53:F53"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7000000}">
          <x14:formula1>
            <xm:f>Lists!$I$11:$I$168</xm:f>
          </x14:formula1>
          <xm:sqref>J34:J50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80"/>
  <sheetViews>
    <sheetView showGridLines="0" topLeftCell="E20" zoomScaleNormal="100" workbookViewId="0">
      <selection activeCell="G33" sqref="G33"/>
    </sheetView>
  </sheetViews>
  <sheetFormatPr defaultColWidth="8.5546875" defaultRowHeight="15" x14ac:dyDescent="0.35"/>
  <cols>
    <col min="1" max="1" width="2.5546875" style="50" customWidth="1"/>
    <col min="2" max="2" width="0.21875" style="50" hidden="1" customWidth="1"/>
    <col min="3" max="4" width="8.5546875" style="50" hidden="1" customWidth="1"/>
    <col min="5" max="5" width="0.21875" style="50" customWidth="1"/>
    <col min="6" max="6" width="50.44140625" style="50" customWidth="1"/>
    <col min="7" max="9" width="16.5546875" style="50" customWidth="1"/>
    <col min="10" max="10" width="52.77734375" style="50" customWidth="1"/>
    <col min="11" max="11" width="15.5546875" style="50" bestFit="1" customWidth="1"/>
    <col min="12" max="12" width="2.5546875" style="50" customWidth="1"/>
    <col min="13" max="13" width="19.5546875" style="50" bestFit="1" customWidth="1"/>
    <col min="14" max="14" width="73.44140625" style="50" bestFit="1" customWidth="1"/>
    <col min="15" max="15" width="4" style="50" customWidth="1"/>
    <col min="16" max="16384" width="8.5546875" style="50"/>
  </cols>
  <sheetData>
    <row r="1" spans="6:14" s="26" customFormat="1" ht="15.75" hidden="1" customHeight="1" x14ac:dyDescent="0.3"/>
    <row r="2" spans="6:14" s="26" customFormat="1" hidden="1" x14ac:dyDescent="0.3">
      <c r="F2" s="28"/>
      <c r="H2" s="28"/>
      <c r="J2" s="28"/>
    </row>
    <row r="3" spans="6:14" s="26" customFormat="1" hidden="1" x14ac:dyDescent="0.3">
      <c r="F3" s="28"/>
      <c r="H3" s="28"/>
      <c r="J3" s="28"/>
      <c r="N3" s="29" t="s">
        <v>1</v>
      </c>
    </row>
    <row r="4" spans="6:14" s="26" customFormat="1" hidden="1" x14ac:dyDescent="0.3">
      <c r="F4" s="28"/>
      <c r="H4" s="28"/>
      <c r="J4" s="28"/>
      <c r="N4" s="29" t="str">
        <f>Introduction!G4</f>
        <v>YYYY-MM-DD</v>
      </c>
    </row>
    <row r="5" spans="6:14" s="26" customFormat="1" hidden="1" x14ac:dyDescent="0.3"/>
    <row r="6" spans="6:14" s="26" customFormat="1" hidden="1" x14ac:dyDescent="0.3"/>
    <row r="7" spans="6:14" s="26" customFormat="1" x14ac:dyDescent="0.3"/>
    <row r="8" spans="6:14" s="26" customFormat="1" x14ac:dyDescent="0.3">
      <c r="F8" s="291" t="s">
        <v>1918</v>
      </c>
      <c r="G8" s="291"/>
      <c r="H8" s="291"/>
      <c r="I8" s="291"/>
      <c r="J8" s="291"/>
      <c r="K8" s="291"/>
      <c r="L8" s="291"/>
      <c r="M8" s="291"/>
      <c r="N8" s="291"/>
    </row>
    <row r="9" spans="6:14" s="26" customFormat="1" ht="24" x14ac:dyDescent="0.3">
      <c r="F9" s="320" t="s">
        <v>1641</v>
      </c>
      <c r="G9" s="320"/>
      <c r="H9" s="320"/>
      <c r="I9" s="320"/>
      <c r="J9" s="320"/>
      <c r="K9" s="320"/>
      <c r="L9" s="320"/>
      <c r="M9" s="320"/>
      <c r="N9" s="320"/>
    </row>
    <row r="10" spans="6:14" s="26" customFormat="1" x14ac:dyDescent="0.3">
      <c r="F10" s="322" t="s">
        <v>1919</v>
      </c>
      <c r="G10" s="322"/>
      <c r="H10" s="322"/>
      <c r="I10" s="322"/>
      <c r="J10" s="322"/>
      <c r="K10" s="322"/>
      <c r="L10" s="322"/>
      <c r="M10" s="322"/>
      <c r="N10" s="322"/>
    </row>
    <row r="11" spans="6:14" s="26" customFormat="1" x14ac:dyDescent="0.3">
      <c r="F11" s="323" t="s">
        <v>1920</v>
      </c>
      <c r="G11" s="323"/>
      <c r="H11" s="323"/>
      <c r="I11" s="323"/>
      <c r="J11" s="323"/>
      <c r="K11" s="323"/>
      <c r="L11" s="323"/>
      <c r="M11" s="323"/>
      <c r="N11" s="323"/>
    </row>
    <row r="12" spans="6:14" s="26" customFormat="1" x14ac:dyDescent="0.3">
      <c r="F12" s="323" t="s">
        <v>1921</v>
      </c>
      <c r="G12" s="323"/>
      <c r="H12" s="323"/>
      <c r="I12" s="323"/>
      <c r="J12" s="323"/>
      <c r="K12" s="323"/>
      <c r="L12" s="323"/>
      <c r="M12" s="323"/>
      <c r="N12" s="323"/>
    </row>
    <row r="13" spans="6:14" s="26" customFormat="1" x14ac:dyDescent="0.3">
      <c r="F13" s="324" t="s">
        <v>1922</v>
      </c>
      <c r="G13" s="324"/>
      <c r="H13" s="324"/>
      <c r="I13" s="324"/>
      <c r="J13" s="324"/>
      <c r="K13" s="324"/>
      <c r="L13" s="324"/>
      <c r="M13" s="324"/>
      <c r="N13" s="324"/>
    </row>
    <row r="14" spans="6:14" s="26" customFormat="1" x14ac:dyDescent="0.3">
      <c r="F14" s="325" t="s">
        <v>1656</v>
      </c>
      <c r="G14" s="325"/>
      <c r="H14" s="325"/>
      <c r="I14" s="325"/>
      <c r="J14" s="325"/>
      <c r="K14" s="325"/>
      <c r="L14" s="325"/>
      <c r="M14" s="325"/>
      <c r="N14" s="325"/>
    </row>
    <row r="15" spans="6:14" s="26" customFormat="1" x14ac:dyDescent="0.3">
      <c r="F15" s="326" t="s">
        <v>1655</v>
      </c>
      <c r="G15" s="326"/>
      <c r="H15" s="326"/>
      <c r="I15" s="326"/>
      <c r="J15" s="326"/>
      <c r="K15" s="326"/>
      <c r="L15" s="326"/>
      <c r="M15" s="326"/>
      <c r="N15" s="326"/>
    </row>
    <row r="16" spans="6:14" s="26" customFormat="1" x14ac:dyDescent="0.35">
      <c r="F16" s="307" t="s">
        <v>1911</v>
      </c>
      <c r="G16" s="307"/>
      <c r="H16" s="307"/>
      <c r="I16" s="307"/>
      <c r="J16" s="307"/>
      <c r="K16" s="307"/>
      <c r="L16" s="307"/>
      <c r="M16" s="307"/>
      <c r="N16" s="307"/>
    </row>
    <row r="17" spans="2:21" s="26" customFormat="1" x14ac:dyDescent="0.3"/>
    <row r="18" spans="2:21" s="26" customFormat="1" ht="24" x14ac:dyDescent="0.3">
      <c r="F18" s="309" t="s">
        <v>1571</v>
      </c>
      <c r="G18" s="309"/>
      <c r="H18" s="309"/>
      <c r="I18" s="309"/>
      <c r="J18" s="309"/>
      <c r="K18" s="309"/>
      <c r="M18" s="327" t="s">
        <v>1555</v>
      </c>
      <c r="N18" s="327"/>
    </row>
    <row r="19" spans="2:21" s="26" customFormat="1" ht="15.6" customHeight="1" x14ac:dyDescent="0.3">
      <c r="M19" s="319" t="s">
        <v>1923</v>
      </c>
      <c r="N19" s="319"/>
    </row>
    <row r="20" spans="2:21" x14ac:dyDescent="0.35">
      <c r="F20" s="316" t="s">
        <v>1926</v>
      </c>
      <c r="G20" s="316"/>
      <c r="H20" s="316"/>
      <c r="I20" s="316"/>
      <c r="J20" s="316"/>
      <c r="K20" s="317"/>
      <c r="M20" s="26"/>
      <c r="N20" s="26"/>
    </row>
    <row r="21" spans="2:21" ht="24" x14ac:dyDescent="0.35">
      <c r="B21" s="198" t="s">
        <v>1485</v>
      </c>
      <c r="C21" s="198" t="s">
        <v>1486</v>
      </c>
      <c r="D21" s="198" t="s">
        <v>1487</v>
      </c>
      <c r="E21" s="198" t="s">
        <v>1488</v>
      </c>
      <c r="F21" s="50" t="s">
        <v>1494</v>
      </c>
      <c r="G21" s="50" t="s">
        <v>1490</v>
      </c>
      <c r="H21" s="50" t="s">
        <v>1433</v>
      </c>
      <c r="I21" s="50" t="s">
        <v>1496</v>
      </c>
      <c r="J21" s="50" t="s">
        <v>1434</v>
      </c>
      <c r="K21" s="26" t="s">
        <v>1006</v>
      </c>
      <c r="M21" s="320" t="s">
        <v>1556</v>
      </c>
      <c r="N21" s="320"/>
    </row>
    <row r="22" spans="2:21" ht="15.75" customHeight="1" x14ac:dyDescent="0.35">
      <c r="B22" s="198" t="str">
        <f>IFERROR(VLOOKUP(Government_revenues_table[[#This Row],[GFS Classification]],Table6_GFS_codes_classification[],COLUMNS($F:F)+3,FALSE),"Do not enter data")</f>
        <v>Taxes (11E)</v>
      </c>
      <c r="C22" s="198" t="str">
        <f>IFERROR(VLOOKUP(Government_revenues_table[[#This Row],[GFS Classification]],Table6_GFS_codes_classification[],COLUMNS($F:G)+3,FALSE),"Do not enter data")</f>
        <v>Taxes on goods and services (114E)</v>
      </c>
      <c r="D22" s="198" t="str">
        <f>IFERROR(VLOOKUP(Government_revenues_table[[#This Row],[GFS Classification]],Table6_GFS_codes_classification[],COLUMNS($F:H)+3,FALSE),"Do not enter data")</f>
        <v>Excise taxes (1142E)</v>
      </c>
      <c r="E22" s="198" t="str">
        <f>IFERROR(VLOOKUP(Government_revenues_table[[#This Row],[GFS Classification]],Table6_GFS_codes_classification[],COLUMNS($F:I)+3,FALSE),"Do not enter data")</f>
        <v>Excise taxes (1142E)</v>
      </c>
      <c r="F22" s="50" t="s">
        <v>1525</v>
      </c>
      <c r="G22" s="26" t="s">
        <v>988</v>
      </c>
      <c r="H22" s="258" t="s">
        <v>2024</v>
      </c>
      <c r="I22" s="50" t="s">
        <v>1984</v>
      </c>
      <c r="J22" s="265">
        <v>1058762.96</v>
      </c>
      <c r="K22" s="258" t="s">
        <v>1078</v>
      </c>
      <c r="M22" s="321" t="s">
        <v>1677</v>
      </c>
      <c r="N22" s="321"/>
    </row>
    <row r="23" spans="2:21" ht="15.75" customHeight="1" x14ac:dyDescent="0.35">
      <c r="B23" s="198" t="str">
        <f>IFERROR(VLOOKUP(Government_revenues_table[[#This Row],[GFS Classification]],Table6_GFS_codes_classification[],COLUMNS($F:F)+3,FALSE),"Do not enter data")</f>
        <v>Other revenue (14E)</v>
      </c>
      <c r="C23" s="198" t="str">
        <f>IFERROR(VLOOKUP(Government_revenues_table[[#This Row],[GFS Classification]],Table6_GFS_codes_classification[],COLUMNS($F:G)+3,FALSE),"Do not enter data")</f>
        <v>Fines, penalties, and forfeits (143E)</v>
      </c>
      <c r="D23" s="198" t="str">
        <f>IFERROR(VLOOKUP(Government_revenues_table[[#This Row],[GFS Classification]],Table6_GFS_codes_classification[],COLUMNS($F:H)+3,FALSE),"Do not enter data")</f>
        <v>Fines, penalties, and forfeits (143E)</v>
      </c>
      <c r="E23" s="198" t="str">
        <f>IFERROR(VLOOKUP(Government_revenues_table[[#This Row],[GFS Classification]],Table6_GFS_codes_classification[],COLUMNS($F:I)+3,FALSE),"Do not enter data")</f>
        <v>Fines, penalties, and forfeits (143E)</v>
      </c>
      <c r="F23" s="50" t="s">
        <v>1483</v>
      </c>
      <c r="G23" s="26" t="s">
        <v>988</v>
      </c>
      <c r="H23" s="50" t="s">
        <v>2011</v>
      </c>
      <c r="I23" s="50" t="s">
        <v>1984</v>
      </c>
      <c r="J23" s="265">
        <v>2642812</v>
      </c>
      <c r="K23" s="258" t="s">
        <v>1078</v>
      </c>
      <c r="M23" s="321"/>
      <c r="N23" s="321"/>
    </row>
    <row r="24" spans="2:21" ht="15.75" customHeight="1" x14ac:dyDescent="0.35">
      <c r="B24" s="198" t="str">
        <f>IFERROR(VLOOKUP(Government_revenues_table[[#This Row],[GFS Classification]],Table6_GFS_codes_classification[],COLUMNS($F:F)+3,FALSE),"Do not enter data")</f>
        <v>Taxes (11E)</v>
      </c>
      <c r="C24" s="198" t="str">
        <f>IFERROR(VLOOKUP(Government_revenues_table[[#This Row],[GFS Classification]],Table6_GFS_codes_classification[],COLUMNS($F:G)+3,FALSE),"Do not enter data")</f>
        <v>Taxes on goods and services (114E)</v>
      </c>
      <c r="D24" s="198" t="str">
        <f>IFERROR(VLOOKUP(Government_revenues_table[[#This Row],[GFS Classification]],Table6_GFS_codes_classification[],COLUMNS($F:H)+3,FALSE),"Do not enter data")</f>
        <v>General taxes on goods and services (VAT, sales tax, turnover tax) (1141E)</v>
      </c>
      <c r="E24" s="198" t="str">
        <f>IFERROR(VLOOKUP(Government_revenues_table[[#This Row],[GFS Classification]],Table6_GFS_codes_classification[],COLUMNS($F:I)+3,FALSE),"Do not enter data")</f>
        <v>General taxes on goods and services (VAT, sales tax, turnover tax) (1141E)</v>
      </c>
      <c r="F24" s="50" t="s">
        <v>1523</v>
      </c>
      <c r="G24" s="26" t="s">
        <v>988</v>
      </c>
      <c r="H24" s="50" t="s">
        <v>2010</v>
      </c>
      <c r="I24" s="50" t="s">
        <v>1984</v>
      </c>
      <c r="J24" s="265">
        <v>885615684</v>
      </c>
      <c r="K24" s="258" t="s">
        <v>1078</v>
      </c>
      <c r="M24" s="321"/>
      <c r="N24" s="321"/>
    </row>
    <row r="25" spans="2:21" ht="15.75" customHeight="1" x14ac:dyDescent="0.35">
      <c r="B25" s="198" t="str">
        <f>IFERROR(VLOOKUP(Government_revenues_table[[#This Row],[GFS Classification]],Table6_GFS_codes_classification[],COLUMNS($F:F)+3,FALSE),"Do not enter data")</f>
        <v>Taxes (11E)</v>
      </c>
      <c r="C25" s="198" t="str">
        <f>IFERROR(VLOOKUP(Government_revenues_table[[#This Row],[GFS Classification]],Table6_GFS_codes_classification[],COLUMNS($F:G)+3,FALSE),"Do not enter data")</f>
        <v>Taxes on goods and services (114E)</v>
      </c>
      <c r="D25" s="198" t="str">
        <f>IFERROR(VLOOKUP(Government_revenues_table[[#This Row],[GFS Classification]],Table6_GFS_codes_classification[],COLUMNS($F:H)+3,FALSE),"Do not enter data")</f>
        <v>Taxes on use of goods/permission to use goods or perform activities (1145E)</v>
      </c>
      <c r="E25" s="198" t="str">
        <f>IFERROR(VLOOKUP(Government_revenues_table[[#This Row],[GFS Classification]],Table6_GFS_codes_classification[],COLUMNS($F:I)+3,FALSE),"Do not enter data")</f>
        <v>Licence fees (114521E)</v>
      </c>
      <c r="F25" s="50" t="s">
        <v>1528</v>
      </c>
      <c r="G25" s="247" t="s">
        <v>988</v>
      </c>
      <c r="H25" s="258" t="s">
        <v>2005</v>
      </c>
      <c r="I25" s="50" t="s">
        <v>1983</v>
      </c>
      <c r="J25" s="265">
        <v>484185</v>
      </c>
      <c r="K25" s="258" t="s">
        <v>1078</v>
      </c>
      <c r="M25" s="321"/>
      <c r="N25" s="321"/>
    </row>
    <row r="26" spans="2:21" ht="15.75" customHeight="1" x14ac:dyDescent="0.35">
      <c r="B26" s="198" t="str">
        <f>IFERROR(VLOOKUP(Government_revenues_table[[#This Row],[GFS Classification]],Table6_GFS_codes_classification[],COLUMNS($F:F)+3,FALSE),"Do not enter data")</f>
        <v>Taxes (11E)</v>
      </c>
      <c r="C26" s="198" t="str">
        <f>IFERROR(VLOOKUP(Government_revenues_table[[#This Row],[GFS Classification]],Table6_GFS_codes_classification[],COLUMNS($F:G)+3,FALSE),"Do not enter data")</f>
        <v>Taxes on income, profits and capital gains (111E)</v>
      </c>
      <c r="D26" s="198" t="str">
        <f>IFERROR(VLOOKUP(Government_revenues_table[[#This Row],[GFS Classification]],Table6_GFS_codes_classification[],COLUMNS($F:H)+3,FALSE),"Do not enter data")</f>
        <v>Ordinary taxes on income, profits and capital gains (1112E1)</v>
      </c>
      <c r="E26" s="198" t="str">
        <f>IFERROR(VLOOKUP(Government_revenues_table[[#This Row],[GFS Classification]],Table6_GFS_codes_classification[],COLUMNS($F:I)+3,FALSE),"Do not enter data")</f>
        <v>Ordinary taxes on income, profits and capital gains (1112E1)</v>
      </c>
      <c r="F26" s="50" t="s">
        <v>1519</v>
      </c>
      <c r="G26" s="247" t="s">
        <v>988</v>
      </c>
      <c r="H26" s="50" t="s">
        <v>2006</v>
      </c>
      <c r="I26" s="50" t="s">
        <v>1984</v>
      </c>
      <c r="J26" s="265">
        <v>405647839.82999998</v>
      </c>
      <c r="K26" s="258" t="s">
        <v>1078</v>
      </c>
      <c r="M26" s="321"/>
      <c r="N26" s="321"/>
    </row>
    <row r="27" spans="2:21" x14ac:dyDescent="0.35">
      <c r="B27" s="198" t="str">
        <f>IFERROR(VLOOKUP(Government_revenues_table[[#This Row],[GFS Classification]],Table6_GFS_codes_classification[],COLUMNS($F:F)+3,FALSE),"Do not enter data")</f>
        <v>Taxes (11E)</v>
      </c>
      <c r="C27" s="198" t="str">
        <f>IFERROR(VLOOKUP(Government_revenues_table[[#This Row],[GFS Classification]],Table6_GFS_codes_classification[],COLUMNS($F:G)+3,FALSE),"Do not enter data")</f>
        <v>Taxes on income, profits and capital gains (111E)</v>
      </c>
      <c r="D27" s="198" t="str">
        <f>IFERROR(VLOOKUP(Government_revenues_table[[#This Row],[GFS Classification]],Table6_GFS_codes_classification[],COLUMNS($F:H)+3,FALSE),"Do not enter data")</f>
        <v>Ordinary taxes on income, profits and capital gains (1112E1)</v>
      </c>
      <c r="E27" s="198" t="str">
        <f>IFERROR(VLOOKUP(Government_revenues_table[[#This Row],[GFS Classification]],Table6_GFS_codes_classification[],COLUMNS($F:I)+3,FALSE),"Do not enter data")</f>
        <v>Ordinary taxes on income, profits and capital gains (1112E1)</v>
      </c>
      <c r="F27" s="50" t="s">
        <v>1519</v>
      </c>
      <c r="G27" s="247" t="s">
        <v>988</v>
      </c>
      <c r="H27" s="50" t="s">
        <v>2007</v>
      </c>
      <c r="I27" s="50" t="s">
        <v>1984</v>
      </c>
      <c r="J27" s="265">
        <v>231376950.03</v>
      </c>
      <c r="K27" s="258" t="s">
        <v>1078</v>
      </c>
      <c r="M27" s="298" t="s">
        <v>1924</v>
      </c>
      <c r="N27" s="298"/>
    </row>
    <row r="28" spans="2:21" x14ac:dyDescent="0.35">
      <c r="B28" s="198" t="str">
        <f>IFERROR(VLOOKUP(Government_revenues_table[[#This Row],[GFS Classification]],Table6_GFS_codes_classification[],COLUMNS($F:F)+3,FALSE),"Do not enter data")</f>
        <v>Taxes (11E)</v>
      </c>
      <c r="C28" s="198" t="str">
        <f>IFERROR(VLOOKUP(Government_revenues_table[[#This Row],[GFS Classification]],Table6_GFS_codes_classification[],COLUMNS($F:G)+3,FALSE),"Do not enter data")</f>
        <v>Taxes on income, profits and capital gains (111E)</v>
      </c>
      <c r="D28" s="198" t="str">
        <f>IFERROR(VLOOKUP(Government_revenues_table[[#This Row],[GFS Classification]],Table6_GFS_codes_classification[],COLUMNS($F:H)+3,FALSE),"Do not enter data")</f>
        <v>Ordinary taxes on income, profits and capital gains (1112E1)</v>
      </c>
      <c r="E28" s="198" t="str">
        <f>IFERROR(VLOOKUP(Government_revenues_table[[#This Row],[GFS Classification]],Table6_GFS_codes_classification[],COLUMNS($F:I)+3,FALSE),"Do not enter data")</f>
        <v>Ordinary taxes on income, profits and capital gains (1112E1)</v>
      </c>
      <c r="F28" s="50" t="s">
        <v>1519</v>
      </c>
      <c r="G28" s="247" t="s">
        <v>988</v>
      </c>
      <c r="H28" s="50" t="s">
        <v>2009</v>
      </c>
      <c r="I28" s="50" t="s">
        <v>1984</v>
      </c>
      <c r="J28" s="265">
        <v>26413074</v>
      </c>
      <c r="K28" s="258" t="s">
        <v>1078</v>
      </c>
      <c r="M28" s="298" t="s">
        <v>1925</v>
      </c>
      <c r="N28" s="298"/>
    </row>
    <row r="29" spans="2:21" ht="15.6" thickBot="1" x14ac:dyDescent="0.4">
      <c r="B29" s="198" t="str">
        <f>IFERROR(VLOOKUP(Government_revenues_table[[#This Row],[GFS Classification]],Table6_GFS_codes_classification[],COLUMNS($F:F)+3,FALSE),"Do not enter data")</f>
        <v>Other revenue (14E)</v>
      </c>
      <c r="C29" s="198" t="str">
        <f>IFERROR(VLOOKUP(Government_revenues_table[[#This Row],[GFS Classification]],Table6_GFS_codes_classification[],COLUMNS($F:G)+3,FALSE),"Do not enter data")</f>
        <v>Property income (141E)</v>
      </c>
      <c r="D29" s="198" t="str">
        <f>IFERROR(VLOOKUP(Government_revenues_table[[#This Row],[GFS Classification]],Table6_GFS_codes_classification[],COLUMNS($F:H)+3,FALSE),"Do not enter data")</f>
        <v>Rent (1415E)</v>
      </c>
      <c r="E29" s="198" t="str">
        <f>IFERROR(VLOOKUP(Government_revenues_table[[#This Row],[GFS Classification]],Table6_GFS_codes_classification[],COLUMNS($F:I)+3,FALSE),"Do not enter data")</f>
        <v>Other rent payments (1415E5)</v>
      </c>
      <c r="F29" s="50" t="s">
        <v>1513</v>
      </c>
      <c r="G29" s="247" t="s">
        <v>988</v>
      </c>
      <c r="H29" s="258" t="s">
        <v>2012</v>
      </c>
      <c r="I29" s="50" t="s">
        <v>1983</v>
      </c>
      <c r="J29" s="265">
        <v>12471505.4</v>
      </c>
      <c r="K29" s="258" t="s">
        <v>1078</v>
      </c>
      <c r="M29" s="199"/>
      <c r="N29" s="199"/>
    </row>
    <row r="30" spans="2:21" x14ac:dyDescent="0.35">
      <c r="B30" s="198" t="str">
        <f>IFERROR(VLOOKUP(Government_revenues_table[[#This Row],[GFS Classification]],Table6_GFS_codes_classification[],COLUMNS($F:F)+3,FALSE),"Do not enter data")</f>
        <v>Other revenue (14E)</v>
      </c>
      <c r="C30" s="198" t="str">
        <f>IFERROR(VLOOKUP(Government_revenues_table[[#This Row],[GFS Classification]],Table6_GFS_codes_classification[],COLUMNS($F:G)+3,FALSE),"Do not enter data")</f>
        <v>Property income (141E)</v>
      </c>
      <c r="D30" s="198" t="str">
        <f>IFERROR(VLOOKUP(Government_revenues_table[[#This Row],[GFS Classification]],Table6_GFS_codes_classification[],COLUMNS($F:H)+3,FALSE),"Do not enter data")</f>
        <v>Rent (1415E)</v>
      </c>
      <c r="E30" s="198" t="str">
        <f>IFERROR(VLOOKUP(Government_revenues_table[[#This Row],[GFS Classification]],Table6_GFS_codes_classification[],COLUMNS($F:I)+3,FALSE),"Do not enter data")</f>
        <v>Other rent payments (1415E5)</v>
      </c>
      <c r="F30" s="50" t="s">
        <v>1513</v>
      </c>
      <c r="G30" s="247" t="s">
        <v>988</v>
      </c>
      <c r="H30" s="258" t="s">
        <v>2022</v>
      </c>
      <c r="I30" s="50" t="s">
        <v>1983</v>
      </c>
      <c r="J30" s="265">
        <v>23807406.990000002</v>
      </c>
      <c r="K30" s="258" t="s">
        <v>1078</v>
      </c>
      <c r="P30" s="47"/>
      <c r="Q30" s="28"/>
      <c r="R30" s="200"/>
      <c r="S30" s="28"/>
      <c r="T30" s="200"/>
      <c r="U30" s="28"/>
    </row>
    <row r="31" spans="2:21" x14ac:dyDescent="0.35">
      <c r="B31" s="198" t="str">
        <f>IFERROR(VLOOKUP(Government_revenues_table[[#This Row],[GFS Classification]],Table6_GFS_codes_classification[],COLUMNS($F:F)+3,FALSE),"Do not enter data")</f>
        <v>Other revenue (14E)</v>
      </c>
      <c r="C31" s="198" t="str">
        <f>IFERROR(VLOOKUP(Government_revenues_table[[#This Row],[GFS Classification]],Table6_GFS_codes_classification[],COLUMNS($F:G)+3,FALSE),"Do not enter data")</f>
        <v>Property income (141E)</v>
      </c>
      <c r="D31" s="198" t="str">
        <f>IFERROR(VLOOKUP(Government_revenues_table[[#This Row],[GFS Classification]],Table6_GFS_codes_classification[],COLUMNS($F:H)+3,FALSE),"Do not enter data")</f>
        <v>Rent (1415E)</v>
      </c>
      <c r="E31" s="198" t="str">
        <f>IFERROR(VLOOKUP(Government_revenues_table[[#This Row],[GFS Classification]],Table6_GFS_codes_classification[],COLUMNS($F:I)+3,FALSE),"Do not enter data")</f>
        <v>Other rent payments (1415E5)</v>
      </c>
      <c r="F31" s="50" t="s">
        <v>1513</v>
      </c>
      <c r="G31" s="247" t="s">
        <v>1493</v>
      </c>
      <c r="H31" s="258" t="s">
        <v>2023</v>
      </c>
      <c r="I31" s="50" t="s">
        <v>1983</v>
      </c>
      <c r="J31" s="265">
        <v>13315985</v>
      </c>
      <c r="K31" s="258" t="s">
        <v>1078</v>
      </c>
      <c r="P31" s="318"/>
      <c r="Q31" s="318"/>
      <c r="R31" s="318"/>
      <c r="S31" s="318"/>
      <c r="T31" s="318"/>
      <c r="U31" s="318"/>
    </row>
    <row r="32" spans="2:21" x14ac:dyDescent="0.35">
      <c r="B32" s="198" t="str">
        <f>IFERROR(VLOOKUP(Government_revenues_table[[#This Row],[GFS Classification]],Table6_GFS_codes_classification[],COLUMNS($F:F)+3,FALSE),"Do not enter data")</f>
        <v>Taxes (11E)</v>
      </c>
      <c r="C32" s="198" t="str">
        <f>IFERROR(VLOOKUP(Government_revenues_table[[#This Row],[GFS Classification]],Table6_GFS_codes_classification[],COLUMNS($F:G)+3,FALSE),"Do not enter data")</f>
        <v>Other taxes payable by natural resource companies (116E)</v>
      </c>
      <c r="D32" s="198" t="str">
        <f>IFERROR(VLOOKUP(Government_revenues_table[[#This Row],[GFS Classification]],Table6_GFS_codes_classification[],COLUMNS($F:H)+3,FALSE),"Do not enter data")</f>
        <v>Other taxes payable by natural resource companies (116E)</v>
      </c>
      <c r="E32" s="198" t="str">
        <f>IFERROR(VLOOKUP(Government_revenues_table[[#This Row],[GFS Classification]],Table6_GFS_codes_classification[],COLUMNS($F:I)+3,FALSE),"Do not enter data")</f>
        <v>Other taxes payable by natural resource companies (116E)</v>
      </c>
      <c r="F32" s="50" t="s">
        <v>1477</v>
      </c>
      <c r="G32" s="247" t="s">
        <v>988</v>
      </c>
      <c r="H32" s="50" t="s">
        <v>2008</v>
      </c>
      <c r="I32" s="50" t="s">
        <v>1984</v>
      </c>
      <c r="J32" s="265">
        <v>141925952.03999999</v>
      </c>
      <c r="K32" s="258" t="s">
        <v>1078</v>
      </c>
    </row>
    <row r="33" spans="2:11" x14ac:dyDescent="0.35">
      <c r="B33" s="198" t="str">
        <f>IFERROR(VLOOKUP(Government_revenues_table[[#This Row],[GFS Classification]],Table6_GFS_codes_classification[],COLUMNS($F:F)+3,FALSE),"Do not enter data")</f>
        <v>Taxes (11E)</v>
      </c>
      <c r="C33" s="198" t="str">
        <f>IFERROR(VLOOKUP(Government_revenues_table[[#This Row],[GFS Classification]],Table6_GFS_codes_classification[],COLUMNS($F:G)+3,FALSE),"Do not enter data")</f>
        <v>Other taxes payable by natural resource companies (116E)</v>
      </c>
      <c r="D33" s="198" t="str">
        <f>IFERROR(VLOOKUP(Government_revenues_table[[#This Row],[GFS Classification]],Table6_GFS_codes_classification[],COLUMNS($F:H)+3,FALSE),"Do not enter data")</f>
        <v>Other taxes payable by natural resource companies (116E)</v>
      </c>
      <c r="E33" s="198" t="str">
        <f>IFERROR(VLOOKUP(Government_revenues_table[[#This Row],[GFS Classification]],Table6_GFS_codes_classification[],COLUMNS($F:I)+3,FALSE),"Do not enter data")</f>
        <v>Other taxes payable by natural resource companies (116E)</v>
      </c>
      <c r="F33" s="50" t="s">
        <v>1477</v>
      </c>
      <c r="G33" s="247" t="s">
        <v>988</v>
      </c>
      <c r="H33" s="258" t="s">
        <v>2012</v>
      </c>
      <c r="I33" s="50" t="s">
        <v>1984</v>
      </c>
      <c r="J33" s="265">
        <v>670829</v>
      </c>
      <c r="K33" s="258" t="s">
        <v>1078</v>
      </c>
    </row>
    <row r="34" spans="2:11" x14ac:dyDescent="0.35">
      <c r="B34" s="198" t="str">
        <f>IFERROR(VLOOKUP(Government_revenues_table[[#This Row],[GFS Classification]],Table6_GFS_codes_classification[],COLUMNS($F:F)+3,FALSE),"Do not enter data")</f>
        <v>Other revenue (14E)</v>
      </c>
      <c r="C34" s="198" t="str">
        <f>IFERROR(VLOOKUP(Government_revenues_table[[#This Row],[GFS Classification]],Table6_GFS_codes_classification[],COLUMNS($F:G)+3,FALSE),"Do not enter data")</f>
        <v>Property income (141E)</v>
      </c>
      <c r="D34" s="198" t="str">
        <f>IFERROR(VLOOKUP(Government_revenues_table[[#This Row],[GFS Classification]],Table6_GFS_codes_classification[],COLUMNS($F:H)+3,FALSE),"Do not enter data")</f>
        <v>Rent (1415E)</v>
      </c>
      <c r="E34" s="198" t="str">
        <f>IFERROR(VLOOKUP(Government_revenues_table[[#This Row],[GFS Classification]],Table6_GFS_codes_classification[],COLUMNS($F:I)+3,FALSE),"Do not enter data")</f>
        <v>Royalties (1415E1)</v>
      </c>
      <c r="F34" s="50" t="s">
        <v>1508</v>
      </c>
      <c r="G34" s="247" t="s">
        <v>988</v>
      </c>
      <c r="H34" s="258" t="s">
        <v>1501</v>
      </c>
      <c r="I34" s="50" t="s">
        <v>1983</v>
      </c>
      <c r="J34" s="265">
        <v>158708209.03999999</v>
      </c>
      <c r="K34" s="258" t="s">
        <v>1078</v>
      </c>
    </row>
    <row r="35" spans="2:11" x14ac:dyDescent="0.35">
      <c r="B35" s="202" t="str">
        <f>IFERROR(VLOOKUP(Government_revenues_table[[#This Row],[GFS Classification]],Table6_GFS_codes_classification[],COLUMNS($F:F)+3,FALSE),"Do not enter data")</f>
        <v>Do not enter data</v>
      </c>
      <c r="C35" s="202" t="str">
        <f>IFERROR(VLOOKUP(Government_revenues_table[[#This Row],[GFS Classification]],Table6_GFS_codes_classification[],COLUMNS($F:G)+3,FALSE),"Do not enter data")</f>
        <v>Do not enter data</v>
      </c>
      <c r="D35" s="202" t="str">
        <f>IFERROR(VLOOKUP(Government_revenues_table[[#This Row],[GFS Classification]],Table6_GFS_codes_classification[],COLUMNS($F:H)+3,FALSE),"Do not enter data")</f>
        <v>Do not enter data</v>
      </c>
      <c r="E35" s="202" t="str">
        <f>IFERROR(VLOOKUP(Government_revenues_table[[#This Row],[GFS Classification]],Table6_GFS_codes_classification[],COLUMNS($F:I)+3,FALSE),"Do not enter data")</f>
        <v>Do not enter data</v>
      </c>
      <c r="G35" s="247"/>
      <c r="H35" s="258"/>
      <c r="J35" s="201"/>
      <c r="K35" s="258"/>
    </row>
    <row r="36" spans="2:11" x14ac:dyDescent="0.35">
      <c r="B36" s="198" t="str">
        <f>IFERROR(VLOOKUP(Government_revenues_table[[#This Row],[GFS Classification]],Table6_GFS_codes_classification[],COLUMNS($F:F)+3,FALSE),"Do not enter data")</f>
        <v>Do not enter data</v>
      </c>
      <c r="C36" s="198" t="str">
        <f>IFERROR(VLOOKUP(Government_revenues_table[[#This Row],[GFS Classification]],Table6_GFS_codes_classification[],COLUMNS($F:G)+3,FALSE),"Do not enter data")</f>
        <v>Do not enter data</v>
      </c>
      <c r="D36" s="198" t="str">
        <f>IFERROR(VLOOKUP(Government_revenues_table[[#This Row],[GFS Classification]],Table6_GFS_codes_classification[],COLUMNS($F:H)+3,FALSE),"Do not enter data")</f>
        <v>Do not enter data</v>
      </c>
      <c r="E36" s="198" t="str">
        <f>IFERROR(VLOOKUP(Government_revenues_table[[#This Row],[GFS Classification]],Table6_GFS_codes_classification[],COLUMNS($F:I)+3,FALSE),"Do not enter data")</f>
        <v>Do not enter data</v>
      </c>
      <c r="J36" s="201"/>
      <c r="K36" s="258"/>
    </row>
    <row r="37" spans="2:11" x14ac:dyDescent="0.35">
      <c r="B37" s="198" t="str">
        <f>IFERROR(VLOOKUP(Government_revenues_table[[#This Row],[GFS Classification]],Table6_GFS_codes_classification[],COLUMNS($F:F)+3,FALSE),"Do not enter data")</f>
        <v>Do not enter data</v>
      </c>
      <c r="C37" s="198" t="str">
        <f>IFERROR(VLOOKUP(Government_revenues_table[[#This Row],[GFS Classification]],Table6_GFS_codes_classification[],COLUMNS($F:G)+3,FALSE),"Do not enter data")</f>
        <v>Do not enter data</v>
      </c>
      <c r="D37" s="198" t="str">
        <f>IFERROR(VLOOKUP(Government_revenues_table[[#This Row],[GFS Classification]],Table6_GFS_codes_classification[],COLUMNS($F:H)+3,FALSE),"Do not enter data")</f>
        <v>Do not enter data</v>
      </c>
      <c r="E37" s="198" t="str">
        <f>IFERROR(VLOOKUP(Government_revenues_table[[#This Row],[GFS Classification]],Table6_GFS_codes_classification[],COLUMNS($F:I)+3,FALSE),"Do not enter data")</f>
        <v>Do not enter data</v>
      </c>
      <c r="J37" s="201"/>
      <c r="K37" s="258"/>
    </row>
    <row r="38" spans="2:11" x14ac:dyDescent="0.35">
      <c r="B38" s="198" t="str">
        <f>IFERROR(VLOOKUP(Government_revenues_table[[#This Row],[GFS Classification]],Table6_GFS_codes_classification[],COLUMNS($F:F)+3,FALSE),"Do not enter data")</f>
        <v>Do not enter data</v>
      </c>
      <c r="C38" s="198" t="str">
        <f>IFERROR(VLOOKUP(Government_revenues_table[[#This Row],[GFS Classification]],Table6_GFS_codes_classification[],COLUMNS($F:G)+3,FALSE),"Do not enter data")</f>
        <v>Do not enter data</v>
      </c>
      <c r="D38" s="198" t="str">
        <f>IFERROR(VLOOKUP(Government_revenues_table[[#This Row],[GFS Classification]],Table6_GFS_codes_classification[],COLUMNS($F:H)+3,FALSE),"Do not enter data")</f>
        <v>Do not enter data</v>
      </c>
      <c r="E38" s="198" t="str">
        <f>IFERROR(VLOOKUP(Government_revenues_table[[#This Row],[GFS Classification]],Table6_GFS_codes_classification[],COLUMNS($F:I)+3,FALSE),"Do not enter data")</f>
        <v>Do not enter data</v>
      </c>
      <c r="J38" s="201"/>
      <c r="K38" s="258"/>
    </row>
    <row r="39" spans="2:11" x14ac:dyDescent="0.35">
      <c r="B39" s="198" t="str">
        <f>IFERROR(VLOOKUP(Government_revenues_table[[#This Row],[GFS Classification]],Table6_GFS_codes_classification[],COLUMNS($F:F)+3,FALSE),"Do not enter data")</f>
        <v>Do not enter data</v>
      </c>
      <c r="C39" s="198" t="str">
        <f>IFERROR(VLOOKUP(Government_revenues_table[[#This Row],[GFS Classification]],Table6_GFS_codes_classification[],COLUMNS($F:G)+3,FALSE),"Do not enter data")</f>
        <v>Do not enter data</v>
      </c>
      <c r="D39" s="198" t="str">
        <f>IFERROR(VLOOKUP(Government_revenues_table[[#This Row],[GFS Classification]],Table6_GFS_codes_classification[],COLUMNS($F:H)+3,FALSE),"Do not enter data")</f>
        <v>Do not enter data</v>
      </c>
      <c r="E39" s="198" t="str">
        <f>IFERROR(VLOOKUP(Government_revenues_table[[#This Row],[GFS Classification]],Table6_GFS_codes_classification[],COLUMNS($F:I)+3,FALSE),"Do not enter data")</f>
        <v>Do not enter data</v>
      </c>
      <c r="J39" s="201"/>
      <c r="K39" s="258"/>
    </row>
    <row r="40" spans="2:11" x14ac:dyDescent="0.35">
      <c r="B40" s="198" t="str">
        <f>IFERROR(VLOOKUP(Government_revenues_table[[#This Row],[GFS Classification]],Table6_GFS_codes_classification[],COLUMNS($F:F)+3,FALSE),"Do not enter data")</f>
        <v>Do not enter data</v>
      </c>
      <c r="C40" s="198" t="str">
        <f>IFERROR(VLOOKUP(Government_revenues_table[[#This Row],[GFS Classification]],Table6_GFS_codes_classification[],COLUMNS($F:G)+3,FALSE),"Do not enter data")</f>
        <v>Do not enter data</v>
      </c>
      <c r="D40" s="198" t="str">
        <f>IFERROR(VLOOKUP(Government_revenues_table[[#This Row],[GFS Classification]],Table6_GFS_codes_classification[],COLUMNS($F:H)+3,FALSE),"Do not enter data")</f>
        <v>Do not enter data</v>
      </c>
      <c r="E40" s="198" t="str">
        <f>IFERROR(VLOOKUP(Government_revenues_table[[#This Row],[GFS Classification]],Table6_GFS_codes_classification[],COLUMNS($F:I)+3,FALSE),"Do not enter data")</f>
        <v>Do not enter data</v>
      </c>
      <c r="J40" s="201"/>
      <c r="K40" s="258"/>
    </row>
    <row r="41" spans="2:11" x14ac:dyDescent="0.35">
      <c r="B41" s="198" t="str">
        <f>IFERROR(VLOOKUP(Government_revenues_table[[#This Row],[GFS Classification]],Table6_GFS_codes_classification[],COLUMNS($F:F)+3,FALSE),"Do not enter data")</f>
        <v>Do not enter data</v>
      </c>
      <c r="C41" s="198" t="str">
        <f>IFERROR(VLOOKUP(Government_revenues_table[[#This Row],[GFS Classification]],Table6_GFS_codes_classification[],COLUMNS($F:G)+3,FALSE),"Do not enter data")</f>
        <v>Do not enter data</v>
      </c>
      <c r="D41" s="198" t="str">
        <f>IFERROR(VLOOKUP(Government_revenues_table[[#This Row],[GFS Classification]],Table6_GFS_codes_classification[],COLUMNS($F:H)+3,FALSE),"Do not enter data")</f>
        <v>Do not enter data</v>
      </c>
      <c r="E41" s="198" t="str">
        <f>IFERROR(VLOOKUP(Government_revenues_table[[#This Row],[GFS Classification]],Table6_GFS_codes_classification[],COLUMNS($F:I)+3,FALSE),"Do not enter data")</f>
        <v>Do not enter data</v>
      </c>
      <c r="J41" s="201"/>
      <c r="K41" s="258"/>
    </row>
    <row r="42" spans="2:11" x14ac:dyDescent="0.35">
      <c r="B42" s="198" t="str">
        <f>IFERROR(VLOOKUP(Government_revenues_table[[#This Row],[GFS Classification]],Table6_GFS_codes_classification[],COLUMNS($F:F)+3,FALSE),"Do not enter data")</f>
        <v>Do not enter data</v>
      </c>
      <c r="C42" s="198" t="str">
        <f>IFERROR(VLOOKUP(Government_revenues_table[[#This Row],[GFS Classification]],Table6_GFS_codes_classification[],COLUMNS($F:G)+3,FALSE),"Do not enter data")</f>
        <v>Do not enter data</v>
      </c>
      <c r="D42" s="198" t="str">
        <f>IFERROR(VLOOKUP(Government_revenues_table[[#This Row],[GFS Classification]],Table6_GFS_codes_classification[],COLUMNS($F:H)+3,FALSE),"Do not enter data")</f>
        <v>Do not enter data</v>
      </c>
      <c r="E42" s="198" t="str">
        <f>IFERROR(VLOOKUP(Government_revenues_table[[#This Row],[GFS Classification]],Table6_GFS_codes_classification[],COLUMNS($F:I)+3,FALSE),"Do not enter data")</f>
        <v>Do not enter data</v>
      </c>
      <c r="J42" s="201"/>
      <c r="K42" s="258"/>
    </row>
    <row r="43" spans="2:11" x14ac:dyDescent="0.35">
      <c r="B43" s="198" t="str">
        <f>IFERROR(VLOOKUP(Government_revenues_table[[#This Row],[GFS Classification]],Table6_GFS_codes_classification[],COLUMNS($F:F)+3,FALSE),"Do not enter data")</f>
        <v>Do not enter data</v>
      </c>
      <c r="C43" s="198" t="str">
        <f>IFERROR(VLOOKUP(Government_revenues_table[[#This Row],[GFS Classification]],Table6_GFS_codes_classification[],COLUMNS($F:G)+3,FALSE),"Do not enter data")</f>
        <v>Do not enter data</v>
      </c>
      <c r="D43" s="198" t="str">
        <f>IFERROR(VLOOKUP(Government_revenues_table[[#This Row],[GFS Classification]],Table6_GFS_codes_classification[],COLUMNS($F:H)+3,FALSE),"Do not enter data")</f>
        <v>Do not enter data</v>
      </c>
      <c r="E43" s="198" t="str">
        <f>IFERROR(VLOOKUP(Government_revenues_table[[#This Row],[GFS Classification]],Table6_GFS_codes_classification[],COLUMNS($F:I)+3,FALSE),"Do not enter data")</f>
        <v>Do not enter data</v>
      </c>
      <c r="J43" s="201"/>
      <c r="K43" s="258"/>
    </row>
    <row r="44" spans="2:11" x14ac:dyDescent="0.35">
      <c r="B44" s="202" t="str">
        <f>IFERROR(VLOOKUP(Government_revenues_table[[#This Row],[GFS Classification]],Table6_GFS_codes_classification[],COLUMNS($F:F)+3,FALSE),"Do not enter data")</f>
        <v>Do not enter data</v>
      </c>
      <c r="C44" s="202" t="str">
        <f>IFERROR(VLOOKUP(Government_revenues_table[[#This Row],[GFS Classification]],Table6_GFS_codes_classification[],COLUMNS($F:G)+3,FALSE),"Do not enter data")</f>
        <v>Do not enter data</v>
      </c>
      <c r="D44" s="202" t="str">
        <f>IFERROR(VLOOKUP(Government_revenues_table[[#This Row],[GFS Classification]],Table6_GFS_codes_classification[],COLUMNS($F:H)+3,FALSE),"Do not enter data")</f>
        <v>Do not enter data</v>
      </c>
      <c r="E44" s="202" t="str">
        <f>IFERROR(VLOOKUP(Government_revenues_table[[#This Row],[GFS Classification]],Table6_GFS_codes_classification[],COLUMNS($F:I)+3,FALSE),"Do not enter data")</f>
        <v>Do not enter data</v>
      </c>
      <c r="J44" s="201"/>
      <c r="K44" s="258"/>
    </row>
    <row r="45" spans="2:11" x14ac:dyDescent="0.35">
      <c r="B45" s="198" t="str">
        <f>IFERROR(VLOOKUP(Government_revenues_table[[#This Row],[GFS Classification]],Table6_GFS_codes_classification[],COLUMNS($F:F)+3,FALSE),"Do not enter data")</f>
        <v>Do not enter data</v>
      </c>
      <c r="C45" s="198" t="str">
        <f>IFERROR(VLOOKUP(Government_revenues_table[[#This Row],[GFS Classification]],Table6_GFS_codes_classification[],COLUMNS($F:G)+3,FALSE),"Do not enter data")</f>
        <v>Do not enter data</v>
      </c>
      <c r="D45" s="198" t="str">
        <f>IFERROR(VLOOKUP(Government_revenues_table[[#This Row],[GFS Classification]],Table6_GFS_codes_classification[],COLUMNS($F:H)+3,FALSE),"Do not enter data")</f>
        <v>Do not enter data</v>
      </c>
      <c r="E45" s="198" t="str">
        <f>IFERROR(VLOOKUP(Government_revenues_table[[#This Row],[GFS Classification]],Table6_GFS_codes_classification[],COLUMNS($F:I)+3,FALSE),"Do not enter data")</f>
        <v>Do not enter data</v>
      </c>
      <c r="J45" s="201"/>
      <c r="K45" s="258"/>
    </row>
    <row r="46" spans="2:11" x14ac:dyDescent="0.35">
      <c r="B46" s="198" t="str">
        <f>IFERROR(VLOOKUP(Government_revenues_table[[#This Row],[GFS Classification]],Table6_GFS_codes_classification[],COLUMNS($F:F)+3,FALSE),"Do not enter data")</f>
        <v>Do not enter data</v>
      </c>
      <c r="C46" s="198" t="str">
        <f>IFERROR(VLOOKUP(Government_revenues_table[[#This Row],[GFS Classification]],Table6_GFS_codes_classification[],COLUMNS($F:G)+3,FALSE),"Do not enter data")</f>
        <v>Do not enter data</v>
      </c>
      <c r="D46" s="198" t="str">
        <f>IFERROR(VLOOKUP(Government_revenues_table[[#This Row],[GFS Classification]],Table6_GFS_codes_classification[],COLUMNS($F:H)+3,FALSE),"Do not enter data")</f>
        <v>Do not enter data</v>
      </c>
      <c r="E46" s="198" t="str">
        <f>IFERROR(VLOOKUP(Government_revenues_table[[#This Row],[GFS Classification]],Table6_GFS_codes_classification[],COLUMNS($F:I)+3,FALSE),"Do not enter data")</f>
        <v>Do not enter data</v>
      </c>
      <c r="J46" s="201"/>
      <c r="K46" s="258"/>
    </row>
    <row r="47" spans="2:11" x14ac:dyDescent="0.35">
      <c r="B47" s="198" t="str">
        <f>IFERROR(VLOOKUP(Government_revenues_table[[#This Row],[GFS Classification]],Table6_GFS_codes_classification[],COLUMNS($F:F)+3,FALSE),"Do not enter data")</f>
        <v>Do not enter data</v>
      </c>
      <c r="C47" s="198" t="str">
        <f>IFERROR(VLOOKUP(Government_revenues_table[[#This Row],[GFS Classification]],Table6_GFS_codes_classification[],COLUMNS($F:G)+3,FALSE),"Do not enter data")</f>
        <v>Do not enter data</v>
      </c>
      <c r="D47" s="198" t="str">
        <f>IFERROR(VLOOKUP(Government_revenues_table[[#This Row],[GFS Classification]],Table6_GFS_codes_classification[],COLUMNS($F:H)+3,FALSE),"Do not enter data")</f>
        <v>Do not enter data</v>
      </c>
      <c r="E47" s="198" t="str">
        <f>IFERROR(VLOOKUP(Government_revenues_table[[#This Row],[GFS Classification]],Table6_GFS_codes_classification[],COLUMNS($F:I)+3,FALSE),"Do not enter data")</f>
        <v>Do not enter data</v>
      </c>
      <c r="J47" s="201"/>
      <c r="K47" s="258"/>
    </row>
    <row r="48" spans="2:11" x14ac:dyDescent="0.35">
      <c r="B48" s="198" t="str">
        <f>IFERROR(VLOOKUP(Government_revenues_table[[#This Row],[GFS Classification]],Table6_GFS_codes_classification[],COLUMNS($F:F)+3,FALSE),"Do not enter data")</f>
        <v>Do not enter data</v>
      </c>
      <c r="C48" s="198" t="str">
        <f>IFERROR(VLOOKUP(Government_revenues_table[[#This Row],[GFS Classification]],Table6_GFS_codes_classification[],COLUMNS($F:G)+3,FALSE),"Do not enter data")</f>
        <v>Do not enter data</v>
      </c>
      <c r="D48" s="198" t="str">
        <f>IFERROR(VLOOKUP(Government_revenues_table[[#This Row],[GFS Classification]],Table6_GFS_codes_classification[],COLUMNS($F:H)+3,FALSE),"Do not enter data")</f>
        <v>Do not enter data</v>
      </c>
      <c r="E48" s="198" t="str">
        <f>IFERROR(VLOOKUP(Government_revenues_table[[#This Row],[GFS Classification]],Table6_GFS_codes_classification[],COLUMNS($F:I)+3,FALSE),"Do not enter data")</f>
        <v>Do not enter data</v>
      </c>
      <c r="F48" s="195"/>
      <c r="J48" s="201"/>
      <c r="K48" s="258"/>
    </row>
    <row r="49" spans="6:11" ht="15.6" thickBot="1" x14ac:dyDescent="0.4"/>
    <row r="50" spans="6:11" ht="15.6" thickBot="1" x14ac:dyDescent="0.4">
      <c r="I50" s="197" t="s">
        <v>1559</v>
      </c>
      <c r="J50" s="261">
        <f>SUMIF(Government_revenues_table[Currency],"USD",Government_revenues_table[Revenue value])+(IFERROR(SUMIF(Government_revenues_table[Currency],"&lt;&gt;USD",Government_revenues_table[Revenue value])/'Part 1 - About'!$E$45,0))</f>
        <v>66115944.280902773</v>
      </c>
    </row>
    <row r="51" spans="6:11" ht="21" customHeight="1" x14ac:dyDescent="0.35">
      <c r="J51" s="203"/>
    </row>
    <row r="56" spans="6:11" ht="24" x14ac:dyDescent="0.35">
      <c r="F56" s="192" t="s">
        <v>1560</v>
      </c>
      <c r="G56" s="192"/>
      <c r="H56" s="215"/>
      <c r="I56" s="215"/>
      <c r="J56" s="215"/>
      <c r="K56" s="215"/>
    </row>
    <row r="57" spans="6:11" x14ac:dyDescent="0.35">
      <c r="F57" s="204" t="s">
        <v>1561</v>
      </c>
      <c r="G57" s="205"/>
      <c r="H57" s="205"/>
      <c r="I57" s="205"/>
      <c r="J57" s="206"/>
      <c r="K57" s="205"/>
    </row>
    <row r="58" spans="6:11" x14ac:dyDescent="0.35">
      <c r="F58" s="204"/>
      <c r="G58" s="205"/>
      <c r="H58" s="205"/>
      <c r="I58" s="205"/>
      <c r="J58" s="206"/>
      <c r="K58" s="205"/>
    </row>
    <row r="59" spans="6:11" x14ac:dyDescent="0.35">
      <c r="F59" s="204"/>
      <c r="G59" s="205"/>
      <c r="H59" s="205"/>
      <c r="I59" s="205"/>
      <c r="J59" s="206"/>
      <c r="K59" s="205"/>
    </row>
    <row r="60" spans="6:11" x14ac:dyDescent="0.35">
      <c r="F60" s="204" t="s">
        <v>1553</v>
      </c>
      <c r="G60" s="205" t="s">
        <v>1934</v>
      </c>
      <c r="H60" s="205"/>
      <c r="I60" s="205"/>
      <c r="J60" s="206"/>
      <c r="K60" s="205"/>
    </row>
    <row r="61" spans="6:11" x14ac:dyDescent="0.35">
      <c r="F61" s="204" t="s">
        <v>1554</v>
      </c>
      <c r="G61" s="205" t="s">
        <v>1935</v>
      </c>
      <c r="H61" s="205"/>
      <c r="I61" s="205"/>
      <c r="J61" s="206"/>
      <c r="K61" s="205"/>
    </row>
    <row r="62" spans="6:11" x14ac:dyDescent="0.35">
      <c r="F62" s="204"/>
      <c r="G62" s="207" t="s">
        <v>1490</v>
      </c>
      <c r="H62" s="207" t="s">
        <v>1433</v>
      </c>
      <c r="I62" s="207" t="s">
        <v>1496</v>
      </c>
      <c r="J62" s="208" t="s">
        <v>1434</v>
      </c>
      <c r="K62" s="207" t="s">
        <v>1006</v>
      </c>
    </row>
    <row r="63" spans="6:11" x14ac:dyDescent="0.35">
      <c r="F63" s="204"/>
      <c r="G63" s="209" t="s">
        <v>988</v>
      </c>
      <c r="H63" s="209" t="s">
        <v>1557</v>
      </c>
      <c r="I63" s="209" t="s">
        <v>1984</v>
      </c>
      <c r="J63" s="210">
        <v>139171704.76999998</v>
      </c>
      <c r="K63" s="211" t="s">
        <v>1078</v>
      </c>
    </row>
    <row r="64" spans="6:11" x14ac:dyDescent="0.35">
      <c r="F64" s="204"/>
      <c r="G64" s="205" t="s">
        <v>988</v>
      </c>
      <c r="H64" s="205" t="s">
        <v>1558</v>
      </c>
      <c r="I64" s="209" t="s">
        <v>1984</v>
      </c>
      <c r="J64" s="206">
        <v>70742879.879999995</v>
      </c>
      <c r="K64" s="211" t="s">
        <v>1078</v>
      </c>
    </row>
    <row r="65" spans="6:14" ht="15.6" thickBot="1" x14ac:dyDescent="0.4">
      <c r="F65" s="204"/>
      <c r="G65" s="212" t="s">
        <v>1559</v>
      </c>
      <c r="H65" s="212"/>
      <c r="I65" s="212"/>
      <c r="J65" s="213">
        <v>209914584.64999998</v>
      </c>
      <c r="K65" s="212" t="s">
        <v>1078</v>
      </c>
    </row>
    <row r="66" spans="6:14" ht="16.2" thickTop="1" thickBot="1" x14ac:dyDescent="0.4">
      <c r="F66" s="266"/>
      <c r="G66" s="205" t="s">
        <v>2038</v>
      </c>
      <c r="H66" s="205"/>
      <c r="I66" s="205"/>
      <c r="J66" s="206">
        <v>1904139195.2900002</v>
      </c>
      <c r="K66" s="212" t="s">
        <v>1078</v>
      </c>
    </row>
    <row r="67" spans="6:14" ht="16.2" thickTop="1" thickBot="1" x14ac:dyDescent="0.4">
      <c r="F67" s="204"/>
      <c r="G67" s="205" t="s">
        <v>2037</v>
      </c>
      <c r="H67" s="205"/>
      <c r="I67" s="270"/>
      <c r="J67" s="206">
        <v>2114053779.9400001</v>
      </c>
      <c r="K67" s="212" t="s">
        <v>1078</v>
      </c>
    </row>
    <row r="68" spans="6:14" ht="15.6" thickTop="1" x14ac:dyDescent="0.35">
      <c r="F68" s="204"/>
      <c r="G68" s="205"/>
      <c r="H68" s="205"/>
      <c r="I68" s="206"/>
      <c r="J68" s="206"/>
      <c r="K68" s="205"/>
    </row>
    <row r="69" spans="6:14" x14ac:dyDescent="0.35">
      <c r="F69" s="204"/>
      <c r="G69" s="205"/>
      <c r="H69" s="205"/>
      <c r="I69" s="270"/>
      <c r="J69" s="206"/>
      <c r="K69" s="205"/>
    </row>
    <row r="70" spans="6:14" x14ac:dyDescent="0.35">
      <c r="F70" s="204"/>
      <c r="G70" s="205"/>
      <c r="H70" s="205"/>
      <c r="I70" s="205"/>
      <c r="J70" s="206"/>
      <c r="K70" s="205"/>
    </row>
    <row r="71" spans="6:14" x14ac:dyDescent="0.35">
      <c r="F71" s="204"/>
      <c r="G71" s="205"/>
      <c r="H71" s="205"/>
      <c r="I71" s="205"/>
      <c r="J71" s="206"/>
      <c r="K71" s="205"/>
    </row>
    <row r="72" spans="6:14" x14ac:dyDescent="0.35">
      <c r="F72" s="37"/>
      <c r="G72" s="37"/>
      <c r="H72" s="37"/>
      <c r="I72" s="37"/>
      <c r="J72" s="37"/>
      <c r="K72" s="37"/>
    </row>
    <row r="73" spans="6:14" ht="15.75" customHeight="1" thickBot="1" x14ac:dyDescent="0.4">
      <c r="F73" s="328"/>
      <c r="G73" s="328"/>
      <c r="H73" s="328"/>
      <c r="I73" s="328"/>
      <c r="J73" s="328"/>
      <c r="K73" s="328"/>
      <c r="L73" s="328"/>
      <c r="M73" s="328"/>
      <c r="N73" s="328"/>
    </row>
    <row r="74" spans="6:14" x14ac:dyDescent="0.35">
      <c r="F74" s="329"/>
      <c r="G74" s="329"/>
      <c r="H74" s="329"/>
      <c r="I74" s="329"/>
      <c r="J74" s="329"/>
      <c r="K74" s="329"/>
      <c r="L74" s="329"/>
      <c r="M74" s="329"/>
      <c r="N74" s="329"/>
    </row>
    <row r="75" spans="6:14" ht="15.6" thickBot="1" x14ac:dyDescent="0.4">
      <c r="F75" s="302" t="s">
        <v>1845</v>
      </c>
      <c r="G75" s="303"/>
      <c r="H75" s="303"/>
      <c r="I75" s="303"/>
      <c r="J75" s="303"/>
      <c r="K75" s="303"/>
      <c r="L75" s="303"/>
      <c r="M75" s="303"/>
      <c r="N75" s="303"/>
    </row>
    <row r="76" spans="6:14" x14ac:dyDescent="0.35">
      <c r="F76" s="304" t="s">
        <v>1864</v>
      </c>
      <c r="G76" s="305"/>
      <c r="H76" s="305"/>
      <c r="I76" s="305"/>
      <c r="J76" s="305"/>
      <c r="K76" s="305"/>
      <c r="L76" s="305"/>
      <c r="M76" s="305"/>
      <c r="N76" s="305"/>
    </row>
    <row r="77" spans="6:14" ht="15.6" thickBot="1" x14ac:dyDescent="0.4">
      <c r="F77" s="306"/>
      <c r="G77" s="306"/>
      <c r="H77" s="306"/>
      <c r="I77" s="306"/>
      <c r="J77" s="306"/>
      <c r="K77" s="306"/>
      <c r="L77" s="306"/>
      <c r="M77" s="306"/>
      <c r="N77" s="306"/>
    </row>
    <row r="78" spans="6:14" x14ac:dyDescent="0.35">
      <c r="F78" s="290" t="s">
        <v>1844</v>
      </c>
      <c r="G78" s="290"/>
      <c r="H78" s="290"/>
      <c r="I78" s="290"/>
      <c r="J78" s="290"/>
      <c r="K78" s="290"/>
      <c r="L78" s="290"/>
      <c r="M78" s="290"/>
      <c r="N78" s="290"/>
    </row>
    <row r="79" spans="6:14" ht="15.75" customHeight="1" x14ac:dyDescent="0.35">
      <c r="F79" s="281" t="s">
        <v>1865</v>
      </c>
      <c r="G79" s="281"/>
      <c r="H79" s="281"/>
      <c r="I79" s="281"/>
      <c r="J79" s="281"/>
      <c r="K79" s="281"/>
      <c r="L79" s="281"/>
      <c r="M79" s="281"/>
      <c r="N79" s="281"/>
    </row>
    <row r="80" spans="6:14" x14ac:dyDescent="0.35">
      <c r="F80" s="290" t="s">
        <v>1866</v>
      </c>
      <c r="G80" s="290"/>
      <c r="H80" s="290"/>
      <c r="I80" s="290"/>
      <c r="J80" s="290"/>
      <c r="K80" s="290"/>
      <c r="L80" s="290"/>
      <c r="M80" s="290"/>
      <c r="N80" s="290"/>
    </row>
  </sheetData>
  <sheetProtection insertRows="0"/>
  <protectedRanges>
    <protectedRange algorithmName="SHA-512" hashValue="19r0bVvPR7yZA0UiYij7Tv1CBk3noIABvFePbLhCJ4nk3L6A+Fy+RdPPS3STf+a52x4pG2PQK4FAkXK9epnlIA==" saltValue="gQC4yrLvnbJqxYZ0KSEoZA==" spinCount="100000" sqref="K50 K63:K64 I22:K48 F22:G48" name="Government revenues"/>
  </protectedRanges>
  <mergeCells count="26">
    <mergeCell ref="F80:N80"/>
    <mergeCell ref="F18:K18"/>
    <mergeCell ref="F8:N8"/>
    <mergeCell ref="F9:N9"/>
    <mergeCell ref="F10:N10"/>
    <mergeCell ref="F11:N11"/>
    <mergeCell ref="F12:N12"/>
    <mergeCell ref="F13:N13"/>
    <mergeCell ref="F14:N14"/>
    <mergeCell ref="F15:N15"/>
    <mergeCell ref="M18:N18"/>
    <mergeCell ref="F73:N73"/>
    <mergeCell ref="F74:N74"/>
    <mergeCell ref="F75:N75"/>
    <mergeCell ref="F79:N79"/>
    <mergeCell ref="F76:N76"/>
    <mergeCell ref="F77:N77"/>
    <mergeCell ref="F78:N78"/>
    <mergeCell ref="F20:K20"/>
    <mergeCell ref="F16:N16"/>
    <mergeCell ref="P31:U31"/>
    <mergeCell ref="M19:N19"/>
    <mergeCell ref="M27:N27"/>
    <mergeCell ref="M28:N28"/>
    <mergeCell ref="M21:N21"/>
    <mergeCell ref="M22:N26"/>
  </mergeCells>
  <dataValidations count="9">
    <dataValidation type="list" allowBlank="1" showInputMessage="1" showErrorMessage="1" sqref="F22:F48" xr:uid="{00000000-0002-0000-0400-000000000000}">
      <formula1>GFS_list</formula1>
    </dataValidation>
    <dataValidation type="list" allowBlank="1" showInputMessage="1" showErrorMessage="1" sqref="K63:K67"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8" xr:uid="{00000000-0002-0000-0400-000002000000}"/>
    <dataValidation type="textLength" allowBlank="1" showInputMessage="1" showErrorMessage="1" errorTitle="Please do not edit these cells" error="Please do not edit these cells" sqref="F56:K57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72:K72"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3 I35 I31:I33"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8" xr:uid="{00000000-0002-0000-0400-000007000000}">
      <formula1>0.1</formula1>
      <formula2>0.2</formula2>
    </dataValidation>
    <dataValidation type="textLength" allowBlank="1" showInputMessage="1" showErrorMessage="1" sqref="B7:K20 L7:N48 B49:N55 B73:N80 L56:N72 O7:O72 A7:A80" xr:uid="{00000000-0002-0000-0400-000008000000}">
      <formula1>9999999</formula1>
      <formula2>99999999</formula2>
    </dataValidation>
  </dataValidations>
  <hyperlinks>
    <hyperlink ref="M19" r:id="rId1" location="r5-1" display="EITI Requirement 5.1" xr:uid="{00000000-0004-0000-0400-000000000000}"/>
    <hyperlink ref="F20" r:id="rId2" location="r4-1" display="EITI Requirement 4.1" xr:uid="{00000000-0004-0000-0400-000001000000}"/>
    <hyperlink ref="F76:J76" r:id="rId3" display="Give us your feedback or report a conflict in the data! Write to us at  data@eiti.org" xr:uid="{00000000-0004-0000-0400-000002000000}"/>
    <hyperlink ref="F75:J75"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s"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9000000}">
          <x14:formula1>
            <xm:f>Lists!$S$2:$S$29</xm:f>
          </x14:formula1>
          <xm:sqref>B22:E48</xm:sqref>
        </x14:dataValidation>
        <x14:dataValidation type="list" allowBlank="1" showInputMessage="1" showErrorMessage="1" promptTitle="Please select sector" prompt="Please select the relevant sector from the list" xr:uid="{00000000-0002-0000-0400-00000A000000}">
          <x14:formula1>
            <xm:f>Lists!$AA$3:$AA$9</xm:f>
          </x14:formula1>
          <xm:sqref>G22:G48</xm:sqref>
        </x14:dataValidation>
        <x14:dataValidation type="list" allowBlank="1" showInputMessage="1" showErrorMessage="1" xr:uid="{00000000-0002-0000-0400-00000B000000}">
          <x14:formula1>
            <xm:f>Lists!$I$11:$I$168</xm:f>
          </x14:formula1>
          <xm:sqref>K22:K48</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C000000}">
          <x14:formula1>
            <xm:f>'Part 3 - Reporting entities'!$B$15:$B$17</xm:f>
          </x14:formula1>
          <xm:sqref>I36:I48 I34 I24:I30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59"/>
  <sheetViews>
    <sheetView showGridLines="0" topLeftCell="H34" zoomScale="80" zoomScaleNormal="80" workbookViewId="0">
      <selection activeCell="C48" sqref="C48:N48"/>
    </sheetView>
  </sheetViews>
  <sheetFormatPr defaultColWidth="9.21875" defaultRowHeight="15" x14ac:dyDescent="0.35"/>
  <cols>
    <col min="1" max="1" width="3.77734375" style="19" customWidth="1"/>
    <col min="2" max="2" width="0.21875" style="19" customWidth="1"/>
    <col min="3" max="3" width="18.5546875" style="19" customWidth="1"/>
    <col min="4" max="4" width="26" style="19" bestFit="1" customWidth="1"/>
    <col min="5" max="5" width="30.5546875" style="19" bestFit="1" customWidth="1"/>
    <col min="6" max="6" width="31.5546875" style="19" bestFit="1" customWidth="1"/>
    <col min="7" max="7" width="34.44140625" style="19" bestFit="1" customWidth="1"/>
    <col min="8" max="8" width="22.77734375" style="19" bestFit="1" customWidth="1"/>
    <col min="9" max="9" width="27.21875" style="19" bestFit="1" customWidth="1"/>
    <col min="10" max="10" width="25.5546875" style="19" customWidth="1"/>
    <col min="11" max="11" width="37.44140625" style="19" bestFit="1" customWidth="1"/>
    <col min="12" max="12" width="38.5546875" style="19" bestFit="1" customWidth="1"/>
    <col min="13" max="13" width="26" style="19" bestFit="1" customWidth="1"/>
    <col min="14" max="14" width="16.5546875" style="19" bestFit="1" customWidth="1"/>
    <col min="15" max="15" width="4" style="19" customWidth="1"/>
    <col min="16" max="16" width="9.21875" style="19"/>
    <col min="17" max="33" width="15.77734375" style="25" customWidth="1"/>
    <col min="34" max="16384" width="9.21875" style="19"/>
  </cols>
  <sheetData>
    <row r="1" spans="2:34" x14ac:dyDescent="0.35">
      <c r="C1" s="25"/>
      <c r="D1" s="25"/>
      <c r="E1" s="25"/>
      <c r="F1" s="25"/>
      <c r="G1" s="25"/>
      <c r="H1" s="25"/>
      <c r="I1" s="25"/>
      <c r="J1" s="25"/>
      <c r="K1" s="25"/>
    </row>
    <row r="2" spans="2:34" s="50" customFormat="1" x14ac:dyDescent="0.35">
      <c r="C2" s="291" t="s">
        <v>1912</v>
      </c>
      <c r="D2" s="291"/>
      <c r="E2" s="291"/>
      <c r="F2" s="291"/>
      <c r="G2" s="291"/>
      <c r="H2" s="291"/>
      <c r="I2" s="291"/>
      <c r="J2" s="291"/>
      <c r="K2" s="291"/>
      <c r="L2" s="291"/>
      <c r="M2" s="291"/>
      <c r="N2" s="291"/>
      <c r="Q2" s="193"/>
      <c r="R2" s="193"/>
      <c r="S2" s="193"/>
      <c r="T2" s="193"/>
      <c r="U2" s="193"/>
      <c r="V2" s="193"/>
      <c r="W2" s="193"/>
      <c r="X2" s="193"/>
      <c r="Y2" s="193"/>
      <c r="Z2" s="193"/>
      <c r="AA2" s="193"/>
      <c r="AB2" s="193"/>
      <c r="AC2" s="193"/>
      <c r="AD2" s="193"/>
      <c r="AE2" s="193"/>
      <c r="AF2" s="193"/>
      <c r="AG2" s="193"/>
    </row>
    <row r="3" spans="2:34" ht="21" customHeight="1" x14ac:dyDescent="0.35">
      <c r="C3" s="335" t="s">
        <v>1631</v>
      </c>
      <c r="D3" s="335"/>
      <c r="E3" s="335"/>
      <c r="F3" s="335"/>
      <c r="G3" s="335"/>
      <c r="H3" s="335"/>
      <c r="I3" s="335"/>
      <c r="J3" s="335"/>
      <c r="K3" s="335"/>
      <c r="L3" s="335"/>
      <c r="M3" s="335"/>
      <c r="N3" s="335"/>
    </row>
    <row r="4" spans="2:34" s="50" customFormat="1" ht="15.6" customHeight="1" x14ac:dyDescent="0.35">
      <c r="C4" s="330" t="s">
        <v>1913</v>
      </c>
      <c r="D4" s="330"/>
      <c r="E4" s="330"/>
      <c r="F4" s="330"/>
      <c r="G4" s="330"/>
      <c r="H4" s="330"/>
      <c r="I4" s="330"/>
      <c r="J4" s="330"/>
      <c r="K4" s="330"/>
      <c r="L4" s="330"/>
      <c r="M4" s="330"/>
      <c r="N4" s="330"/>
      <c r="Q4" s="193"/>
      <c r="R4" s="193"/>
      <c r="S4" s="193"/>
      <c r="T4" s="193"/>
      <c r="U4" s="193"/>
      <c r="V4" s="193"/>
      <c r="W4" s="193"/>
      <c r="X4" s="193"/>
      <c r="Y4" s="193"/>
      <c r="Z4" s="193"/>
      <c r="AA4" s="193"/>
      <c r="AB4" s="193"/>
      <c r="AC4" s="193"/>
      <c r="AD4" s="193"/>
      <c r="AE4" s="193"/>
      <c r="AF4" s="193"/>
      <c r="AG4" s="193"/>
    </row>
    <row r="5" spans="2:34" s="50" customFormat="1" ht="15.6" customHeight="1" x14ac:dyDescent="0.35">
      <c r="C5" s="330" t="s">
        <v>1914</v>
      </c>
      <c r="D5" s="330"/>
      <c r="E5" s="330"/>
      <c r="F5" s="330"/>
      <c r="G5" s="330"/>
      <c r="H5" s="330"/>
      <c r="I5" s="330"/>
      <c r="J5" s="330"/>
      <c r="K5" s="330"/>
      <c r="L5" s="330"/>
      <c r="M5" s="330"/>
      <c r="N5" s="330"/>
      <c r="Q5" s="193"/>
      <c r="R5" s="193"/>
      <c r="S5" s="193"/>
      <c r="T5" s="193"/>
      <c r="U5" s="193"/>
      <c r="V5" s="193"/>
      <c r="W5" s="193"/>
      <c r="X5" s="193"/>
      <c r="Y5" s="193"/>
      <c r="Z5" s="193"/>
      <c r="AA5" s="193"/>
      <c r="AB5" s="193"/>
      <c r="AC5" s="193"/>
      <c r="AD5" s="193"/>
      <c r="AE5" s="193"/>
      <c r="AF5" s="193"/>
      <c r="AG5" s="193"/>
    </row>
    <row r="6" spans="2:34" s="50" customFormat="1" ht="15.6" customHeight="1" x14ac:dyDescent="0.35">
      <c r="C6" s="330" t="s">
        <v>1915</v>
      </c>
      <c r="D6" s="330"/>
      <c r="E6" s="330"/>
      <c r="F6" s="330"/>
      <c r="G6" s="330"/>
      <c r="H6" s="330"/>
      <c r="I6" s="330"/>
      <c r="J6" s="330"/>
      <c r="K6" s="330"/>
      <c r="L6" s="330"/>
      <c r="M6" s="330"/>
      <c r="N6" s="330"/>
      <c r="Q6" s="193"/>
      <c r="R6" s="193"/>
      <c r="S6" s="193"/>
      <c r="T6" s="193"/>
      <c r="U6" s="193"/>
      <c r="V6" s="193"/>
      <c r="W6" s="193"/>
      <c r="X6" s="193"/>
      <c r="Y6" s="193"/>
      <c r="Z6" s="193"/>
      <c r="AA6" s="193"/>
      <c r="AB6" s="193"/>
      <c r="AC6" s="193"/>
      <c r="AD6" s="193"/>
      <c r="AE6" s="193"/>
      <c r="AF6" s="193"/>
      <c r="AG6" s="193"/>
    </row>
    <row r="7" spans="2:34" s="50" customFormat="1" ht="15.6" customHeight="1" x14ac:dyDescent="0.35">
      <c r="C7" s="330" t="s">
        <v>1916</v>
      </c>
      <c r="D7" s="330"/>
      <c r="E7" s="330"/>
      <c r="F7" s="330"/>
      <c r="G7" s="330"/>
      <c r="H7" s="330"/>
      <c r="I7" s="330"/>
      <c r="J7" s="330"/>
      <c r="K7" s="330"/>
      <c r="L7" s="330"/>
      <c r="M7" s="330"/>
      <c r="N7" s="330"/>
      <c r="Q7" s="193"/>
      <c r="R7" s="193"/>
      <c r="S7" s="193"/>
      <c r="T7" s="193"/>
      <c r="U7" s="193"/>
      <c r="V7" s="193"/>
      <c r="W7" s="193"/>
      <c r="X7" s="193"/>
      <c r="Y7" s="193"/>
      <c r="Z7" s="193"/>
      <c r="AA7" s="193"/>
      <c r="AB7" s="193"/>
      <c r="AC7" s="193"/>
      <c r="AD7" s="193"/>
      <c r="AE7" s="193"/>
      <c r="AF7" s="193"/>
      <c r="AG7" s="193"/>
    </row>
    <row r="8" spans="2:34" s="50" customFormat="1" ht="15.6" customHeight="1" x14ac:dyDescent="0.35">
      <c r="C8" s="330" t="s">
        <v>1917</v>
      </c>
      <c r="D8" s="330"/>
      <c r="E8" s="330"/>
      <c r="F8" s="330"/>
      <c r="G8" s="330"/>
      <c r="H8" s="330"/>
      <c r="I8" s="330"/>
      <c r="J8" s="330"/>
      <c r="K8" s="330"/>
      <c r="L8" s="330"/>
      <c r="M8" s="330"/>
      <c r="N8" s="330"/>
      <c r="Q8" s="193"/>
      <c r="R8" s="193"/>
      <c r="S8" s="193"/>
      <c r="T8" s="193"/>
      <c r="U8" s="193"/>
      <c r="V8" s="193"/>
      <c r="W8" s="193"/>
      <c r="X8" s="193"/>
      <c r="Y8" s="193"/>
      <c r="Z8" s="193"/>
      <c r="AA8" s="193"/>
      <c r="AB8" s="193"/>
      <c r="AC8" s="193"/>
      <c r="AD8" s="193"/>
      <c r="AE8" s="193"/>
      <c r="AF8" s="193"/>
      <c r="AG8" s="193"/>
    </row>
    <row r="9" spans="2:34" s="50" customFormat="1" x14ac:dyDescent="0.35">
      <c r="C9" s="307" t="s">
        <v>1911</v>
      </c>
      <c r="D9" s="307"/>
      <c r="E9" s="307"/>
      <c r="F9" s="307"/>
      <c r="G9" s="307"/>
      <c r="H9" s="307"/>
      <c r="I9" s="307"/>
      <c r="J9" s="307"/>
      <c r="K9" s="307"/>
      <c r="L9" s="307"/>
      <c r="M9" s="307"/>
      <c r="N9" s="307"/>
      <c r="Q9" s="193"/>
      <c r="R9" s="193"/>
      <c r="S9" s="193"/>
      <c r="T9" s="193"/>
      <c r="U9" s="193"/>
      <c r="V9" s="193"/>
      <c r="W9" s="193"/>
      <c r="X9" s="193"/>
      <c r="Y9" s="193"/>
      <c r="Z9" s="193"/>
      <c r="AA9" s="193"/>
      <c r="AB9" s="193"/>
      <c r="AC9" s="193"/>
      <c r="AD9" s="193"/>
      <c r="AE9" s="193"/>
      <c r="AF9" s="193"/>
      <c r="AG9" s="193"/>
    </row>
    <row r="10" spans="2:34" x14ac:dyDescent="0.35">
      <c r="C10" s="333"/>
      <c r="D10" s="333"/>
      <c r="E10" s="333"/>
      <c r="F10" s="333"/>
      <c r="G10" s="333"/>
      <c r="H10" s="333"/>
      <c r="I10" s="333"/>
      <c r="J10" s="333"/>
      <c r="K10" s="333"/>
      <c r="L10" s="333"/>
      <c r="M10" s="333"/>
      <c r="N10" s="333"/>
    </row>
    <row r="11" spans="2:34" ht="24" x14ac:dyDescent="0.35">
      <c r="C11" s="309" t="s">
        <v>1657</v>
      </c>
      <c r="D11" s="309"/>
      <c r="E11" s="309"/>
      <c r="F11" s="309"/>
      <c r="G11" s="309"/>
      <c r="H11" s="309"/>
      <c r="I11" s="309"/>
      <c r="J11" s="309"/>
      <c r="K11" s="309"/>
      <c r="L11" s="309"/>
      <c r="M11" s="309"/>
      <c r="N11" s="309"/>
    </row>
    <row r="12" spans="2:34" s="50" customFormat="1" ht="14.25" customHeight="1" x14ac:dyDescent="0.35">
      <c r="Q12" s="193"/>
      <c r="R12" s="193"/>
      <c r="S12" s="193"/>
      <c r="T12" s="193"/>
      <c r="U12" s="193"/>
      <c r="V12" s="193"/>
      <c r="W12" s="193"/>
      <c r="X12" s="193"/>
      <c r="Y12" s="193"/>
      <c r="Z12" s="193"/>
      <c r="AA12" s="193"/>
      <c r="AB12" s="193"/>
      <c r="AC12" s="193"/>
      <c r="AD12" s="193"/>
      <c r="AE12" s="193"/>
      <c r="AF12" s="193"/>
      <c r="AG12" s="193"/>
    </row>
    <row r="13" spans="2:34" s="50" customFormat="1" ht="15.75" customHeight="1" x14ac:dyDescent="0.35">
      <c r="B13" s="316" t="s">
        <v>1927</v>
      </c>
      <c r="C13" s="316"/>
      <c r="D13" s="316"/>
      <c r="E13" s="316"/>
      <c r="F13" s="316"/>
      <c r="G13" s="316"/>
      <c r="H13" s="316"/>
      <c r="I13" s="316"/>
      <c r="J13" s="316"/>
      <c r="K13" s="316"/>
      <c r="L13" s="316"/>
      <c r="M13" s="316"/>
      <c r="N13" s="316"/>
      <c r="Q13" s="193"/>
      <c r="R13" s="193"/>
      <c r="S13" s="193"/>
      <c r="T13" s="193"/>
      <c r="U13" s="193"/>
      <c r="V13" s="193"/>
      <c r="W13" s="193"/>
      <c r="X13" s="193"/>
      <c r="Y13" s="193"/>
      <c r="Z13" s="193"/>
      <c r="AA13" s="193"/>
      <c r="AB13" s="193"/>
      <c r="AC13" s="193"/>
      <c r="AD13" s="193"/>
      <c r="AE13" s="193"/>
      <c r="AF13" s="193"/>
      <c r="AG13" s="193"/>
    </row>
    <row r="14" spans="2:34" s="50" customFormat="1" x14ac:dyDescent="0.35">
      <c r="B14" s="50" t="s">
        <v>1490</v>
      </c>
      <c r="C14" s="50" t="s">
        <v>1572</v>
      </c>
      <c r="D14" s="50" t="s">
        <v>1496</v>
      </c>
      <c r="E14" s="50" t="s">
        <v>1433</v>
      </c>
      <c r="F14" s="50" t="s">
        <v>1497</v>
      </c>
      <c r="G14" s="50" t="s">
        <v>1498</v>
      </c>
      <c r="H14" s="50" t="s">
        <v>1495</v>
      </c>
      <c r="I14" s="50" t="s">
        <v>1573</v>
      </c>
      <c r="J14" s="50" t="s">
        <v>1434</v>
      </c>
      <c r="K14" s="50" t="s">
        <v>1755</v>
      </c>
      <c r="L14" s="50" t="s">
        <v>1753</v>
      </c>
      <c r="M14" s="50" t="s">
        <v>1754</v>
      </c>
      <c r="N14" s="50" t="s">
        <v>1500</v>
      </c>
      <c r="R14" s="193"/>
      <c r="S14" s="193"/>
      <c r="T14" s="193"/>
      <c r="U14" s="193"/>
      <c r="V14" s="193"/>
      <c r="W14" s="193"/>
      <c r="X14" s="193"/>
      <c r="Y14" s="193"/>
      <c r="Z14" s="193"/>
      <c r="AA14" s="193"/>
      <c r="AB14" s="193"/>
      <c r="AC14" s="193"/>
      <c r="AD14" s="193"/>
      <c r="AE14" s="193"/>
      <c r="AF14" s="193"/>
      <c r="AG14" s="193"/>
      <c r="AH14" s="193"/>
    </row>
    <row r="15" spans="2:34" s="50" customFormat="1" x14ac:dyDescent="0.35">
      <c r="B15" s="50" t="str">
        <f>VLOOKUP(C15,Companies[],3,FALSE)</f>
        <v>0000030220</v>
      </c>
      <c r="C15" s="50" t="s">
        <v>1986</v>
      </c>
      <c r="D15" s="50" t="s">
        <v>1983</v>
      </c>
      <c r="E15" s="50" t="s">
        <v>1501</v>
      </c>
      <c r="F15" s="50" t="s">
        <v>999</v>
      </c>
      <c r="G15" s="50" t="s">
        <v>999</v>
      </c>
      <c r="I15" s="258" t="s">
        <v>1078</v>
      </c>
      <c r="J15" s="194">
        <v>127909818</v>
      </c>
      <c r="R15" s="193"/>
      <c r="S15" s="193"/>
      <c r="T15" s="193"/>
      <c r="U15" s="193"/>
      <c r="V15" s="193"/>
      <c r="W15" s="193"/>
      <c r="X15" s="193"/>
      <c r="Y15" s="193"/>
      <c r="Z15" s="193"/>
      <c r="AA15" s="193"/>
      <c r="AB15" s="193"/>
      <c r="AC15" s="193"/>
      <c r="AD15" s="193"/>
      <c r="AE15" s="193"/>
      <c r="AF15" s="193"/>
      <c r="AG15" s="193"/>
      <c r="AH15" s="193"/>
    </row>
    <row r="16" spans="2:34" s="50" customFormat="1" x14ac:dyDescent="0.35">
      <c r="B16" s="50" t="str">
        <f>VLOOKUP(C16,Companies[],3,FALSE)</f>
        <v>0000030220</v>
      </c>
      <c r="C16" s="50" t="s">
        <v>1986</v>
      </c>
      <c r="D16" s="50" t="s">
        <v>1983</v>
      </c>
      <c r="E16" s="50" t="s">
        <v>2005</v>
      </c>
      <c r="F16" s="50" t="s">
        <v>999</v>
      </c>
      <c r="G16" s="50" t="s">
        <v>999</v>
      </c>
      <c r="I16" s="258" t="s">
        <v>1078</v>
      </c>
      <c r="J16" s="194">
        <v>15540</v>
      </c>
      <c r="R16" s="193"/>
      <c r="S16" s="193"/>
      <c r="T16" s="193"/>
      <c r="U16" s="193"/>
      <c r="V16" s="193"/>
      <c r="W16" s="193"/>
      <c r="X16" s="193"/>
      <c r="Y16" s="193"/>
      <c r="Z16" s="193"/>
      <c r="AA16" s="193"/>
      <c r="AB16" s="193"/>
      <c r="AC16" s="193"/>
      <c r="AD16" s="193"/>
      <c r="AE16" s="193"/>
      <c r="AF16" s="193"/>
      <c r="AG16" s="193"/>
      <c r="AH16" s="193"/>
    </row>
    <row r="17" spans="2:34" s="50" customFormat="1" x14ac:dyDescent="0.35">
      <c r="B17" s="50" t="str">
        <f>VLOOKUP(C17,Companies[],3,FALSE)</f>
        <v>0000030220</v>
      </c>
      <c r="C17" s="50" t="s">
        <v>1986</v>
      </c>
      <c r="D17" s="50" t="s">
        <v>1983</v>
      </c>
      <c r="E17" s="50" t="s">
        <v>2012</v>
      </c>
      <c r="F17" s="50" t="s">
        <v>999</v>
      </c>
      <c r="G17" s="50" t="s">
        <v>999</v>
      </c>
      <c r="I17" s="258" t="s">
        <v>1078</v>
      </c>
      <c r="J17" s="194">
        <v>20</v>
      </c>
      <c r="R17" s="193"/>
      <c r="S17" s="193"/>
      <c r="T17" s="193"/>
      <c r="U17" s="193"/>
      <c r="V17" s="193"/>
      <c r="W17" s="193"/>
      <c r="X17" s="193"/>
      <c r="Y17" s="193"/>
      <c r="Z17" s="193"/>
      <c r="AA17" s="193"/>
      <c r="AB17" s="193"/>
      <c r="AC17" s="193"/>
      <c r="AD17" s="193"/>
      <c r="AE17" s="193"/>
      <c r="AF17" s="193"/>
      <c r="AG17" s="193"/>
      <c r="AH17" s="193"/>
    </row>
    <row r="18" spans="2:34" s="50" customFormat="1" x14ac:dyDescent="0.35">
      <c r="B18" s="50" t="str">
        <f>VLOOKUP(C18,Companies[],3,FALSE)</f>
        <v>0000030220</v>
      </c>
      <c r="C18" s="50" t="s">
        <v>1986</v>
      </c>
      <c r="D18" s="50" t="s">
        <v>1984</v>
      </c>
      <c r="E18" s="50" t="s">
        <v>2006</v>
      </c>
      <c r="F18" s="50" t="s">
        <v>999</v>
      </c>
      <c r="G18" s="50" t="s">
        <v>999</v>
      </c>
      <c r="I18" s="258" t="s">
        <v>1078</v>
      </c>
      <c r="J18" s="194">
        <v>394875816</v>
      </c>
      <c r="R18" s="193"/>
      <c r="S18" s="193"/>
      <c r="T18" s="193"/>
      <c r="U18" s="193"/>
      <c r="V18" s="193"/>
      <c r="W18" s="193"/>
      <c r="X18" s="193"/>
      <c r="Y18" s="193"/>
      <c r="Z18" s="193"/>
      <c r="AA18" s="193"/>
      <c r="AB18" s="193"/>
      <c r="AC18" s="193"/>
      <c r="AD18" s="193"/>
      <c r="AE18" s="193"/>
      <c r="AF18" s="193"/>
      <c r="AG18" s="193"/>
      <c r="AH18" s="193"/>
    </row>
    <row r="19" spans="2:34" s="50" customFormat="1" x14ac:dyDescent="0.35">
      <c r="B19" s="50" t="str">
        <f>VLOOKUP(C19,Companies[],3,FALSE)</f>
        <v>0000030220</v>
      </c>
      <c r="C19" s="50" t="s">
        <v>1986</v>
      </c>
      <c r="D19" s="50" t="s">
        <v>1984</v>
      </c>
      <c r="E19" s="50" t="s">
        <v>2008</v>
      </c>
      <c r="F19" s="50" t="s">
        <v>999</v>
      </c>
      <c r="G19" s="50" t="s">
        <v>999</v>
      </c>
      <c r="I19" s="258" t="s">
        <v>1078</v>
      </c>
      <c r="J19" s="194">
        <v>130916291</v>
      </c>
      <c r="R19" s="193"/>
      <c r="S19" s="193"/>
      <c r="T19" s="193"/>
      <c r="U19" s="193"/>
      <c r="V19" s="193"/>
      <c r="W19" s="193"/>
      <c r="X19" s="193"/>
      <c r="Y19" s="193"/>
      <c r="Z19" s="193"/>
      <c r="AA19" s="193"/>
      <c r="AB19" s="193"/>
      <c r="AC19" s="193"/>
      <c r="AD19" s="193"/>
      <c r="AE19" s="193"/>
      <c r="AF19" s="193"/>
      <c r="AG19" s="193"/>
      <c r="AH19" s="193"/>
    </row>
    <row r="20" spans="2:34" s="50" customFormat="1" x14ac:dyDescent="0.35">
      <c r="B20" s="50" t="str">
        <f>VLOOKUP(C20,Companies[],3,FALSE)</f>
        <v>0000030220</v>
      </c>
      <c r="C20" s="50" t="s">
        <v>1986</v>
      </c>
      <c r="D20" s="50" t="s">
        <v>1984</v>
      </c>
      <c r="E20" s="50" t="s">
        <v>2010</v>
      </c>
      <c r="F20" s="50" t="s">
        <v>999</v>
      </c>
      <c r="G20" s="50" t="s">
        <v>999</v>
      </c>
      <c r="I20" s="258" t="s">
        <v>1078</v>
      </c>
      <c r="J20" s="194">
        <v>467611</v>
      </c>
      <c r="R20" s="193"/>
      <c r="S20" s="193"/>
      <c r="T20" s="193"/>
      <c r="U20" s="193"/>
      <c r="V20" s="193"/>
      <c r="W20" s="193"/>
      <c r="X20" s="193"/>
      <c r="Y20" s="193"/>
      <c r="Z20" s="193"/>
      <c r="AA20" s="193"/>
      <c r="AB20" s="193"/>
      <c r="AC20" s="193"/>
      <c r="AD20" s="193"/>
      <c r="AE20" s="193"/>
      <c r="AF20" s="193"/>
      <c r="AG20" s="193"/>
      <c r="AH20" s="193"/>
    </row>
    <row r="21" spans="2:34" s="50" customFormat="1" x14ac:dyDescent="0.35">
      <c r="B21" s="50" t="str">
        <f>VLOOKUP(C21,Companies[],3,FALSE)</f>
        <v>0000030220</v>
      </c>
      <c r="C21" s="50" t="s">
        <v>1986</v>
      </c>
      <c r="D21" s="50" t="s">
        <v>1984</v>
      </c>
      <c r="E21" s="50" t="s">
        <v>2012</v>
      </c>
      <c r="F21" s="50" t="s">
        <v>999</v>
      </c>
      <c r="G21" s="50" t="s">
        <v>999</v>
      </c>
      <c r="I21" s="258" t="s">
        <v>1078</v>
      </c>
      <c r="J21" s="194">
        <v>155537</v>
      </c>
      <c r="R21" s="193"/>
      <c r="S21" s="193"/>
      <c r="T21" s="193"/>
      <c r="U21" s="193"/>
      <c r="V21" s="193"/>
      <c r="W21" s="193"/>
      <c r="X21" s="193"/>
      <c r="Y21" s="193"/>
      <c r="Z21" s="193"/>
      <c r="AA21" s="193"/>
      <c r="AB21" s="193"/>
      <c r="AC21" s="193"/>
      <c r="AD21" s="193"/>
      <c r="AE21" s="193"/>
      <c r="AF21" s="193"/>
      <c r="AG21" s="193"/>
      <c r="AH21" s="193"/>
    </row>
    <row r="22" spans="2:34" s="50" customFormat="1" x14ac:dyDescent="0.35">
      <c r="B22" s="50" t="str">
        <f>VLOOKUP(C22,Companies[],3,FALSE)</f>
        <v>0000047426</v>
      </c>
      <c r="C22" s="50" t="s">
        <v>1987</v>
      </c>
      <c r="D22" s="50" t="s">
        <v>1984</v>
      </c>
      <c r="E22" s="50" t="s">
        <v>2007</v>
      </c>
      <c r="F22" s="50" t="s">
        <v>999</v>
      </c>
      <c r="G22" s="50" t="s">
        <v>999</v>
      </c>
      <c r="I22" s="258" t="s">
        <v>1078</v>
      </c>
      <c r="J22" s="194">
        <v>216490608</v>
      </c>
      <c r="R22" s="193"/>
      <c r="S22" s="193"/>
      <c r="T22" s="193"/>
      <c r="U22" s="193"/>
      <c r="V22" s="193"/>
      <c r="W22" s="193"/>
      <c r="X22" s="193"/>
      <c r="Y22" s="193"/>
      <c r="Z22" s="193"/>
      <c r="AA22" s="193"/>
      <c r="AB22" s="193"/>
      <c r="AC22" s="193"/>
      <c r="AD22" s="193"/>
      <c r="AE22" s="193"/>
      <c r="AF22" s="193"/>
      <c r="AG22" s="193"/>
      <c r="AH22" s="193"/>
    </row>
    <row r="23" spans="2:34" s="50" customFormat="1" x14ac:dyDescent="0.35">
      <c r="B23" s="50" t="str">
        <f>VLOOKUP(C23,Companies[],3,FALSE)</f>
        <v>0000047426</v>
      </c>
      <c r="C23" s="50" t="s">
        <v>1987</v>
      </c>
      <c r="D23" s="50" t="s">
        <v>1984</v>
      </c>
      <c r="E23" s="50" t="s">
        <v>2008</v>
      </c>
      <c r="F23" s="50" t="s">
        <v>999</v>
      </c>
      <c r="G23" s="50" t="s">
        <v>999</v>
      </c>
      <c r="I23" s="258" t="s">
        <v>1078</v>
      </c>
      <c r="J23" s="194">
        <v>3608470</v>
      </c>
      <c r="R23" s="193"/>
      <c r="S23" s="193"/>
      <c r="T23" s="193"/>
      <c r="U23" s="193"/>
      <c r="V23" s="193"/>
      <c r="W23" s="193"/>
      <c r="X23" s="193"/>
      <c r="Y23" s="193"/>
      <c r="Z23" s="193"/>
      <c r="AA23" s="193"/>
      <c r="AB23" s="193"/>
      <c r="AC23" s="193"/>
      <c r="AD23" s="193"/>
      <c r="AE23" s="193"/>
      <c r="AF23" s="193"/>
      <c r="AG23" s="193"/>
      <c r="AH23" s="193"/>
    </row>
    <row r="24" spans="2:34" s="50" customFormat="1" x14ac:dyDescent="0.35">
      <c r="B24" s="50" t="str">
        <f>VLOOKUP(C24,Companies[],3,FALSE)</f>
        <v>0000047426</v>
      </c>
      <c r="C24" s="50" t="s">
        <v>1987</v>
      </c>
      <c r="D24" s="50" t="s">
        <v>1984</v>
      </c>
      <c r="E24" s="50" t="s">
        <v>2010</v>
      </c>
      <c r="F24" s="50" t="s">
        <v>999</v>
      </c>
      <c r="G24" s="50" t="s">
        <v>999</v>
      </c>
      <c r="I24" s="258" t="s">
        <v>1078</v>
      </c>
      <c r="J24" s="194">
        <v>197088543</v>
      </c>
      <c r="R24" s="193"/>
      <c r="S24" s="193"/>
      <c r="T24" s="193"/>
      <c r="U24" s="193"/>
      <c r="V24" s="193"/>
      <c r="W24" s="193"/>
      <c r="X24" s="193"/>
      <c r="Y24" s="193"/>
      <c r="Z24" s="193"/>
      <c r="AA24" s="193"/>
      <c r="AB24" s="193"/>
      <c r="AC24" s="193"/>
      <c r="AD24" s="193"/>
      <c r="AE24" s="193"/>
      <c r="AF24" s="193"/>
      <c r="AG24" s="193"/>
      <c r="AH24" s="193"/>
    </row>
    <row r="25" spans="2:34" s="50" customFormat="1" x14ac:dyDescent="0.35">
      <c r="B25" s="50" t="str">
        <f>VLOOKUP(C25,Companies[],3,FALSE)</f>
        <v>0004224329</v>
      </c>
      <c r="C25" s="50" t="s">
        <v>1988</v>
      </c>
      <c r="D25" s="50" t="s">
        <v>1983</v>
      </c>
      <c r="E25" s="50" t="s">
        <v>1501</v>
      </c>
      <c r="F25" s="50" t="s">
        <v>999</v>
      </c>
      <c r="G25" s="50" t="s">
        <v>999</v>
      </c>
      <c r="I25" s="258" t="s">
        <v>1078</v>
      </c>
      <c r="J25" s="194">
        <v>12607331</v>
      </c>
      <c r="R25" s="193"/>
      <c r="S25" s="193"/>
      <c r="T25" s="193"/>
      <c r="U25" s="193"/>
      <c r="V25" s="193"/>
      <c r="W25" s="193"/>
      <c r="X25" s="193"/>
      <c r="Y25" s="193"/>
      <c r="Z25" s="193"/>
      <c r="AA25" s="193"/>
      <c r="AB25" s="193"/>
      <c r="AC25" s="193"/>
      <c r="AD25" s="193"/>
      <c r="AE25" s="193"/>
      <c r="AF25" s="193"/>
      <c r="AG25" s="193"/>
      <c r="AH25" s="193"/>
    </row>
    <row r="26" spans="2:34" s="50" customFormat="1" x14ac:dyDescent="0.35">
      <c r="B26" s="259" t="str">
        <f>VLOOKUP(C26,Companies[],3,FALSE)</f>
        <v>0004224329</v>
      </c>
      <c r="C26" s="50" t="s">
        <v>1988</v>
      </c>
      <c r="D26" s="50" t="s">
        <v>1984</v>
      </c>
      <c r="E26" s="258" t="s">
        <v>2010</v>
      </c>
      <c r="F26" s="50" t="s">
        <v>999</v>
      </c>
      <c r="G26" s="50" t="s">
        <v>999</v>
      </c>
      <c r="H26" s="258"/>
      <c r="I26" s="258" t="s">
        <v>1078</v>
      </c>
      <c r="J26" s="260">
        <v>333252765</v>
      </c>
      <c r="K26" s="258"/>
      <c r="L26" s="258"/>
      <c r="M26" s="258"/>
      <c r="N26" s="258"/>
      <c r="R26" s="193"/>
      <c r="S26" s="193"/>
      <c r="T26" s="193"/>
      <c r="U26" s="193"/>
      <c r="V26" s="193"/>
      <c r="W26" s="193"/>
      <c r="X26" s="193"/>
      <c r="Y26" s="193"/>
      <c r="Z26" s="193"/>
      <c r="AA26" s="193"/>
      <c r="AB26" s="193"/>
      <c r="AC26" s="193"/>
      <c r="AD26" s="193"/>
      <c r="AE26" s="193"/>
      <c r="AF26" s="193"/>
      <c r="AG26" s="193"/>
      <c r="AH26" s="193"/>
    </row>
    <row r="27" spans="2:34" s="50" customFormat="1" x14ac:dyDescent="0.35">
      <c r="B27" s="259" t="str">
        <f>VLOOKUP(C27,Companies[],3,FALSE)</f>
        <v>0004224329</v>
      </c>
      <c r="C27" s="50" t="s">
        <v>1988</v>
      </c>
      <c r="D27" s="50" t="s">
        <v>1984</v>
      </c>
      <c r="E27" s="258" t="s">
        <v>2011</v>
      </c>
      <c r="F27" s="50" t="s">
        <v>999</v>
      </c>
      <c r="G27" s="50" t="s">
        <v>999</v>
      </c>
      <c r="H27" s="258"/>
      <c r="I27" s="258" t="s">
        <v>1078</v>
      </c>
      <c r="J27" s="260">
        <v>9957</v>
      </c>
      <c r="K27" s="258"/>
      <c r="L27" s="258"/>
      <c r="M27" s="258"/>
      <c r="N27" s="258"/>
      <c r="R27" s="193"/>
      <c r="S27" s="193"/>
      <c r="T27" s="193"/>
      <c r="U27" s="193"/>
      <c r="V27" s="193"/>
      <c r="W27" s="193"/>
      <c r="X27" s="193"/>
      <c r="Y27" s="193"/>
      <c r="Z27" s="193"/>
      <c r="AA27" s="193"/>
      <c r="AB27" s="193"/>
      <c r="AC27" s="193"/>
      <c r="AD27" s="193"/>
      <c r="AE27" s="193"/>
      <c r="AF27" s="193"/>
      <c r="AG27" s="193"/>
      <c r="AH27" s="193"/>
    </row>
    <row r="28" spans="2:34" s="50" customFormat="1" x14ac:dyDescent="0.35">
      <c r="B28" s="259" t="str">
        <f>VLOOKUP(C28,Companies[],3,FALSE)</f>
        <v>0002937443</v>
      </c>
      <c r="C28" s="258" t="s">
        <v>1989</v>
      </c>
      <c r="D28" s="258" t="s">
        <v>1983</v>
      </c>
      <c r="E28" s="258" t="s">
        <v>1501</v>
      </c>
      <c r="F28" s="50" t="s">
        <v>999</v>
      </c>
      <c r="G28" s="50" t="s">
        <v>999</v>
      </c>
      <c r="H28" s="258"/>
      <c r="I28" s="258" t="s">
        <v>1078</v>
      </c>
      <c r="J28" s="260">
        <v>9497030.3200000003</v>
      </c>
      <c r="K28" s="258"/>
      <c r="L28" s="258"/>
      <c r="M28" s="258"/>
      <c r="N28" s="258"/>
      <c r="R28" s="193"/>
      <c r="S28" s="193"/>
      <c r="T28" s="193"/>
      <c r="U28" s="193"/>
      <c r="V28" s="193"/>
      <c r="W28" s="193"/>
      <c r="X28" s="193"/>
      <c r="Y28" s="193"/>
      <c r="Z28" s="193"/>
      <c r="AA28" s="193"/>
      <c r="AB28" s="193"/>
      <c r="AC28" s="193"/>
      <c r="AD28" s="193"/>
      <c r="AE28" s="193"/>
      <c r="AF28" s="193"/>
      <c r="AG28" s="193"/>
      <c r="AH28" s="193"/>
    </row>
    <row r="29" spans="2:34" s="50" customFormat="1" x14ac:dyDescent="0.35">
      <c r="B29" s="259" t="str">
        <f>VLOOKUP(C29,Companies[],3,FALSE)</f>
        <v>0002937443</v>
      </c>
      <c r="C29" s="258" t="s">
        <v>1989</v>
      </c>
      <c r="D29" s="258" t="s">
        <v>1983</v>
      </c>
      <c r="E29" s="258" t="s">
        <v>2012</v>
      </c>
      <c r="F29" s="50" t="s">
        <v>999</v>
      </c>
      <c r="G29" s="50" t="s">
        <v>999</v>
      </c>
      <c r="H29" s="258"/>
      <c r="I29" s="258" t="s">
        <v>1078</v>
      </c>
      <c r="J29" s="260">
        <v>164096.31</v>
      </c>
      <c r="K29" s="258"/>
      <c r="L29" s="258"/>
      <c r="M29" s="258"/>
      <c r="N29" s="258"/>
      <c r="R29" s="193"/>
      <c r="S29" s="193"/>
      <c r="T29" s="193"/>
      <c r="U29" s="193"/>
      <c r="V29" s="193"/>
      <c r="W29" s="193"/>
      <c r="X29" s="193"/>
      <c r="Y29" s="193"/>
      <c r="Z29" s="193"/>
      <c r="AA29" s="193"/>
      <c r="AB29" s="193"/>
      <c r="AC29" s="193"/>
      <c r="AD29" s="193"/>
      <c r="AE29" s="193"/>
      <c r="AF29" s="193"/>
      <c r="AG29" s="193"/>
      <c r="AH29" s="193"/>
    </row>
    <row r="30" spans="2:34" s="50" customFormat="1" x14ac:dyDescent="0.35">
      <c r="B30" s="259" t="str">
        <f>VLOOKUP(C30,Companies[],3,FALSE)</f>
        <v>0002937443</v>
      </c>
      <c r="C30" s="258" t="s">
        <v>1989</v>
      </c>
      <c r="D30" s="50" t="s">
        <v>1984</v>
      </c>
      <c r="E30" s="258" t="s">
        <v>2010</v>
      </c>
      <c r="F30" s="50" t="s">
        <v>999</v>
      </c>
      <c r="G30" s="50" t="s">
        <v>999</v>
      </c>
      <c r="H30" s="258"/>
      <c r="I30" s="258" t="s">
        <v>1078</v>
      </c>
      <c r="J30" s="260">
        <v>239134452.51999998</v>
      </c>
      <c r="K30" s="258"/>
      <c r="L30" s="258"/>
      <c r="M30" s="258"/>
      <c r="N30" s="258"/>
      <c r="R30" s="193"/>
      <c r="S30" s="193"/>
      <c r="T30" s="193"/>
      <c r="U30" s="193"/>
      <c r="V30" s="193"/>
      <c r="W30" s="193"/>
      <c r="X30" s="193"/>
      <c r="Y30" s="193"/>
      <c r="Z30" s="193"/>
      <c r="AA30" s="193"/>
      <c r="AB30" s="193"/>
      <c r="AC30" s="193"/>
      <c r="AD30" s="193"/>
      <c r="AE30" s="193"/>
      <c r="AF30" s="193"/>
      <c r="AG30" s="193"/>
      <c r="AH30" s="193"/>
    </row>
    <row r="31" spans="2:34" s="50" customFormat="1" x14ac:dyDescent="0.35">
      <c r="B31" s="259" t="str">
        <f>VLOOKUP(C31,Companies[],3,FALSE)</f>
        <v>0002635431</v>
      </c>
      <c r="C31" s="258" t="s">
        <v>1990</v>
      </c>
      <c r="D31" s="50" t="s">
        <v>1984</v>
      </c>
      <c r="E31" s="50" t="s">
        <v>2008</v>
      </c>
      <c r="F31" s="50" t="s">
        <v>999</v>
      </c>
      <c r="G31" s="50" t="s">
        <v>999</v>
      </c>
      <c r="H31" s="258"/>
      <c r="I31" s="258" t="s">
        <v>1078</v>
      </c>
      <c r="J31" s="260">
        <v>33711</v>
      </c>
      <c r="K31" s="258"/>
      <c r="L31" s="258"/>
      <c r="M31" s="258"/>
      <c r="N31" s="258"/>
      <c r="R31" s="193"/>
      <c r="S31" s="193"/>
      <c r="T31" s="193"/>
      <c r="U31" s="193"/>
      <c r="V31" s="193"/>
      <c r="W31" s="193"/>
      <c r="X31" s="193"/>
      <c r="Y31" s="193"/>
      <c r="Z31" s="193"/>
      <c r="AA31" s="193"/>
      <c r="AB31" s="193"/>
      <c r="AC31" s="193"/>
      <c r="AD31" s="193"/>
      <c r="AE31" s="193"/>
      <c r="AF31" s="193"/>
      <c r="AG31" s="193"/>
      <c r="AH31" s="193"/>
    </row>
    <row r="32" spans="2:34" s="50" customFormat="1" x14ac:dyDescent="0.35">
      <c r="B32" s="259" t="str">
        <f>VLOOKUP(C32,Companies[],3,FALSE)</f>
        <v>0002635431</v>
      </c>
      <c r="C32" s="258" t="s">
        <v>1990</v>
      </c>
      <c r="D32" s="50" t="s">
        <v>1984</v>
      </c>
      <c r="E32" s="50" t="s">
        <v>2010</v>
      </c>
      <c r="F32" s="50" t="s">
        <v>999</v>
      </c>
      <c r="G32" s="50" t="s">
        <v>999</v>
      </c>
      <c r="H32" s="258"/>
      <c r="I32" s="258" t="s">
        <v>1078</v>
      </c>
      <c r="J32" s="260">
        <v>77777668</v>
      </c>
      <c r="K32" s="258"/>
      <c r="L32" s="258"/>
      <c r="M32" s="258"/>
      <c r="N32" s="258"/>
      <c r="R32" s="193"/>
      <c r="S32" s="193"/>
      <c r="T32" s="193"/>
      <c r="U32" s="193"/>
      <c r="V32" s="193"/>
      <c r="W32" s="193"/>
      <c r="X32" s="193"/>
      <c r="Y32" s="193"/>
      <c r="Z32" s="193"/>
      <c r="AA32" s="193"/>
      <c r="AB32" s="193"/>
      <c r="AC32" s="193"/>
      <c r="AD32" s="193"/>
      <c r="AE32" s="193"/>
      <c r="AF32" s="193"/>
      <c r="AG32" s="193"/>
      <c r="AH32" s="193"/>
    </row>
    <row r="33" spans="2:34" s="50" customFormat="1" x14ac:dyDescent="0.35">
      <c r="B33" s="259" t="str">
        <f>VLOOKUP(C33,Companies[],3,FALSE)</f>
        <v>0003477494</v>
      </c>
      <c r="C33" s="258" t="s">
        <v>1991</v>
      </c>
      <c r="D33" s="258" t="s">
        <v>1983</v>
      </c>
      <c r="E33" s="258" t="s">
        <v>1501</v>
      </c>
      <c r="F33" s="50" t="s">
        <v>999</v>
      </c>
      <c r="G33" s="50" t="s">
        <v>999</v>
      </c>
      <c r="H33" s="258"/>
      <c r="I33" s="258" t="s">
        <v>1078</v>
      </c>
      <c r="J33" s="260">
        <v>1112348</v>
      </c>
      <c r="K33" s="258"/>
      <c r="L33" s="258"/>
      <c r="M33" s="258"/>
      <c r="N33" s="258"/>
      <c r="R33" s="193"/>
      <c r="S33" s="193"/>
      <c r="T33" s="193"/>
      <c r="U33" s="193"/>
      <c r="V33" s="193"/>
      <c r="W33" s="193"/>
      <c r="X33" s="193"/>
      <c r="Y33" s="193"/>
      <c r="Z33" s="193"/>
      <c r="AA33" s="193"/>
      <c r="AB33" s="193"/>
      <c r="AC33" s="193"/>
      <c r="AD33" s="193"/>
      <c r="AE33" s="193"/>
      <c r="AF33" s="193"/>
      <c r="AG33" s="193"/>
      <c r="AH33" s="193"/>
    </row>
    <row r="34" spans="2:34" s="50" customFormat="1" x14ac:dyDescent="0.35">
      <c r="B34" s="259" t="str">
        <f>VLOOKUP(C34,Companies[],3,FALSE)</f>
        <v>0003477494</v>
      </c>
      <c r="C34" s="258" t="s">
        <v>1991</v>
      </c>
      <c r="D34" s="258" t="s">
        <v>1983</v>
      </c>
      <c r="E34" s="258" t="s">
        <v>2012</v>
      </c>
      <c r="F34" s="50" t="s">
        <v>999</v>
      </c>
      <c r="G34" s="50" t="s">
        <v>999</v>
      </c>
      <c r="H34" s="258"/>
      <c r="I34" s="258" t="s">
        <v>1078</v>
      </c>
      <c r="J34" s="260">
        <v>7276.06</v>
      </c>
      <c r="K34" s="258"/>
      <c r="L34" s="258"/>
      <c r="M34" s="258"/>
      <c r="N34" s="258"/>
      <c r="R34" s="193"/>
      <c r="S34" s="193"/>
      <c r="T34" s="193"/>
      <c r="U34" s="193"/>
      <c r="V34" s="193"/>
      <c r="W34" s="193"/>
      <c r="X34" s="193"/>
      <c r="Y34" s="193"/>
      <c r="Z34" s="193"/>
      <c r="AA34" s="193"/>
      <c r="AB34" s="193"/>
      <c r="AC34" s="193"/>
      <c r="AD34" s="193"/>
      <c r="AE34" s="193"/>
      <c r="AF34" s="193"/>
      <c r="AG34" s="193"/>
      <c r="AH34" s="193"/>
    </row>
    <row r="35" spans="2:34" s="50" customFormat="1" x14ac:dyDescent="0.35">
      <c r="B35" s="259" t="str">
        <f>VLOOKUP(C35,Companies[],3,FALSE)</f>
        <v>0005172817</v>
      </c>
      <c r="C35" s="258" t="s">
        <v>1992</v>
      </c>
      <c r="D35" s="258" t="s">
        <v>1983</v>
      </c>
      <c r="E35" s="258" t="s">
        <v>1501</v>
      </c>
      <c r="F35" s="50" t="s">
        <v>999</v>
      </c>
      <c r="G35" s="50" t="s">
        <v>999</v>
      </c>
      <c r="H35" s="258"/>
      <c r="I35" s="258" t="s">
        <v>1078</v>
      </c>
      <c r="J35" s="260">
        <v>1263712</v>
      </c>
      <c r="K35" s="258"/>
      <c r="L35" s="258"/>
      <c r="M35" s="258"/>
      <c r="N35" s="258"/>
      <c r="R35" s="193"/>
      <c r="S35" s="193"/>
      <c r="T35" s="193"/>
      <c r="U35" s="193"/>
      <c r="V35" s="193"/>
      <c r="W35" s="193"/>
      <c r="X35" s="193"/>
      <c r="Y35" s="193"/>
      <c r="Z35" s="193"/>
      <c r="AA35" s="193"/>
      <c r="AB35" s="193"/>
      <c r="AC35" s="193"/>
      <c r="AD35" s="193"/>
      <c r="AE35" s="193"/>
      <c r="AF35" s="193"/>
      <c r="AG35" s="193"/>
      <c r="AH35" s="193"/>
    </row>
    <row r="36" spans="2:34" s="50" customFormat="1" x14ac:dyDescent="0.35">
      <c r="B36" s="259" t="str">
        <f>VLOOKUP(C36,Companies[],3,FALSE)</f>
        <v>0005172817</v>
      </c>
      <c r="C36" s="258" t="s">
        <v>1992</v>
      </c>
      <c r="D36" s="50" t="s">
        <v>1984</v>
      </c>
      <c r="E36" s="50" t="s">
        <v>2008</v>
      </c>
      <c r="F36" s="50" t="s">
        <v>999</v>
      </c>
      <c r="G36" s="50" t="s">
        <v>999</v>
      </c>
      <c r="H36" s="258"/>
      <c r="I36" s="258" t="s">
        <v>1078</v>
      </c>
      <c r="J36" s="260">
        <v>2019454</v>
      </c>
      <c r="K36" s="258"/>
      <c r="L36" s="258"/>
      <c r="M36" s="258"/>
      <c r="N36" s="258"/>
      <c r="R36" s="193"/>
      <c r="S36" s="193"/>
      <c r="T36" s="193"/>
      <c r="U36" s="193"/>
      <c r="V36" s="193"/>
      <c r="W36" s="193"/>
      <c r="X36" s="193"/>
      <c r="Y36" s="193"/>
      <c r="Z36" s="193"/>
      <c r="AA36" s="193"/>
      <c r="AB36" s="193"/>
      <c r="AC36" s="193"/>
      <c r="AD36" s="193"/>
      <c r="AE36" s="193"/>
      <c r="AF36" s="193"/>
      <c r="AG36" s="193"/>
      <c r="AH36" s="193"/>
    </row>
    <row r="37" spans="2:34" s="50" customFormat="1" x14ac:dyDescent="0.35">
      <c r="B37" s="259" t="str">
        <f>VLOOKUP(C37,Companies[],3,FALSE)</f>
        <v>0005172817</v>
      </c>
      <c r="C37" s="258" t="s">
        <v>1992</v>
      </c>
      <c r="D37" s="50" t="s">
        <v>1984</v>
      </c>
      <c r="E37" s="258" t="s">
        <v>2009</v>
      </c>
      <c r="F37" s="50" t="s">
        <v>999</v>
      </c>
      <c r="G37" s="50" t="s">
        <v>999</v>
      </c>
      <c r="H37" s="258"/>
      <c r="I37" s="258" t="s">
        <v>1078</v>
      </c>
      <c r="J37" s="260">
        <v>26413074</v>
      </c>
      <c r="K37" s="258"/>
      <c r="L37" s="258"/>
      <c r="M37" s="258"/>
      <c r="N37" s="258"/>
      <c r="R37" s="193"/>
      <c r="S37" s="193"/>
      <c r="T37" s="193"/>
      <c r="U37" s="193"/>
      <c r="V37" s="193"/>
      <c r="W37" s="193"/>
      <c r="X37" s="193"/>
      <c r="Y37" s="193"/>
      <c r="Z37" s="193"/>
      <c r="AA37" s="193"/>
      <c r="AB37" s="193"/>
      <c r="AC37" s="193"/>
      <c r="AD37" s="193"/>
      <c r="AE37" s="193"/>
      <c r="AF37" s="193"/>
      <c r="AG37" s="193"/>
      <c r="AH37" s="193"/>
    </row>
    <row r="38" spans="2:34" s="50" customFormat="1" x14ac:dyDescent="0.35">
      <c r="B38" s="259" t="str">
        <f>VLOOKUP(C38,Companies[],3,FALSE)</f>
        <v>0005172817</v>
      </c>
      <c r="C38" s="258" t="s">
        <v>1992</v>
      </c>
      <c r="D38" s="50" t="s">
        <v>1984</v>
      </c>
      <c r="E38" s="258" t="s">
        <v>2011</v>
      </c>
      <c r="F38" s="50" t="s">
        <v>999</v>
      </c>
      <c r="G38" s="50" t="s">
        <v>999</v>
      </c>
      <c r="H38" s="258"/>
      <c r="I38" s="258" t="s">
        <v>1078</v>
      </c>
      <c r="J38" s="260">
        <v>2632855</v>
      </c>
      <c r="K38" s="258"/>
      <c r="L38" s="258"/>
      <c r="M38" s="258"/>
      <c r="N38" s="258"/>
      <c r="R38" s="193"/>
      <c r="S38" s="193"/>
      <c r="T38" s="193"/>
      <c r="U38" s="193"/>
      <c r="V38" s="193"/>
      <c r="W38" s="193"/>
      <c r="X38" s="193"/>
      <c r="Y38" s="193"/>
      <c r="Z38" s="193"/>
      <c r="AA38" s="193"/>
      <c r="AB38" s="193"/>
      <c r="AC38" s="193"/>
      <c r="AD38" s="193"/>
      <c r="AE38" s="193"/>
      <c r="AF38" s="193"/>
      <c r="AG38" s="193"/>
      <c r="AH38" s="193"/>
    </row>
    <row r="39" spans="2:34" s="50" customFormat="1" x14ac:dyDescent="0.35">
      <c r="B39" s="195" t="e">
        <f>VLOOKUP(C39,Companies[],3,FALSE)</f>
        <v>#N/A</v>
      </c>
      <c r="C39" s="195" t="s">
        <v>1568</v>
      </c>
      <c r="H39" s="195"/>
      <c r="J39" s="194"/>
      <c r="R39" s="193"/>
      <c r="S39" s="193"/>
      <c r="T39" s="193"/>
      <c r="U39" s="193"/>
      <c r="V39" s="193"/>
      <c r="W39" s="193"/>
      <c r="X39" s="193"/>
      <c r="Y39" s="193"/>
      <c r="Z39" s="193"/>
      <c r="AA39" s="193"/>
      <c r="AB39" s="193"/>
      <c r="AC39" s="193"/>
      <c r="AD39" s="193"/>
      <c r="AE39" s="193"/>
      <c r="AF39" s="193"/>
      <c r="AG39" s="193"/>
      <c r="AH39" s="193"/>
    </row>
    <row r="40" spans="2:34" s="50" customFormat="1" ht="15.6" thickBot="1" x14ac:dyDescent="0.4">
      <c r="G40" s="196"/>
      <c r="Q40" s="193"/>
      <c r="R40" s="193"/>
      <c r="S40" s="193"/>
      <c r="T40" s="193"/>
      <c r="U40" s="193"/>
      <c r="V40" s="193"/>
      <c r="W40" s="193"/>
      <c r="X40" s="193"/>
      <c r="Y40" s="193"/>
      <c r="Z40" s="193"/>
      <c r="AA40" s="193"/>
      <c r="AB40" s="193"/>
      <c r="AC40" s="193"/>
      <c r="AD40" s="193"/>
      <c r="AE40" s="193"/>
      <c r="AF40" s="193"/>
      <c r="AG40" s="193"/>
    </row>
    <row r="41" spans="2:34" s="50" customFormat="1" ht="15.6" thickBot="1" x14ac:dyDescent="0.4">
      <c r="G41" s="196"/>
      <c r="H41" s="197" t="s">
        <v>1559</v>
      </c>
      <c r="I41" s="197" t="s">
        <v>1199</v>
      </c>
      <c r="J41" s="261">
        <f>SUMIF(Table10[Reporting currency],"USD",Table10[Revenue value])+(IFERROR(SUMIF(Table10[Reporting currency],"&lt;&gt;USD",Table10[Revenue value])/'Part 1 - About'!$E$45,0))</f>
        <v>61717152.229513884</v>
      </c>
      <c r="Q41" s="193"/>
      <c r="R41" s="193"/>
      <c r="S41" s="193"/>
      <c r="T41" s="193"/>
      <c r="U41" s="193"/>
      <c r="V41" s="193"/>
      <c r="W41" s="193"/>
      <c r="X41" s="193"/>
      <c r="Y41" s="193"/>
      <c r="Z41" s="193"/>
      <c r="AA41" s="193"/>
      <c r="AB41" s="193"/>
      <c r="AC41" s="193"/>
      <c r="AD41" s="193"/>
      <c r="AE41" s="193"/>
      <c r="AF41" s="193"/>
      <c r="AG41" s="193"/>
    </row>
    <row r="42" spans="2:34" s="50" customFormat="1" x14ac:dyDescent="0.35">
      <c r="Q42" s="193"/>
      <c r="R42" s="193"/>
      <c r="S42" s="193"/>
      <c r="T42" s="193"/>
      <c r="U42" s="193"/>
      <c r="V42" s="193"/>
      <c r="W42" s="193"/>
      <c r="X42" s="193"/>
      <c r="Y42" s="193"/>
      <c r="Z42" s="193"/>
      <c r="AA42" s="193"/>
      <c r="AB42" s="193"/>
      <c r="AC42" s="193"/>
      <c r="AD42" s="193"/>
      <c r="AE42" s="193"/>
      <c r="AF42" s="193"/>
      <c r="AG42" s="193"/>
    </row>
    <row r="43" spans="2:34" ht="23.25" customHeight="1" x14ac:dyDescent="0.35">
      <c r="C43" s="334" t="s">
        <v>1560</v>
      </c>
      <c r="D43" s="334"/>
      <c r="E43" s="334"/>
      <c r="F43" s="334"/>
      <c r="G43" s="334"/>
      <c r="H43" s="334"/>
      <c r="I43" s="334"/>
      <c r="J43" s="334"/>
      <c r="K43" s="334"/>
      <c r="L43" s="334"/>
      <c r="M43" s="334"/>
      <c r="N43" s="334"/>
    </row>
    <row r="44" spans="2:34" s="50" customFormat="1" x14ac:dyDescent="0.35">
      <c r="C44" s="332" t="s">
        <v>1561</v>
      </c>
      <c r="D44" s="332"/>
      <c r="E44" s="332"/>
      <c r="F44" s="332"/>
      <c r="G44" s="332"/>
      <c r="H44" s="332"/>
      <c r="I44" s="332"/>
      <c r="J44" s="332"/>
      <c r="K44" s="332"/>
      <c r="L44" s="332"/>
      <c r="M44" s="332"/>
      <c r="N44" s="332"/>
      <c r="Q44" s="193"/>
      <c r="R44" s="193"/>
      <c r="S44" s="193"/>
      <c r="T44" s="193"/>
      <c r="U44" s="193"/>
      <c r="V44" s="193"/>
      <c r="W44" s="193"/>
      <c r="X44" s="193"/>
      <c r="Y44" s="193"/>
      <c r="Z44" s="193"/>
      <c r="AA44" s="193"/>
      <c r="AB44" s="193"/>
      <c r="AC44" s="193"/>
      <c r="AD44" s="193"/>
      <c r="AE44" s="193"/>
      <c r="AF44" s="193"/>
      <c r="AG44" s="193"/>
    </row>
    <row r="45" spans="2:34" s="50" customFormat="1" x14ac:dyDescent="0.35">
      <c r="C45" s="332"/>
      <c r="D45" s="332"/>
      <c r="E45" s="332"/>
      <c r="F45" s="332"/>
      <c r="G45" s="332"/>
      <c r="H45" s="332"/>
      <c r="I45" s="332"/>
      <c r="J45" s="332"/>
      <c r="K45" s="332"/>
      <c r="L45" s="332"/>
      <c r="M45" s="332"/>
      <c r="N45" s="332"/>
      <c r="Q45" s="193"/>
      <c r="R45" s="193"/>
      <c r="S45" s="193"/>
      <c r="T45" s="193"/>
      <c r="U45" s="193"/>
      <c r="V45" s="193"/>
      <c r="W45" s="193"/>
      <c r="X45" s="193"/>
      <c r="Y45" s="193"/>
      <c r="Z45" s="193"/>
      <c r="AA45" s="193"/>
      <c r="AB45" s="193"/>
      <c r="AC45" s="193"/>
      <c r="AD45" s="193"/>
      <c r="AE45" s="193"/>
      <c r="AF45" s="193"/>
      <c r="AG45" s="193"/>
    </row>
    <row r="46" spans="2:34" s="50" customFormat="1" x14ac:dyDescent="0.35">
      <c r="C46" s="332" t="s">
        <v>2015</v>
      </c>
      <c r="D46" s="332"/>
      <c r="E46" s="332"/>
      <c r="F46" s="332"/>
      <c r="G46" s="332"/>
      <c r="H46" s="332"/>
      <c r="I46" s="332"/>
      <c r="J46" s="332"/>
      <c r="K46" s="332"/>
      <c r="L46" s="332"/>
      <c r="M46" s="332"/>
      <c r="N46" s="332"/>
      <c r="Q46" s="193"/>
      <c r="R46" s="193"/>
      <c r="S46" s="193"/>
      <c r="T46" s="193"/>
      <c r="U46" s="193"/>
      <c r="V46" s="193"/>
      <c r="W46" s="193"/>
      <c r="X46" s="193"/>
      <c r="Y46" s="193"/>
      <c r="Z46" s="193"/>
      <c r="AA46" s="193"/>
      <c r="AB46" s="193"/>
      <c r="AC46" s="193"/>
      <c r="AD46" s="193"/>
      <c r="AE46" s="193"/>
      <c r="AF46" s="193"/>
      <c r="AG46" s="193"/>
    </row>
    <row r="47" spans="2:34" s="50" customFormat="1" x14ac:dyDescent="0.35">
      <c r="C47" s="332"/>
      <c r="D47" s="332"/>
      <c r="E47" s="332"/>
      <c r="F47" s="332"/>
      <c r="G47" s="332"/>
      <c r="H47" s="332"/>
      <c r="I47" s="332"/>
      <c r="J47" s="332"/>
      <c r="K47" s="332"/>
      <c r="L47" s="332"/>
      <c r="M47" s="332"/>
      <c r="N47" s="332"/>
      <c r="Q47" s="193"/>
      <c r="R47" s="193"/>
      <c r="S47" s="193"/>
      <c r="T47" s="193"/>
      <c r="U47" s="193"/>
      <c r="V47" s="193"/>
      <c r="W47" s="193"/>
      <c r="X47" s="193"/>
      <c r="Y47" s="193"/>
      <c r="Z47" s="193"/>
      <c r="AA47" s="193"/>
      <c r="AB47" s="193"/>
      <c r="AC47" s="193"/>
      <c r="AD47" s="193"/>
      <c r="AE47" s="193"/>
      <c r="AF47" s="193"/>
      <c r="AG47" s="193"/>
    </row>
    <row r="48" spans="2:34" s="50" customFormat="1" x14ac:dyDescent="0.35">
      <c r="C48" s="331" t="e">
        <f>SUM(C51,'Part 4 - Government revenues'!#REF!)</f>
        <v>#REF!</v>
      </c>
      <c r="D48" s="332"/>
      <c r="E48" s="332"/>
      <c r="F48" s="332"/>
      <c r="G48" s="332"/>
      <c r="H48" s="332"/>
      <c r="I48" s="332"/>
      <c r="J48" s="332"/>
      <c r="K48" s="332"/>
      <c r="L48" s="332"/>
      <c r="M48" s="332"/>
      <c r="N48" s="332"/>
      <c r="Q48" s="193"/>
      <c r="R48" s="193"/>
      <c r="S48" s="193"/>
      <c r="T48" s="193"/>
      <c r="U48" s="193"/>
      <c r="V48" s="193"/>
      <c r="W48" s="193"/>
      <c r="X48" s="193"/>
      <c r="Y48" s="193"/>
      <c r="Z48" s="193"/>
      <c r="AA48" s="193"/>
      <c r="AB48" s="193"/>
      <c r="AC48" s="193"/>
      <c r="AD48" s="193"/>
      <c r="AE48" s="193"/>
      <c r="AF48" s="193"/>
      <c r="AG48" s="193"/>
    </row>
    <row r="49" spans="3:33" s="50" customFormat="1" x14ac:dyDescent="0.35">
      <c r="C49" s="332"/>
      <c r="D49" s="332"/>
      <c r="E49" s="332"/>
      <c r="F49" s="332"/>
      <c r="G49" s="332"/>
      <c r="H49" s="332"/>
      <c r="I49" s="332"/>
      <c r="J49" s="332"/>
      <c r="K49" s="332"/>
      <c r="L49" s="332"/>
      <c r="M49" s="332"/>
      <c r="N49" s="332"/>
      <c r="Q49" s="193"/>
      <c r="R49" s="193"/>
      <c r="S49" s="193"/>
      <c r="T49" s="193"/>
      <c r="U49" s="193"/>
      <c r="V49" s="193"/>
      <c r="W49" s="193"/>
      <c r="X49" s="193"/>
      <c r="Y49" s="193"/>
      <c r="Z49" s="193"/>
      <c r="AA49" s="193"/>
      <c r="AB49" s="193"/>
      <c r="AC49" s="193"/>
      <c r="AD49" s="193"/>
      <c r="AE49" s="193"/>
      <c r="AF49" s="193"/>
      <c r="AG49" s="193"/>
    </row>
    <row r="50" spans="3:33" s="50" customFormat="1" x14ac:dyDescent="0.35">
      <c r="C50" s="331">
        <f>SUM(J15:J38)</f>
        <v>1777453984.2099998</v>
      </c>
      <c r="D50" s="332"/>
      <c r="E50" s="332"/>
      <c r="F50" s="332"/>
      <c r="G50" s="332"/>
      <c r="H50" s="332"/>
      <c r="I50" s="332"/>
      <c r="J50" s="332"/>
      <c r="K50" s="332"/>
      <c r="L50" s="332"/>
      <c r="M50" s="332"/>
      <c r="N50" s="332"/>
      <c r="Q50" s="193"/>
      <c r="R50" s="193"/>
      <c r="S50" s="193"/>
      <c r="T50" s="193"/>
      <c r="U50" s="193"/>
      <c r="V50" s="193"/>
      <c r="W50" s="193"/>
      <c r="X50" s="193"/>
      <c r="Y50" s="193"/>
      <c r="Z50" s="193"/>
      <c r="AA50" s="193"/>
      <c r="AB50" s="193"/>
      <c r="AC50" s="193"/>
      <c r="AD50" s="193"/>
      <c r="AE50" s="193"/>
      <c r="AF50" s="193"/>
      <c r="AG50" s="193"/>
    </row>
    <row r="51" spans="3:33" s="50" customFormat="1" x14ac:dyDescent="0.35">
      <c r="C51" s="331">
        <f>SUM(C50,'Part 4 - Government revenues'!J63:J64)</f>
        <v>1987368568.8599997</v>
      </c>
      <c r="D51" s="332"/>
      <c r="E51" s="332"/>
      <c r="F51" s="332"/>
      <c r="G51" s="332"/>
      <c r="H51" s="332"/>
      <c r="I51" s="332"/>
      <c r="J51" s="332"/>
      <c r="K51" s="332"/>
      <c r="L51" s="332"/>
      <c r="M51" s="332"/>
      <c r="N51" s="332"/>
      <c r="Q51" s="193"/>
      <c r="R51" s="193"/>
      <c r="S51" s="193"/>
      <c r="T51" s="193"/>
      <c r="U51" s="193"/>
      <c r="V51" s="193"/>
      <c r="W51" s="193"/>
      <c r="X51" s="193"/>
      <c r="Y51" s="193"/>
      <c r="Z51" s="193"/>
      <c r="AA51" s="193"/>
      <c r="AB51" s="193"/>
      <c r="AC51" s="193"/>
      <c r="AD51" s="193"/>
      <c r="AE51" s="193"/>
      <c r="AF51" s="193"/>
      <c r="AG51" s="193"/>
    </row>
    <row r="52" spans="3:33" s="50" customFormat="1" ht="16.5" customHeight="1" thickBot="1" x14ac:dyDescent="0.4">
      <c r="C52" s="336"/>
      <c r="D52" s="336"/>
      <c r="E52" s="336"/>
      <c r="F52" s="336"/>
      <c r="G52" s="336"/>
      <c r="H52" s="336"/>
      <c r="I52" s="336"/>
      <c r="J52" s="336"/>
      <c r="K52" s="336"/>
      <c r="L52" s="336"/>
      <c r="M52" s="336"/>
      <c r="N52" s="336"/>
      <c r="Q52" s="193"/>
      <c r="R52" s="193"/>
      <c r="S52" s="193"/>
      <c r="T52" s="193"/>
      <c r="U52" s="193"/>
      <c r="V52" s="193"/>
      <c r="W52" s="193"/>
      <c r="X52" s="193"/>
      <c r="Y52" s="193"/>
      <c r="Z52" s="193"/>
      <c r="AA52" s="193"/>
      <c r="AB52" s="193"/>
      <c r="AC52" s="193"/>
      <c r="AD52" s="193"/>
      <c r="AE52" s="193"/>
      <c r="AF52" s="193"/>
      <c r="AG52" s="193"/>
    </row>
    <row r="53" spans="3:33" s="50" customFormat="1" x14ac:dyDescent="0.35">
      <c r="C53" s="329"/>
      <c r="D53" s="329"/>
      <c r="E53" s="329"/>
      <c r="F53" s="329"/>
      <c r="G53" s="329"/>
      <c r="H53" s="329"/>
      <c r="I53" s="329"/>
      <c r="J53" s="329"/>
      <c r="K53" s="329"/>
      <c r="L53" s="329"/>
      <c r="M53" s="329"/>
      <c r="N53" s="329"/>
      <c r="Q53" s="193"/>
      <c r="R53" s="193"/>
      <c r="S53" s="193"/>
      <c r="T53" s="193"/>
      <c r="U53" s="193"/>
      <c r="V53" s="193"/>
      <c r="W53" s="193"/>
      <c r="X53" s="193"/>
      <c r="Y53" s="193"/>
      <c r="Z53" s="193"/>
      <c r="AA53" s="193"/>
      <c r="AB53" s="193"/>
      <c r="AC53" s="193"/>
      <c r="AD53" s="193"/>
      <c r="AE53" s="193"/>
      <c r="AF53" s="193"/>
      <c r="AG53" s="193"/>
    </row>
    <row r="54" spans="3:33" s="50" customFormat="1" ht="15.6" thickBot="1" x14ac:dyDescent="0.4">
      <c r="C54" s="302" t="s">
        <v>1845</v>
      </c>
      <c r="D54" s="303"/>
      <c r="E54" s="303"/>
      <c r="F54" s="303"/>
      <c r="G54" s="303"/>
      <c r="H54" s="303"/>
      <c r="I54" s="303"/>
      <c r="J54" s="303"/>
      <c r="K54" s="303"/>
      <c r="L54" s="303"/>
      <c r="M54" s="303"/>
      <c r="N54" s="303"/>
      <c r="Q54" s="193"/>
      <c r="R54" s="193"/>
      <c r="S54" s="193"/>
      <c r="T54" s="193"/>
      <c r="U54" s="193"/>
      <c r="V54" s="193"/>
      <c r="W54" s="193"/>
      <c r="X54" s="193"/>
      <c r="Y54" s="193"/>
      <c r="Z54" s="193"/>
      <c r="AA54" s="193"/>
      <c r="AB54" s="193"/>
      <c r="AC54" s="193"/>
      <c r="AD54" s="193"/>
      <c r="AE54" s="193"/>
      <c r="AF54" s="193"/>
      <c r="AG54" s="193"/>
    </row>
    <row r="55" spans="3:33" s="50" customFormat="1" x14ac:dyDescent="0.35">
      <c r="C55" s="304" t="s">
        <v>1864</v>
      </c>
      <c r="D55" s="305"/>
      <c r="E55" s="305"/>
      <c r="F55" s="305"/>
      <c r="G55" s="305"/>
      <c r="H55" s="305"/>
      <c r="I55" s="305"/>
      <c r="J55" s="305"/>
      <c r="K55" s="305"/>
      <c r="L55" s="305"/>
      <c r="M55" s="305"/>
      <c r="N55" s="305"/>
      <c r="Q55" s="193"/>
      <c r="R55" s="193"/>
      <c r="S55" s="193"/>
      <c r="T55" s="193"/>
      <c r="U55" s="193"/>
      <c r="V55" s="193"/>
      <c r="W55" s="193"/>
      <c r="X55" s="193"/>
      <c r="Y55" s="193"/>
      <c r="Z55" s="193"/>
      <c r="AA55" s="193"/>
      <c r="AB55" s="193"/>
      <c r="AC55" s="193"/>
      <c r="AD55" s="193"/>
      <c r="AE55" s="193"/>
      <c r="AF55" s="193"/>
      <c r="AG55" s="193"/>
    </row>
    <row r="56" spans="3:33" s="50" customFormat="1" ht="15.6" thickBot="1" x14ac:dyDescent="0.4">
      <c r="C56" s="306"/>
      <c r="D56" s="306"/>
      <c r="E56" s="306"/>
      <c r="F56" s="306"/>
      <c r="G56" s="306"/>
      <c r="H56" s="306"/>
      <c r="I56" s="306"/>
      <c r="J56" s="306"/>
      <c r="K56" s="306"/>
      <c r="L56" s="306"/>
      <c r="M56" s="306"/>
      <c r="N56" s="306"/>
      <c r="Q56" s="193"/>
      <c r="R56" s="193"/>
      <c r="S56" s="193"/>
      <c r="T56" s="193"/>
      <c r="U56" s="193"/>
      <c r="V56" s="193"/>
      <c r="W56" s="193"/>
      <c r="X56" s="193"/>
      <c r="Y56" s="193"/>
      <c r="Z56" s="193"/>
      <c r="AA56" s="193"/>
      <c r="AB56" s="193"/>
      <c r="AC56" s="193"/>
      <c r="AD56" s="193"/>
      <c r="AE56" s="193"/>
      <c r="AF56" s="193"/>
      <c r="AG56" s="193"/>
    </row>
    <row r="57" spans="3:33" s="50" customFormat="1" x14ac:dyDescent="0.35">
      <c r="C57" s="290" t="s">
        <v>1844</v>
      </c>
      <c r="D57" s="290"/>
      <c r="E57" s="290"/>
      <c r="F57" s="290"/>
      <c r="G57" s="290"/>
      <c r="H57" s="290"/>
      <c r="I57" s="290"/>
      <c r="J57" s="290"/>
      <c r="K57" s="290"/>
      <c r="L57" s="290"/>
      <c r="M57" s="290"/>
      <c r="N57" s="290"/>
      <c r="Q57" s="193"/>
      <c r="R57" s="193"/>
      <c r="S57" s="193"/>
      <c r="T57" s="193"/>
      <c r="U57" s="193"/>
      <c r="V57" s="193"/>
      <c r="W57" s="193"/>
      <c r="X57" s="193"/>
      <c r="Y57" s="193"/>
      <c r="Z57" s="193"/>
      <c r="AA57" s="193"/>
      <c r="AB57" s="193"/>
      <c r="AC57" s="193"/>
      <c r="AD57" s="193"/>
      <c r="AE57" s="193"/>
      <c r="AF57" s="193"/>
      <c r="AG57" s="193"/>
    </row>
    <row r="58" spans="3:33" s="50" customFormat="1" ht="15.75" customHeight="1" x14ac:dyDescent="0.35">
      <c r="C58" s="281" t="s">
        <v>1865</v>
      </c>
      <c r="D58" s="281"/>
      <c r="E58" s="281"/>
      <c r="F58" s="281"/>
      <c r="G58" s="281"/>
      <c r="H58" s="281"/>
      <c r="I58" s="281"/>
      <c r="J58" s="281"/>
      <c r="K58" s="281"/>
      <c r="L58" s="281"/>
      <c r="M58" s="281"/>
      <c r="N58" s="281"/>
      <c r="Q58" s="193"/>
      <c r="R58" s="193"/>
      <c r="S58" s="193"/>
      <c r="T58" s="193"/>
      <c r="U58" s="193"/>
      <c r="V58" s="193"/>
      <c r="W58" s="193"/>
      <c r="X58" s="193"/>
      <c r="Y58" s="193"/>
      <c r="Z58" s="193"/>
      <c r="AA58" s="193"/>
      <c r="AB58" s="193"/>
      <c r="AC58" s="193"/>
      <c r="AD58" s="193"/>
      <c r="AE58" s="193"/>
      <c r="AF58" s="193"/>
      <c r="AG58" s="193"/>
    </row>
    <row r="59" spans="3:33" s="50" customFormat="1" x14ac:dyDescent="0.35">
      <c r="C59" s="290" t="s">
        <v>1866</v>
      </c>
      <c r="D59" s="290"/>
      <c r="E59" s="290"/>
      <c r="F59" s="290"/>
      <c r="G59" s="290"/>
      <c r="H59" s="290"/>
      <c r="I59" s="290"/>
      <c r="J59" s="290"/>
      <c r="K59" s="290"/>
      <c r="L59" s="290"/>
      <c r="M59" s="290"/>
      <c r="N59" s="290"/>
      <c r="Q59" s="193"/>
      <c r="R59" s="193"/>
      <c r="S59" s="193"/>
      <c r="T59" s="193"/>
      <c r="U59" s="193"/>
      <c r="V59" s="193"/>
      <c r="W59" s="193"/>
      <c r="X59" s="193"/>
      <c r="Y59" s="193"/>
      <c r="Z59" s="193"/>
      <c r="AA59" s="193"/>
      <c r="AB59" s="193"/>
      <c r="AC59" s="193"/>
      <c r="AD59" s="193"/>
      <c r="AE59" s="193"/>
      <c r="AF59" s="193"/>
      <c r="AG59" s="193"/>
    </row>
  </sheetData>
  <protectedRanges>
    <protectedRange algorithmName="SHA-512" hashValue="19r0bVvPR7yZA0UiYij7Tv1CBk3noIABvFePbLhCJ4nk3L6A+Fy+RdPPS3STf+a52x4pG2PQK4FAkXK9epnlIA==" saltValue="gQC4yrLvnbJqxYZ0KSEoZA==" spinCount="100000" sqref="C40:D41 F40:G41 B15:D39 H15:H41" name="Government revenues_1"/>
    <protectedRange algorithmName="SHA-512" hashValue="19r0bVvPR7yZA0UiYij7Tv1CBk3noIABvFePbLhCJ4nk3L6A+Fy+RdPPS3STf+a52x4pG2PQK4FAkXK9epnlIA==" saltValue="gQC4yrLvnbJqxYZ0KSEoZA==" spinCount="100000" sqref="I15:I38 I41" name="Government revenues_2"/>
  </protectedRanges>
  <mergeCells count="28">
    <mergeCell ref="C59:N59"/>
    <mergeCell ref="B13:N13"/>
    <mergeCell ref="C53:N53"/>
    <mergeCell ref="C54:N54"/>
    <mergeCell ref="C55:N55"/>
    <mergeCell ref="C56:N56"/>
    <mergeCell ref="C57:N57"/>
    <mergeCell ref="C58:N58"/>
    <mergeCell ref="C52:N52"/>
    <mergeCell ref="C2:N2"/>
    <mergeCell ref="C3:N3"/>
    <mergeCell ref="C4:N4"/>
    <mergeCell ref="C5:N5"/>
    <mergeCell ref="C6:N6"/>
    <mergeCell ref="C7:N7"/>
    <mergeCell ref="C8:N8"/>
    <mergeCell ref="C9:N9"/>
    <mergeCell ref="C50:N50"/>
    <mergeCell ref="C51:N51"/>
    <mergeCell ref="C10:N10"/>
    <mergeCell ref="C11:N11"/>
    <mergeCell ref="C43:N43"/>
    <mergeCell ref="C44:N44"/>
    <mergeCell ref="C45:N45"/>
    <mergeCell ref="C46:N46"/>
    <mergeCell ref="C47:N47"/>
    <mergeCell ref="C48:N48"/>
    <mergeCell ref="C49:N49"/>
  </mergeCells>
  <dataValidations count="12">
    <dataValidation type="list" allowBlank="1" showInputMessage="1" showErrorMessage="1" sqref="I15:I38 I41" xr:uid="{00000000-0002-0000-0500-000000000000}">
      <formula1>Currency_code_list</formula1>
    </dataValidation>
    <dataValidation type="textLength" allowBlank="1" showInputMessage="1" showErrorMessage="1" errorTitle="Please do not edit these cells" error="Please do not edit these cells" sqref="C43:C44" xr:uid="{00000000-0002-0000-0500-000001000000}">
      <formula1>10000</formula1>
      <formula2>50000</formula2>
    </dataValidation>
    <dataValidation type="textLength" allowBlank="1" showInputMessage="1" showErrorMessage="1" sqref="B1:O14 A1:A59 B52:N59 O43:O59 B40:H42 J40:O42 I40 I42" xr:uid="{00000000-0002-0000-0500-000002000000}">
      <formula1>9999999</formula1>
      <formula2>99999999</formula2>
    </dataValidation>
    <dataValidation type="list" allowBlank="1" showInputMessage="1" showErrorMessage="1" sqref="D15:D39" xr:uid="{00000000-0002-0000-0500-000003000000}">
      <formula1>Government_entities_list</formula1>
    </dataValidation>
    <dataValidation type="list" allowBlank="1" showInputMessage="1" showErrorMessage="1" sqref="B15:B39" xr:uid="{00000000-0002-0000-0500-000004000000}">
      <formula1>Sector_list</formula1>
    </dataValidation>
    <dataValidation type="list" allowBlank="1" showInputMessage="1" showErrorMessage="1" sqref="F15:G39 K15:K39" xr:uid="{00000000-0002-0000-0500-000005000000}">
      <formula1>Simple_options_list</formula1>
    </dataValidation>
    <dataValidation type="list" showInputMessage="1" showErrorMessage="1" sqref="E15:E39" xr:uid="{00000000-0002-0000-0500-000006000000}">
      <formula1>Revenue_stream_list</formula1>
    </dataValidation>
    <dataValidation type="list" showInputMessage="1" showErrorMessage="1" sqref="H15:H39" xr:uid="{00000000-0002-0000-0500-000007000000}">
      <formula1>Projectname</formula1>
    </dataValidation>
    <dataValidation type="list" showInputMessage="1" showErrorMessage="1" sqref="C15:C39"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39"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15:J39" xr:uid="{00000000-0002-0000-0500-00000A000000}">
      <formula1>0.1</formula1>
      <formula2>0.2</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39"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55:G55" r:id="rId3" display="Give us your feedback or report a conflict in the data! Write to us at  data@eiti.org" xr:uid="{00000000-0004-0000-0500-000002000000}"/>
    <hyperlink ref="C54:G54"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zoomScale="75" zoomScaleNormal="75" workbookViewId="0">
      <selection activeCell="B12" sqref="B12"/>
    </sheetView>
  </sheetViews>
  <sheetFormatPr defaultColWidth="9.21875" defaultRowHeight="14.4" x14ac:dyDescent="0.3"/>
  <cols>
    <col min="1" max="1" width="38.77734375" style="2" bestFit="1" customWidth="1"/>
    <col min="2" max="3" width="17.5546875" style="2" customWidth="1"/>
    <col min="4" max="7" width="26.44140625" style="2" customWidth="1"/>
    <col min="8" max="8" width="9.21875" style="2"/>
    <col min="9" max="9" width="24.44140625" style="2" customWidth="1"/>
    <col min="10" max="10" width="28.5546875" style="2" customWidth="1"/>
    <col min="11" max="11" width="20.44140625" style="2" bestFit="1" customWidth="1"/>
    <col min="12" max="13" width="9.21875" style="2"/>
    <col min="14" max="14" width="17.44140625" style="2" customWidth="1"/>
    <col min="15" max="15" width="23.44140625" style="2" customWidth="1"/>
    <col min="16" max="16" width="13.5546875" style="2" customWidth="1"/>
    <col min="17" max="18" width="9.21875" style="2"/>
    <col min="19" max="19" width="15.77734375" style="2" customWidth="1"/>
    <col min="20" max="20" width="10.77734375" style="2" customWidth="1"/>
    <col min="21" max="26" width="9.21875" style="2"/>
    <col min="27" max="27" width="10.44140625" style="2" customWidth="1"/>
    <col min="28" max="28" width="9.21875" style="2"/>
    <col min="29" max="29" width="15.5546875" style="2" customWidth="1"/>
    <col min="30" max="30" width="9.21875" style="2"/>
    <col min="31" max="31" width="16" style="2" customWidth="1"/>
    <col min="32" max="16384" width="9.21875" style="2"/>
  </cols>
  <sheetData>
    <row r="1" spans="1:31" x14ac:dyDescent="0.3">
      <c r="A1" s="1" t="s">
        <v>982</v>
      </c>
      <c r="I1" s="1" t="s">
        <v>997</v>
      </c>
      <c r="K1" s="1" t="s">
        <v>1340</v>
      </c>
      <c r="N1" s="1" t="s">
        <v>1353</v>
      </c>
      <c r="S1" s="1" t="s">
        <v>1469</v>
      </c>
      <c r="AA1" s="1" t="s">
        <v>1569</v>
      </c>
      <c r="AC1" s="1" t="s">
        <v>1575</v>
      </c>
      <c r="AE1" s="1" t="s">
        <v>1830</v>
      </c>
    </row>
    <row r="2" spans="1:31" x14ac:dyDescent="0.3">
      <c r="A2" s="1" t="s">
        <v>735</v>
      </c>
      <c r="B2" s="1" t="s">
        <v>736</v>
      </c>
      <c r="C2" s="1" t="s">
        <v>737</v>
      </c>
      <c r="D2" s="1" t="s">
        <v>738</v>
      </c>
      <c r="E2" s="1" t="s">
        <v>1318</v>
      </c>
      <c r="F2" s="1" t="s">
        <v>1319</v>
      </c>
      <c r="G2" s="1" t="s">
        <v>1006</v>
      </c>
      <c r="I2" s="2" t="s">
        <v>998</v>
      </c>
      <c r="K2" s="2" t="s">
        <v>998</v>
      </c>
      <c r="N2" s="7" t="s">
        <v>1424</v>
      </c>
      <c r="O2" s="7" t="s">
        <v>1425</v>
      </c>
      <c r="P2" s="7" t="s">
        <v>1426</v>
      </c>
      <c r="S2" s="1" t="s">
        <v>1470</v>
      </c>
      <c r="T2" s="1" t="s">
        <v>1468</v>
      </c>
      <c r="U2" s="1" t="s">
        <v>1432</v>
      </c>
      <c r="V2" s="1" t="s">
        <v>1485</v>
      </c>
      <c r="W2" s="1" t="s">
        <v>1486</v>
      </c>
      <c r="X2" s="1" t="s">
        <v>1487</v>
      </c>
      <c r="Y2" s="1" t="s">
        <v>1488</v>
      </c>
      <c r="AA2" s="1" t="s">
        <v>1491</v>
      </c>
      <c r="AC2" s="2" t="s">
        <v>1574</v>
      </c>
      <c r="AE2" s="2" t="s">
        <v>1835</v>
      </c>
    </row>
    <row r="3" spans="1:31" x14ac:dyDescent="0.3">
      <c r="A3" s="2" t="s">
        <v>681</v>
      </c>
      <c r="B3" s="2" t="s">
        <v>682</v>
      </c>
      <c r="C3" s="2" t="s">
        <v>683</v>
      </c>
      <c r="D3" s="2" t="s">
        <v>970</v>
      </c>
      <c r="E3" s="2" t="s">
        <v>1199</v>
      </c>
      <c r="F3" s="2">
        <v>840</v>
      </c>
      <c r="G3" s="2" t="s">
        <v>1200</v>
      </c>
      <c r="I3" s="2" t="s">
        <v>1570</v>
      </c>
      <c r="K3" s="10" t="s">
        <v>1675</v>
      </c>
      <c r="N3" s="8" t="s">
        <v>1389</v>
      </c>
      <c r="O3" s="8" t="s">
        <v>1757</v>
      </c>
      <c r="P3" s="9" t="s">
        <v>1679</v>
      </c>
      <c r="S3" s="2" t="s">
        <v>1519</v>
      </c>
      <c r="T3" s="2" t="s">
        <v>1520</v>
      </c>
      <c r="U3" s="2" t="s">
        <v>1435</v>
      </c>
      <c r="V3" s="2" t="s">
        <v>1471</v>
      </c>
      <c r="W3" s="2" t="s">
        <v>1472</v>
      </c>
      <c r="X3" s="2" t="s">
        <v>1519</v>
      </c>
      <c r="Y3" s="2" t="s">
        <v>1519</v>
      </c>
      <c r="AA3" s="2" t="s">
        <v>1492</v>
      </c>
      <c r="AC3" s="2" t="s">
        <v>1576</v>
      </c>
      <c r="AE3" s="2" t="s">
        <v>1831</v>
      </c>
    </row>
    <row r="4" spans="1:31" x14ac:dyDescent="0.3">
      <c r="A4" s="2" t="s">
        <v>6</v>
      </c>
      <c r="B4" s="2" t="s">
        <v>7</v>
      </c>
      <c r="C4" s="2" t="s">
        <v>8</v>
      </c>
      <c r="D4" s="2" t="s">
        <v>739</v>
      </c>
      <c r="E4" s="2" t="s">
        <v>1009</v>
      </c>
      <c r="F4" s="2">
        <v>971</v>
      </c>
      <c r="G4" s="2" t="s">
        <v>1010</v>
      </c>
      <c r="I4" s="2" t="s">
        <v>996</v>
      </c>
      <c r="K4" s="11" t="s">
        <v>1580</v>
      </c>
      <c r="N4" s="8" t="s">
        <v>1377</v>
      </c>
      <c r="O4" s="8" t="s">
        <v>1758</v>
      </c>
      <c r="P4" s="9" t="s">
        <v>1680</v>
      </c>
      <c r="S4" s="2" t="s">
        <v>1521</v>
      </c>
      <c r="T4" s="2" t="s">
        <v>1522</v>
      </c>
      <c r="U4" s="2" t="s">
        <v>1436</v>
      </c>
      <c r="V4" s="2" t="s">
        <v>1471</v>
      </c>
      <c r="W4" s="2" t="s">
        <v>1472</v>
      </c>
      <c r="X4" s="2" t="s">
        <v>1521</v>
      </c>
      <c r="Y4" s="2" t="s">
        <v>1521</v>
      </c>
      <c r="AA4" s="2" t="s">
        <v>986</v>
      </c>
      <c r="AC4" s="2" t="s">
        <v>1577</v>
      </c>
      <c r="AE4" s="2" t="s">
        <v>1832</v>
      </c>
    </row>
    <row r="5" spans="1:31" x14ac:dyDescent="0.3">
      <c r="A5" s="2" t="s">
        <v>9</v>
      </c>
      <c r="B5" s="2" t="s">
        <v>10</v>
      </c>
      <c r="C5" s="2" t="s">
        <v>11</v>
      </c>
      <c r="D5" s="2" t="s">
        <v>740</v>
      </c>
      <c r="E5" s="2" t="s">
        <v>1080</v>
      </c>
      <c r="F5" s="2">
        <v>978</v>
      </c>
      <c r="G5" s="2" t="s">
        <v>1081</v>
      </c>
      <c r="I5" s="2" t="s">
        <v>1001</v>
      </c>
      <c r="K5" s="2" t="s">
        <v>1661</v>
      </c>
      <c r="N5" s="8" t="s">
        <v>1403</v>
      </c>
      <c r="O5" s="8" t="s">
        <v>1759</v>
      </c>
      <c r="P5" s="9" t="s">
        <v>1681</v>
      </c>
      <c r="S5" s="2" t="s">
        <v>1473</v>
      </c>
      <c r="T5" s="2" t="s">
        <v>1438</v>
      </c>
      <c r="U5" s="2" t="s">
        <v>1437</v>
      </c>
      <c r="V5" s="2" t="s">
        <v>1471</v>
      </c>
      <c r="W5" s="2" t="s">
        <v>1473</v>
      </c>
      <c r="X5" s="2" t="s">
        <v>1473</v>
      </c>
      <c r="Y5" s="2" t="s">
        <v>1473</v>
      </c>
      <c r="AA5" s="2" t="s">
        <v>987</v>
      </c>
      <c r="AC5" s="2" t="s">
        <v>1502</v>
      </c>
      <c r="AE5" s="2" t="s">
        <v>1833</v>
      </c>
    </row>
    <row r="6" spans="1:31" x14ac:dyDescent="0.3">
      <c r="A6" s="2" t="s">
        <v>12</v>
      </c>
      <c r="B6" s="2" t="s">
        <v>13</v>
      </c>
      <c r="C6" s="2" t="s">
        <v>14</v>
      </c>
      <c r="D6" s="2" t="s">
        <v>741</v>
      </c>
      <c r="E6" s="2" t="s">
        <v>1011</v>
      </c>
      <c r="F6" s="2">
        <v>8</v>
      </c>
      <c r="G6" s="2" t="s">
        <v>1012</v>
      </c>
      <c r="I6" s="2" t="s">
        <v>999</v>
      </c>
      <c r="K6" s="2" t="s">
        <v>1000</v>
      </c>
      <c r="N6" s="8" t="s">
        <v>1418</v>
      </c>
      <c r="O6" s="8" t="s">
        <v>1760</v>
      </c>
      <c r="P6" s="9" t="s">
        <v>1682</v>
      </c>
      <c r="S6" s="2" t="s">
        <v>1474</v>
      </c>
      <c r="T6" s="2" t="s">
        <v>1440</v>
      </c>
      <c r="U6" s="2" t="s">
        <v>1439</v>
      </c>
      <c r="V6" s="2" t="s">
        <v>1471</v>
      </c>
      <c r="W6" s="2" t="s">
        <v>1474</v>
      </c>
      <c r="X6" s="2" t="s">
        <v>1474</v>
      </c>
      <c r="Y6" s="2" t="s">
        <v>1474</v>
      </c>
      <c r="AA6" s="2" t="s">
        <v>988</v>
      </c>
      <c r="AC6" s="2" t="s">
        <v>1578</v>
      </c>
      <c r="AE6" s="2" t="s">
        <v>1843</v>
      </c>
    </row>
    <row r="7" spans="1:31" x14ac:dyDescent="0.3">
      <c r="A7" s="2" t="s">
        <v>15</v>
      </c>
      <c r="B7" s="2" t="s">
        <v>16</v>
      </c>
      <c r="C7" s="2" t="s">
        <v>17</v>
      </c>
      <c r="D7" s="2" t="s">
        <v>742</v>
      </c>
      <c r="E7" s="2" t="s">
        <v>1072</v>
      </c>
      <c r="F7" s="2">
        <v>12</v>
      </c>
      <c r="G7" s="2" t="s">
        <v>1073</v>
      </c>
      <c r="I7" s="2" t="s">
        <v>1000</v>
      </c>
      <c r="K7" s="2" t="s">
        <v>1581</v>
      </c>
      <c r="N7" s="8" t="s">
        <v>1419</v>
      </c>
      <c r="O7" s="8" t="s">
        <v>1761</v>
      </c>
      <c r="P7" s="9" t="s">
        <v>1683</v>
      </c>
      <c r="S7" s="2" t="s">
        <v>1523</v>
      </c>
      <c r="T7" s="2" t="s">
        <v>1524</v>
      </c>
      <c r="U7" s="2" t="s">
        <v>1441</v>
      </c>
      <c r="V7" s="2" t="s">
        <v>1471</v>
      </c>
      <c r="W7" s="2" t="s">
        <v>1475</v>
      </c>
      <c r="X7" s="2" t="s">
        <v>1523</v>
      </c>
      <c r="Y7" s="2" t="s">
        <v>1523</v>
      </c>
      <c r="AA7" s="2" t="s">
        <v>1000</v>
      </c>
      <c r="AC7" s="2" t="s">
        <v>989</v>
      </c>
      <c r="AE7" s="2" t="s">
        <v>989</v>
      </c>
    </row>
    <row r="8" spans="1:31" x14ac:dyDescent="0.3">
      <c r="A8" s="2" t="s">
        <v>18</v>
      </c>
      <c r="B8" s="2" t="s">
        <v>19</v>
      </c>
      <c r="C8" s="2" t="s">
        <v>20</v>
      </c>
      <c r="D8" s="2" t="s">
        <v>743</v>
      </c>
      <c r="E8" s="2" t="s">
        <v>1199</v>
      </c>
      <c r="F8" s="2">
        <v>840</v>
      </c>
      <c r="G8" s="2" t="s">
        <v>1200</v>
      </c>
      <c r="N8" s="8" t="s">
        <v>1362</v>
      </c>
      <c r="O8" s="8" t="s">
        <v>1762</v>
      </c>
      <c r="P8" s="9" t="s">
        <v>1684</v>
      </c>
      <c r="S8" s="2" t="s">
        <v>1525</v>
      </c>
      <c r="T8" s="2" t="s">
        <v>1526</v>
      </c>
      <c r="U8" s="2" t="s">
        <v>1442</v>
      </c>
      <c r="V8" s="2" t="s">
        <v>1471</v>
      </c>
      <c r="W8" s="2" t="s">
        <v>1475</v>
      </c>
      <c r="X8" s="2" t="s">
        <v>1525</v>
      </c>
      <c r="Y8" s="2" t="s">
        <v>1525</v>
      </c>
      <c r="AA8" s="2" t="s">
        <v>1493</v>
      </c>
      <c r="AC8" s="2" t="s">
        <v>1000</v>
      </c>
    </row>
    <row r="9" spans="1:31" x14ac:dyDescent="0.3">
      <c r="A9" s="2" t="s">
        <v>21</v>
      </c>
      <c r="B9" s="2" t="s">
        <v>22</v>
      </c>
      <c r="C9" s="2" t="s">
        <v>23</v>
      </c>
      <c r="D9" s="2" t="s">
        <v>744</v>
      </c>
      <c r="E9" s="2" t="s">
        <v>1080</v>
      </c>
      <c r="F9" s="2">
        <v>978</v>
      </c>
      <c r="G9" s="2" t="s">
        <v>1081</v>
      </c>
      <c r="I9" s="1" t="s">
        <v>1352</v>
      </c>
      <c r="N9" s="8" t="s">
        <v>1393</v>
      </c>
      <c r="O9" s="8" t="s">
        <v>1763</v>
      </c>
      <c r="P9" s="9" t="s">
        <v>1685</v>
      </c>
      <c r="S9" s="2" t="s">
        <v>1528</v>
      </c>
      <c r="T9" s="2" t="s">
        <v>1529</v>
      </c>
      <c r="U9" s="2" t="s">
        <v>1443</v>
      </c>
      <c r="V9" s="2" t="s">
        <v>1471</v>
      </c>
      <c r="W9" s="2" t="s">
        <v>1475</v>
      </c>
      <c r="X9" s="2" t="s">
        <v>1527</v>
      </c>
      <c r="Y9" s="2" t="s">
        <v>1528</v>
      </c>
      <c r="AA9" s="2" t="s">
        <v>989</v>
      </c>
    </row>
    <row r="10" spans="1:31" x14ac:dyDescent="0.3">
      <c r="A10" s="2" t="s">
        <v>24</v>
      </c>
      <c r="B10" s="2" t="s">
        <v>25</v>
      </c>
      <c r="C10" s="2" t="s">
        <v>26</v>
      </c>
      <c r="D10" s="2" t="s">
        <v>745</v>
      </c>
      <c r="E10" s="2" t="s">
        <v>1017</v>
      </c>
      <c r="F10" s="2">
        <v>973</v>
      </c>
      <c r="G10" s="2" t="s">
        <v>1018</v>
      </c>
      <c r="I10" s="220" t="s">
        <v>1318</v>
      </c>
      <c r="J10" s="220" t="s">
        <v>1319</v>
      </c>
      <c r="K10" s="221" t="s">
        <v>1006</v>
      </c>
      <c r="N10" s="8" t="s">
        <v>1405</v>
      </c>
      <c r="O10" s="8" t="s">
        <v>1764</v>
      </c>
      <c r="P10" s="9" t="s">
        <v>1686</v>
      </c>
      <c r="S10" s="2" t="s">
        <v>1530</v>
      </c>
      <c r="T10" s="2" t="s">
        <v>1531</v>
      </c>
      <c r="U10" s="2" t="s">
        <v>1444</v>
      </c>
      <c r="V10" s="2" t="s">
        <v>1471</v>
      </c>
      <c r="W10" s="2" t="s">
        <v>1475</v>
      </c>
      <c r="X10" s="2" t="s">
        <v>1527</v>
      </c>
      <c r="Y10" s="2" t="s">
        <v>1530</v>
      </c>
    </row>
    <row r="11" spans="1:31" x14ac:dyDescent="0.3">
      <c r="A11" s="2" t="s">
        <v>27</v>
      </c>
      <c r="B11" s="2" t="s">
        <v>28</v>
      </c>
      <c r="C11" s="2" t="s">
        <v>29</v>
      </c>
      <c r="D11" s="2" t="s">
        <v>746</v>
      </c>
      <c r="E11" s="2" t="s">
        <v>1209</v>
      </c>
      <c r="F11" s="2">
        <v>951</v>
      </c>
      <c r="G11" s="2" t="s">
        <v>1210</v>
      </c>
      <c r="I11" s="3" t="s">
        <v>1007</v>
      </c>
      <c r="J11" s="3">
        <v>784</v>
      </c>
      <c r="K11" s="4" t="s">
        <v>1008</v>
      </c>
      <c r="N11" s="8" t="s">
        <v>1409</v>
      </c>
      <c r="O11" s="8" t="s">
        <v>1765</v>
      </c>
      <c r="P11" s="9" t="s">
        <v>1687</v>
      </c>
      <c r="S11" s="2" t="s">
        <v>1532</v>
      </c>
      <c r="T11" s="2" t="s">
        <v>1533</v>
      </c>
      <c r="U11" s="2" t="s">
        <v>1445</v>
      </c>
      <c r="V11" s="2" t="s">
        <v>1471</v>
      </c>
      <c r="W11" s="2" t="s">
        <v>1475</v>
      </c>
      <c r="X11" s="2" t="s">
        <v>1527</v>
      </c>
      <c r="Y11" s="2" t="s">
        <v>1532</v>
      </c>
    </row>
    <row r="12" spans="1:31" x14ac:dyDescent="0.3">
      <c r="A12" s="2" t="s">
        <v>30</v>
      </c>
      <c r="B12" s="2" t="s">
        <v>31</v>
      </c>
      <c r="C12" s="2" t="s">
        <v>32</v>
      </c>
      <c r="D12" s="2" t="s">
        <v>747</v>
      </c>
      <c r="E12" s="2" t="s">
        <v>1209</v>
      </c>
      <c r="F12" s="2">
        <v>951</v>
      </c>
      <c r="G12" s="2" t="s">
        <v>1210</v>
      </c>
      <c r="I12" s="3" t="s">
        <v>1009</v>
      </c>
      <c r="J12" s="3">
        <v>971</v>
      </c>
      <c r="K12" s="4" t="s">
        <v>1010</v>
      </c>
      <c r="N12" s="8" t="s">
        <v>1388</v>
      </c>
      <c r="O12" s="8" t="s">
        <v>1766</v>
      </c>
      <c r="P12" s="9" t="s">
        <v>1688</v>
      </c>
      <c r="S12" s="2" t="s">
        <v>1534</v>
      </c>
      <c r="T12" s="2" t="s">
        <v>1535</v>
      </c>
      <c r="U12" s="2" t="s">
        <v>1446</v>
      </c>
      <c r="V12" s="2" t="s">
        <v>1471</v>
      </c>
      <c r="W12" s="2" t="s">
        <v>1476</v>
      </c>
      <c r="X12" s="2" t="s">
        <v>1534</v>
      </c>
      <c r="Y12" s="2" t="s">
        <v>1534</v>
      </c>
    </row>
    <row r="13" spans="1:31" x14ac:dyDescent="0.3">
      <c r="A13" s="2" t="s">
        <v>33</v>
      </c>
      <c r="B13" s="2" t="s">
        <v>34</v>
      </c>
      <c r="C13" s="2" t="s">
        <v>35</v>
      </c>
      <c r="D13" s="2" t="s">
        <v>748</v>
      </c>
      <c r="E13" s="2" t="s">
        <v>1019</v>
      </c>
      <c r="F13" s="2">
        <v>32</v>
      </c>
      <c r="G13" s="2" t="s">
        <v>1020</v>
      </c>
      <c r="I13" s="3" t="s">
        <v>1011</v>
      </c>
      <c r="J13" s="3">
        <v>8</v>
      </c>
      <c r="K13" s="4" t="s">
        <v>1012</v>
      </c>
      <c r="N13" s="8" t="s">
        <v>1408</v>
      </c>
      <c r="O13" s="8" t="s">
        <v>1767</v>
      </c>
      <c r="P13" s="9" t="s">
        <v>1689</v>
      </c>
      <c r="S13" s="2" t="s">
        <v>1536</v>
      </c>
      <c r="T13" s="2" t="s">
        <v>1537</v>
      </c>
      <c r="U13" s="2" t="s">
        <v>1447</v>
      </c>
      <c r="V13" s="2" t="s">
        <v>1471</v>
      </c>
      <c r="W13" s="2" t="s">
        <v>1476</v>
      </c>
      <c r="X13" s="2" t="s">
        <v>1536</v>
      </c>
      <c r="Y13" s="2" t="s">
        <v>1536</v>
      </c>
    </row>
    <row r="14" spans="1:31" x14ac:dyDescent="0.3">
      <c r="A14" s="2" t="s">
        <v>36</v>
      </c>
      <c r="B14" s="2" t="s">
        <v>37</v>
      </c>
      <c r="C14" s="2" t="s">
        <v>38</v>
      </c>
      <c r="D14" s="2" t="s">
        <v>749</v>
      </c>
      <c r="E14" s="2" t="s">
        <v>1013</v>
      </c>
      <c r="F14" s="2">
        <v>51</v>
      </c>
      <c r="G14" s="2" t="s">
        <v>1014</v>
      </c>
      <c r="I14" s="3" t="s">
        <v>1013</v>
      </c>
      <c r="J14" s="3">
        <v>51</v>
      </c>
      <c r="K14" s="4" t="s">
        <v>1014</v>
      </c>
      <c r="N14" s="8" t="s">
        <v>1386</v>
      </c>
      <c r="O14" s="8" t="s">
        <v>1768</v>
      </c>
      <c r="P14" s="9" t="s">
        <v>1690</v>
      </c>
      <c r="S14" s="2" t="s">
        <v>1538</v>
      </c>
      <c r="T14" s="2" t="s">
        <v>1539</v>
      </c>
      <c r="U14" s="2" t="s">
        <v>1448</v>
      </c>
      <c r="V14" s="2" t="s">
        <v>1471</v>
      </c>
      <c r="W14" s="2" t="s">
        <v>1476</v>
      </c>
      <c r="X14" s="2" t="s">
        <v>1538</v>
      </c>
      <c r="Y14" s="2" t="s">
        <v>1538</v>
      </c>
    </row>
    <row r="15" spans="1:31" x14ac:dyDescent="0.3">
      <c r="A15" s="2" t="s">
        <v>39</v>
      </c>
      <c r="B15" s="2" t="s">
        <v>40</v>
      </c>
      <c r="C15" s="2" t="s">
        <v>41</v>
      </c>
      <c r="D15" s="2" t="s">
        <v>750</v>
      </c>
      <c r="E15" s="2" t="s">
        <v>1023</v>
      </c>
      <c r="F15" s="2">
        <v>533</v>
      </c>
      <c r="G15" s="2" t="s">
        <v>1024</v>
      </c>
      <c r="I15" s="3" t="s">
        <v>1015</v>
      </c>
      <c r="J15" s="3">
        <v>532</v>
      </c>
      <c r="K15" s="4" t="s">
        <v>1016</v>
      </c>
      <c r="N15" s="8" t="s">
        <v>1413</v>
      </c>
      <c r="O15" s="8" t="s">
        <v>1769</v>
      </c>
      <c r="P15" s="9" t="s">
        <v>1691</v>
      </c>
      <c r="S15" s="2" t="s">
        <v>1477</v>
      </c>
      <c r="T15" s="2" t="s">
        <v>1450</v>
      </c>
      <c r="U15" s="2" t="s">
        <v>1449</v>
      </c>
      <c r="V15" s="2" t="s">
        <v>1471</v>
      </c>
      <c r="W15" s="2" t="s">
        <v>1477</v>
      </c>
      <c r="X15" s="2" t="s">
        <v>1477</v>
      </c>
      <c r="Y15" s="2" t="s">
        <v>1477</v>
      </c>
    </row>
    <row r="16" spans="1:31" x14ac:dyDescent="0.3">
      <c r="A16" s="2" t="s">
        <v>42</v>
      </c>
      <c r="B16" s="2" t="s">
        <v>43</v>
      </c>
      <c r="C16" s="2" t="s">
        <v>44</v>
      </c>
      <c r="D16" s="2" t="s">
        <v>751</v>
      </c>
      <c r="E16" s="2" t="s">
        <v>1021</v>
      </c>
      <c r="F16" s="2">
        <v>36</v>
      </c>
      <c r="G16" s="2" t="s">
        <v>1022</v>
      </c>
      <c r="I16" s="3" t="s">
        <v>1017</v>
      </c>
      <c r="J16" s="3">
        <v>973</v>
      </c>
      <c r="K16" s="4" t="s">
        <v>1018</v>
      </c>
      <c r="N16" s="8" t="s">
        <v>1421</v>
      </c>
      <c r="O16" s="8" t="s">
        <v>1770</v>
      </c>
      <c r="P16" s="9" t="s">
        <v>1692</v>
      </c>
      <c r="S16" s="2" t="s">
        <v>1479</v>
      </c>
      <c r="T16" s="2" t="s">
        <v>1452</v>
      </c>
      <c r="U16" s="2" t="s">
        <v>1451</v>
      </c>
      <c r="V16" s="2" t="s">
        <v>1478</v>
      </c>
      <c r="W16" s="2" t="s">
        <v>1479</v>
      </c>
      <c r="X16" s="2" t="s">
        <v>1479</v>
      </c>
      <c r="Y16" s="2" t="s">
        <v>1479</v>
      </c>
    </row>
    <row r="17" spans="1:25" x14ac:dyDescent="0.3">
      <c r="A17" s="2" t="s">
        <v>45</v>
      </c>
      <c r="B17" s="2" t="s">
        <v>46</v>
      </c>
      <c r="C17" s="2" t="s">
        <v>47</v>
      </c>
      <c r="D17" s="2" t="s">
        <v>752</v>
      </c>
      <c r="E17" s="2" t="s">
        <v>1080</v>
      </c>
      <c r="F17" s="2">
        <v>978</v>
      </c>
      <c r="G17" s="2" t="s">
        <v>1081</v>
      </c>
      <c r="I17" s="3" t="s">
        <v>1019</v>
      </c>
      <c r="J17" s="3">
        <v>32</v>
      </c>
      <c r="K17" s="4" t="s">
        <v>1020</v>
      </c>
      <c r="N17" s="8" t="s">
        <v>1371</v>
      </c>
      <c r="O17" s="8" t="s">
        <v>1771</v>
      </c>
      <c r="P17" s="9" t="s">
        <v>1693</v>
      </c>
      <c r="S17" s="2" t="s">
        <v>1504</v>
      </c>
      <c r="T17" s="2" t="s">
        <v>1540</v>
      </c>
      <c r="U17" s="2" t="s">
        <v>1453</v>
      </c>
      <c r="V17" s="2" t="s">
        <v>1480</v>
      </c>
      <c r="W17" s="2" t="s">
        <v>1481</v>
      </c>
      <c r="X17" s="2" t="s">
        <v>1503</v>
      </c>
      <c r="Y17" s="2" t="s">
        <v>1504</v>
      </c>
    </row>
    <row r="18" spans="1:25" x14ac:dyDescent="0.3">
      <c r="A18" s="2" t="s">
        <v>48</v>
      </c>
      <c r="B18" s="2" t="s">
        <v>49</v>
      </c>
      <c r="C18" s="2" t="s">
        <v>50</v>
      </c>
      <c r="D18" s="2" t="s">
        <v>753</v>
      </c>
      <c r="E18" s="2" t="s">
        <v>1025</v>
      </c>
      <c r="F18" s="2">
        <v>944</v>
      </c>
      <c r="G18" s="2" t="s">
        <v>1026</v>
      </c>
      <c r="I18" s="3" t="s">
        <v>1021</v>
      </c>
      <c r="J18" s="3">
        <v>36</v>
      </c>
      <c r="K18" s="4" t="s">
        <v>1022</v>
      </c>
      <c r="N18" s="8" t="s">
        <v>1420</v>
      </c>
      <c r="O18" s="8" t="s">
        <v>1772</v>
      </c>
      <c r="P18" s="9" t="s">
        <v>1694</v>
      </c>
      <c r="S18" s="2" t="s">
        <v>1505</v>
      </c>
      <c r="T18" s="2" t="s">
        <v>1541</v>
      </c>
      <c r="U18" s="2" t="s">
        <v>1454</v>
      </c>
      <c r="V18" s="2" t="s">
        <v>1480</v>
      </c>
      <c r="W18" s="2" t="s">
        <v>1481</v>
      </c>
      <c r="X18" s="2" t="s">
        <v>1503</v>
      </c>
      <c r="Y18" s="2" t="s">
        <v>1505</v>
      </c>
    </row>
    <row r="19" spans="1:25" x14ac:dyDescent="0.3">
      <c r="A19" s="2" t="s">
        <v>51</v>
      </c>
      <c r="B19" s="2" t="s">
        <v>52</v>
      </c>
      <c r="C19" s="2" t="s">
        <v>53</v>
      </c>
      <c r="D19" s="2" t="s">
        <v>754</v>
      </c>
      <c r="E19" s="2" t="s">
        <v>1044</v>
      </c>
      <c r="F19" s="2">
        <v>44</v>
      </c>
      <c r="G19" s="2" t="s">
        <v>1045</v>
      </c>
      <c r="I19" s="3" t="s">
        <v>1023</v>
      </c>
      <c r="J19" s="3">
        <v>533</v>
      </c>
      <c r="K19" s="4" t="s">
        <v>1024</v>
      </c>
      <c r="N19" s="8" t="s">
        <v>1382</v>
      </c>
      <c r="O19" s="8" t="s">
        <v>1773</v>
      </c>
      <c r="P19" s="9" t="s">
        <v>1695</v>
      </c>
      <c r="S19" s="2" t="s">
        <v>1506</v>
      </c>
      <c r="T19" s="2" t="s">
        <v>1542</v>
      </c>
      <c r="U19" s="2" t="s">
        <v>1455</v>
      </c>
      <c r="V19" s="2" t="s">
        <v>1480</v>
      </c>
      <c r="W19" s="2" t="s">
        <v>1481</v>
      </c>
      <c r="X19" s="2" t="s">
        <v>1506</v>
      </c>
      <c r="Y19" s="2" t="s">
        <v>1506</v>
      </c>
    </row>
    <row r="20" spans="1:25" x14ac:dyDescent="0.3">
      <c r="A20" s="2" t="s">
        <v>54</v>
      </c>
      <c r="B20" s="2" t="s">
        <v>55</v>
      </c>
      <c r="C20" s="2" t="s">
        <v>56</v>
      </c>
      <c r="D20" s="2" t="s">
        <v>755</v>
      </c>
      <c r="E20" s="2" t="s">
        <v>1033</v>
      </c>
      <c r="F20" s="2">
        <v>48</v>
      </c>
      <c r="G20" s="2" t="s">
        <v>1034</v>
      </c>
      <c r="I20" s="3" t="s">
        <v>1025</v>
      </c>
      <c r="J20" s="3">
        <v>944</v>
      </c>
      <c r="K20" s="4" t="s">
        <v>1026</v>
      </c>
      <c r="N20" s="8" t="s">
        <v>1423</v>
      </c>
      <c r="O20" s="8" t="s">
        <v>1774</v>
      </c>
      <c r="P20" s="9" t="s">
        <v>1696</v>
      </c>
      <c r="S20" s="2" t="s">
        <v>1508</v>
      </c>
      <c r="T20" s="2" t="s">
        <v>1543</v>
      </c>
      <c r="U20" s="2" t="s">
        <v>1456</v>
      </c>
      <c r="V20" s="2" t="s">
        <v>1480</v>
      </c>
      <c r="W20" s="2" t="s">
        <v>1481</v>
      </c>
      <c r="X20" s="2" t="s">
        <v>1507</v>
      </c>
      <c r="Y20" s="2" t="s">
        <v>1508</v>
      </c>
    </row>
    <row r="21" spans="1:25" x14ac:dyDescent="0.3">
      <c r="A21" s="2" t="s">
        <v>57</v>
      </c>
      <c r="B21" s="2" t="s">
        <v>58</v>
      </c>
      <c r="C21" s="2" t="s">
        <v>59</v>
      </c>
      <c r="D21" s="2" t="s">
        <v>756</v>
      </c>
      <c r="E21" s="2" t="s">
        <v>1030</v>
      </c>
      <c r="F21" s="2">
        <v>50</v>
      </c>
      <c r="G21" s="2" t="s">
        <v>1031</v>
      </c>
      <c r="I21" s="3" t="s">
        <v>1027</v>
      </c>
      <c r="J21" s="3">
        <v>977</v>
      </c>
      <c r="K21" s="4" t="s">
        <v>1028</v>
      </c>
      <c r="N21" s="8" t="s">
        <v>1369</v>
      </c>
      <c r="O21" s="8" t="s">
        <v>1775</v>
      </c>
      <c r="P21" s="9" t="s">
        <v>1697</v>
      </c>
      <c r="S21" s="2" t="s">
        <v>1509</v>
      </c>
      <c r="T21" s="2" t="s">
        <v>1544</v>
      </c>
      <c r="U21" s="2" t="s">
        <v>1457</v>
      </c>
      <c r="V21" s="2" t="s">
        <v>1480</v>
      </c>
      <c r="W21" s="2" t="s">
        <v>1481</v>
      </c>
      <c r="X21" s="2" t="s">
        <v>1507</v>
      </c>
      <c r="Y21" s="2" t="s">
        <v>1509</v>
      </c>
    </row>
    <row r="22" spans="1:25" x14ac:dyDescent="0.3">
      <c r="A22" s="2" t="s">
        <v>60</v>
      </c>
      <c r="B22" s="2" t="s">
        <v>61</v>
      </c>
      <c r="C22" s="2" t="s">
        <v>62</v>
      </c>
      <c r="D22" s="2" t="s">
        <v>757</v>
      </c>
      <c r="E22" s="2" t="s">
        <v>1029</v>
      </c>
      <c r="F22" s="2">
        <v>52</v>
      </c>
      <c r="G22" s="2" t="s">
        <v>1215</v>
      </c>
      <c r="I22" s="3" t="s">
        <v>1029</v>
      </c>
      <c r="J22" s="3">
        <v>52</v>
      </c>
      <c r="K22" s="4" t="s">
        <v>1215</v>
      </c>
      <c r="N22" s="8" t="s">
        <v>1401</v>
      </c>
      <c r="O22" s="8" t="s">
        <v>1776</v>
      </c>
      <c r="P22" s="9" t="s">
        <v>1698</v>
      </c>
      <c r="S22" s="2" t="s">
        <v>1545</v>
      </c>
      <c r="T22" s="2" t="s">
        <v>1546</v>
      </c>
      <c r="U22" s="2" t="s">
        <v>1458</v>
      </c>
      <c r="V22" s="2" t="s">
        <v>1480</v>
      </c>
      <c r="W22" s="2" t="s">
        <v>1481</v>
      </c>
      <c r="X22" s="2" t="s">
        <v>1507</v>
      </c>
      <c r="Y22" s="2" t="s">
        <v>1510</v>
      </c>
    </row>
    <row r="23" spans="1:25" x14ac:dyDescent="0.3">
      <c r="A23" s="2" t="s">
        <v>63</v>
      </c>
      <c r="B23" s="2" t="s">
        <v>64</v>
      </c>
      <c r="C23" s="2" t="s">
        <v>65</v>
      </c>
      <c r="D23" s="2" t="s">
        <v>758</v>
      </c>
      <c r="E23" s="2" t="s">
        <v>1219</v>
      </c>
      <c r="F23" s="2">
        <v>974</v>
      </c>
      <c r="G23" s="2" t="s">
        <v>1220</v>
      </c>
      <c r="I23" s="3" t="s">
        <v>1030</v>
      </c>
      <c r="J23" s="3">
        <v>50</v>
      </c>
      <c r="K23" s="4" t="s">
        <v>1031</v>
      </c>
      <c r="N23" s="8" t="s">
        <v>1373</v>
      </c>
      <c r="O23" s="8" t="s">
        <v>1777</v>
      </c>
      <c r="P23" s="9" t="s">
        <v>1699</v>
      </c>
      <c r="S23" s="2" t="s">
        <v>1547</v>
      </c>
      <c r="T23" s="2" t="s">
        <v>1548</v>
      </c>
      <c r="U23" s="2" t="s">
        <v>1459</v>
      </c>
      <c r="V23" s="2" t="s">
        <v>1480</v>
      </c>
      <c r="W23" s="2" t="s">
        <v>1481</v>
      </c>
      <c r="X23" s="2" t="s">
        <v>1507</v>
      </c>
      <c r="Y23" s="2" t="s">
        <v>1510</v>
      </c>
    </row>
    <row r="24" spans="1:25" x14ac:dyDescent="0.3">
      <c r="A24" s="2" t="s">
        <v>66</v>
      </c>
      <c r="B24" s="2" t="s">
        <v>67</v>
      </c>
      <c r="C24" s="2" t="s">
        <v>68</v>
      </c>
      <c r="D24" s="2" t="s">
        <v>759</v>
      </c>
      <c r="E24" s="2" t="s">
        <v>1080</v>
      </c>
      <c r="F24" s="2">
        <v>978</v>
      </c>
      <c r="G24" s="2" t="s">
        <v>1081</v>
      </c>
      <c r="I24" s="3" t="s">
        <v>1032</v>
      </c>
      <c r="J24" s="3">
        <v>975</v>
      </c>
      <c r="K24" s="4" t="s">
        <v>1216</v>
      </c>
      <c r="N24" s="8" t="s">
        <v>1384</v>
      </c>
      <c r="O24" s="8" t="s">
        <v>1778</v>
      </c>
      <c r="P24" s="9" t="s">
        <v>1700</v>
      </c>
      <c r="S24" s="2" t="s">
        <v>1512</v>
      </c>
      <c r="T24" s="2" t="s">
        <v>1549</v>
      </c>
      <c r="U24" s="2" t="s">
        <v>1460</v>
      </c>
      <c r="V24" s="2" t="s">
        <v>1480</v>
      </c>
      <c r="W24" s="2" t="s">
        <v>1481</v>
      </c>
      <c r="X24" s="2" t="s">
        <v>1507</v>
      </c>
      <c r="Y24" s="2" t="s">
        <v>1512</v>
      </c>
    </row>
    <row r="25" spans="1:25" x14ac:dyDescent="0.3">
      <c r="A25" s="2" t="s">
        <v>69</v>
      </c>
      <c r="B25" s="2" t="s">
        <v>70</v>
      </c>
      <c r="C25" s="2" t="s">
        <v>71</v>
      </c>
      <c r="D25" s="2" t="s">
        <v>760</v>
      </c>
      <c r="E25" s="2" t="s">
        <v>1049</v>
      </c>
      <c r="F25" s="2">
        <v>84</v>
      </c>
      <c r="G25" s="2" t="s">
        <v>1050</v>
      </c>
      <c r="I25" s="3" t="s">
        <v>1033</v>
      </c>
      <c r="J25" s="3">
        <v>48</v>
      </c>
      <c r="K25" s="4" t="s">
        <v>1034</v>
      </c>
      <c r="N25" s="8" t="s">
        <v>1355</v>
      </c>
      <c r="O25" s="8" t="s">
        <v>1779</v>
      </c>
      <c r="P25" s="9" t="s">
        <v>1701</v>
      </c>
      <c r="S25" s="2" t="s">
        <v>1513</v>
      </c>
      <c r="T25" s="2" t="s">
        <v>1550</v>
      </c>
      <c r="U25" s="2" t="s">
        <v>1461</v>
      </c>
      <c r="V25" s="2" t="s">
        <v>1480</v>
      </c>
      <c r="W25" s="2" t="s">
        <v>1481</v>
      </c>
      <c r="X25" s="2" t="s">
        <v>1507</v>
      </c>
      <c r="Y25" s="2" t="s">
        <v>1513</v>
      </c>
    </row>
    <row r="26" spans="1:25" x14ac:dyDescent="0.3">
      <c r="A26" s="2" t="s">
        <v>72</v>
      </c>
      <c r="B26" s="2" t="s">
        <v>73</v>
      </c>
      <c r="C26" s="2" t="s">
        <v>74</v>
      </c>
      <c r="D26" s="2" t="s">
        <v>761</v>
      </c>
      <c r="E26" s="2" t="s">
        <v>1211</v>
      </c>
      <c r="F26" s="2">
        <v>952</v>
      </c>
      <c r="G26" s="2" t="s">
        <v>1314</v>
      </c>
      <c r="I26" s="3" t="s">
        <v>1035</v>
      </c>
      <c r="J26" s="3">
        <v>108</v>
      </c>
      <c r="K26" s="4" t="s">
        <v>1036</v>
      </c>
      <c r="N26" s="8" t="s">
        <v>1360</v>
      </c>
      <c r="O26" s="8" t="s">
        <v>1780</v>
      </c>
      <c r="P26" s="9" t="s">
        <v>1702</v>
      </c>
      <c r="S26" s="2" t="s">
        <v>1514</v>
      </c>
      <c r="T26" s="2" t="s">
        <v>1551</v>
      </c>
      <c r="U26" s="2" t="s">
        <v>1462</v>
      </c>
      <c r="V26" s="2" t="s">
        <v>1480</v>
      </c>
      <c r="W26" s="2" t="s">
        <v>1482</v>
      </c>
      <c r="X26" s="2" t="s">
        <v>1514</v>
      </c>
      <c r="Y26" s="2" t="s">
        <v>1514</v>
      </c>
    </row>
    <row r="27" spans="1:25" x14ac:dyDescent="0.3">
      <c r="A27" s="2" t="s">
        <v>75</v>
      </c>
      <c r="B27" s="2" t="s">
        <v>76</v>
      </c>
      <c r="C27" s="2" t="s">
        <v>77</v>
      </c>
      <c r="D27" s="2" t="s">
        <v>762</v>
      </c>
      <c r="E27" s="2" t="s">
        <v>1037</v>
      </c>
      <c r="F27" s="2">
        <v>60</v>
      </c>
      <c r="G27" s="2" t="s">
        <v>1038</v>
      </c>
      <c r="I27" s="3" t="s">
        <v>1037</v>
      </c>
      <c r="J27" s="3">
        <v>60</v>
      </c>
      <c r="K27" s="4" t="s">
        <v>1038</v>
      </c>
      <c r="N27" s="8" t="s">
        <v>1390</v>
      </c>
      <c r="O27" s="8" t="s">
        <v>1781</v>
      </c>
      <c r="P27" s="9" t="s">
        <v>1703</v>
      </c>
      <c r="S27" s="2" t="s">
        <v>1511</v>
      </c>
      <c r="T27" s="2" t="s">
        <v>1552</v>
      </c>
      <c r="U27" s="2" t="s">
        <v>1463</v>
      </c>
      <c r="V27" s="2" t="s">
        <v>1480</v>
      </c>
      <c r="W27" s="2" t="s">
        <v>1482</v>
      </c>
      <c r="X27" s="2" t="s">
        <v>1511</v>
      </c>
      <c r="Y27" s="2" t="s">
        <v>1511</v>
      </c>
    </row>
    <row r="28" spans="1:25" x14ac:dyDescent="0.3">
      <c r="A28" s="2" t="s">
        <v>78</v>
      </c>
      <c r="B28" s="2" t="s">
        <v>79</v>
      </c>
      <c r="C28" s="2" t="s">
        <v>80</v>
      </c>
      <c r="D28" s="2" t="s">
        <v>763</v>
      </c>
      <c r="E28" s="2" t="s">
        <v>80</v>
      </c>
      <c r="F28" s="2">
        <v>64</v>
      </c>
      <c r="G28" s="2" t="s">
        <v>1046</v>
      </c>
      <c r="I28" s="3" t="s">
        <v>1039</v>
      </c>
      <c r="J28" s="3">
        <v>96</v>
      </c>
      <c r="K28" s="4" t="s">
        <v>1040</v>
      </c>
      <c r="N28" s="8" t="s">
        <v>1406</v>
      </c>
      <c r="O28" s="8" t="s">
        <v>1782</v>
      </c>
      <c r="P28" s="9" t="s">
        <v>1704</v>
      </c>
      <c r="S28" s="2" t="s">
        <v>1483</v>
      </c>
      <c r="T28" s="2" t="s">
        <v>1465</v>
      </c>
      <c r="U28" s="2" t="s">
        <v>1464</v>
      </c>
      <c r="V28" s="2" t="s">
        <v>1480</v>
      </c>
      <c r="W28" s="2" t="s">
        <v>1483</v>
      </c>
      <c r="X28" s="2" t="s">
        <v>1483</v>
      </c>
      <c r="Y28" s="2" t="s">
        <v>1483</v>
      </c>
    </row>
    <row r="29" spans="1:25" x14ac:dyDescent="0.3">
      <c r="A29" s="2" t="s">
        <v>81</v>
      </c>
      <c r="B29" s="2" t="s">
        <v>82</v>
      </c>
      <c r="C29" s="2" t="s">
        <v>83</v>
      </c>
      <c r="D29" s="2" t="s">
        <v>764</v>
      </c>
      <c r="E29" s="2" t="s">
        <v>1041</v>
      </c>
      <c r="F29" s="2">
        <v>68</v>
      </c>
      <c r="G29" s="2" t="s">
        <v>1217</v>
      </c>
      <c r="I29" s="3" t="s">
        <v>1041</v>
      </c>
      <c r="J29" s="3">
        <v>68</v>
      </c>
      <c r="K29" s="4" t="s">
        <v>1217</v>
      </c>
      <c r="N29" s="8" t="s">
        <v>1374</v>
      </c>
      <c r="O29" s="8" t="s">
        <v>1783</v>
      </c>
      <c r="P29" s="9" t="s">
        <v>1705</v>
      </c>
      <c r="S29" s="2" t="s">
        <v>1484</v>
      </c>
      <c r="T29" s="2" t="s">
        <v>1467</v>
      </c>
      <c r="U29" s="2" t="s">
        <v>1466</v>
      </c>
      <c r="V29" s="2" t="s">
        <v>1480</v>
      </c>
      <c r="W29" s="2" t="s">
        <v>1484</v>
      </c>
      <c r="X29" s="2" t="s">
        <v>1484</v>
      </c>
      <c r="Y29" s="2" t="s">
        <v>1484</v>
      </c>
    </row>
    <row r="30" spans="1:25" x14ac:dyDescent="0.3">
      <c r="A30" s="2" t="s">
        <v>84</v>
      </c>
      <c r="B30" s="2" t="s">
        <v>85</v>
      </c>
      <c r="C30" s="2" t="s">
        <v>86</v>
      </c>
      <c r="D30" s="2" t="s">
        <v>765</v>
      </c>
      <c r="E30" s="2" t="s">
        <v>1027</v>
      </c>
      <c r="F30" s="2">
        <v>977</v>
      </c>
      <c r="G30" s="2" t="s">
        <v>1028</v>
      </c>
      <c r="I30" s="3" t="s">
        <v>1042</v>
      </c>
      <c r="J30" s="3">
        <v>986</v>
      </c>
      <c r="K30" s="4" t="s">
        <v>1043</v>
      </c>
      <c r="N30" s="8" t="s">
        <v>1385</v>
      </c>
      <c r="O30" s="8" t="s">
        <v>1784</v>
      </c>
      <c r="P30" s="9" t="s">
        <v>1706</v>
      </c>
      <c r="S30" s="2" t="s">
        <v>1489</v>
      </c>
      <c r="T30" s="2" t="s">
        <v>1489</v>
      </c>
      <c r="U30" s="2" t="s">
        <v>1489</v>
      </c>
      <c r="V30" s="2" t="s">
        <v>1489</v>
      </c>
      <c r="W30" s="2" t="s">
        <v>1489</v>
      </c>
      <c r="X30" s="2" t="s">
        <v>1489</v>
      </c>
      <c r="Y30" s="2" t="s">
        <v>1489</v>
      </c>
    </row>
    <row r="31" spans="1:25" x14ac:dyDescent="0.3">
      <c r="A31" s="2" t="s">
        <v>87</v>
      </c>
      <c r="B31" s="2" t="s">
        <v>88</v>
      </c>
      <c r="C31" s="2" t="s">
        <v>89</v>
      </c>
      <c r="D31" s="2" t="s">
        <v>766</v>
      </c>
      <c r="E31" s="2" t="s">
        <v>1047</v>
      </c>
      <c r="F31" s="2">
        <v>72</v>
      </c>
      <c r="G31" s="2" t="s">
        <v>1048</v>
      </c>
      <c r="I31" s="3" t="s">
        <v>1044</v>
      </c>
      <c r="J31" s="3">
        <v>44</v>
      </c>
      <c r="K31" s="4" t="s">
        <v>1045</v>
      </c>
      <c r="N31" s="8" t="s">
        <v>1368</v>
      </c>
      <c r="O31" s="8" t="s">
        <v>1785</v>
      </c>
      <c r="P31" s="9" t="s">
        <v>1707</v>
      </c>
    </row>
    <row r="32" spans="1:25" x14ac:dyDescent="0.3">
      <c r="A32" s="2" t="s">
        <v>90</v>
      </c>
      <c r="B32" s="2" t="s">
        <v>91</v>
      </c>
      <c r="C32" s="2" t="s">
        <v>92</v>
      </c>
      <c r="D32" s="2" t="s">
        <v>767</v>
      </c>
      <c r="E32" s="2" t="s">
        <v>1042</v>
      </c>
      <c r="F32" s="2">
        <v>986</v>
      </c>
      <c r="G32" s="2" t="s">
        <v>1043</v>
      </c>
      <c r="I32" s="3" t="s">
        <v>80</v>
      </c>
      <c r="J32" s="3">
        <v>64</v>
      </c>
      <c r="K32" s="4" t="s">
        <v>1046</v>
      </c>
      <c r="N32" s="8" t="s">
        <v>1378</v>
      </c>
      <c r="O32" s="8" t="s">
        <v>1786</v>
      </c>
      <c r="P32" s="9" t="s">
        <v>1708</v>
      </c>
    </row>
    <row r="33" spans="1:16" x14ac:dyDescent="0.3">
      <c r="A33" s="2" t="s">
        <v>96</v>
      </c>
      <c r="B33" s="2" t="s">
        <v>97</v>
      </c>
      <c r="C33" s="2" t="s">
        <v>98</v>
      </c>
      <c r="D33" s="2" t="s">
        <v>769</v>
      </c>
      <c r="E33" s="2" t="s">
        <v>1199</v>
      </c>
      <c r="F33" s="2">
        <v>840</v>
      </c>
      <c r="G33" s="2" t="s">
        <v>1200</v>
      </c>
      <c r="I33" s="3" t="s">
        <v>1047</v>
      </c>
      <c r="J33" s="3">
        <v>72</v>
      </c>
      <c r="K33" s="4" t="s">
        <v>1048</v>
      </c>
      <c r="N33" s="8" t="s">
        <v>1383</v>
      </c>
      <c r="O33" s="8" t="s">
        <v>1787</v>
      </c>
      <c r="P33" s="9" t="s">
        <v>1709</v>
      </c>
    </row>
    <row r="34" spans="1:16" x14ac:dyDescent="0.3">
      <c r="A34" s="2" t="s">
        <v>93</v>
      </c>
      <c r="B34" s="2" t="s">
        <v>94</v>
      </c>
      <c r="C34" s="2" t="s">
        <v>95</v>
      </c>
      <c r="D34" s="2" t="s">
        <v>768</v>
      </c>
      <c r="E34" s="2" t="s">
        <v>1199</v>
      </c>
      <c r="F34" s="2">
        <v>840</v>
      </c>
      <c r="G34" s="2" t="s">
        <v>1200</v>
      </c>
      <c r="I34" s="3" t="s">
        <v>1219</v>
      </c>
      <c r="J34" s="3">
        <v>974</v>
      </c>
      <c r="K34" s="4" t="s">
        <v>1220</v>
      </c>
      <c r="N34" s="8" t="s">
        <v>1396</v>
      </c>
      <c r="O34" s="8" t="s">
        <v>1788</v>
      </c>
      <c r="P34" s="9" t="s">
        <v>1710</v>
      </c>
    </row>
    <row r="35" spans="1:16" x14ac:dyDescent="0.3">
      <c r="A35" s="2" t="s">
        <v>99</v>
      </c>
      <c r="B35" s="2" t="s">
        <v>100</v>
      </c>
      <c r="C35" s="2" t="s">
        <v>101</v>
      </c>
      <c r="D35" s="2" t="s">
        <v>770</v>
      </c>
      <c r="E35" s="2" t="s">
        <v>1039</v>
      </c>
      <c r="F35" s="2">
        <v>96</v>
      </c>
      <c r="G35" s="2" t="s">
        <v>1040</v>
      </c>
      <c r="I35" s="3" t="s">
        <v>1049</v>
      </c>
      <c r="J35" s="3">
        <v>84</v>
      </c>
      <c r="K35" s="4" t="s">
        <v>1050</v>
      </c>
      <c r="N35" s="8" t="s">
        <v>1364</v>
      </c>
      <c r="O35" s="8" t="s">
        <v>1789</v>
      </c>
      <c r="P35" s="9" t="s">
        <v>1711</v>
      </c>
    </row>
    <row r="36" spans="1:16" x14ac:dyDescent="0.3">
      <c r="A36" s="2" t="s">
        <v>102</v>
      </c>
      <c r="B36" s="2" t="s">
        <v>103</v>
      </c>
      <c r="C36" s="2" t="s">
        <v>104</v>
      </c>
      <c r="D36" s="2" t="s">
        <v>771</v>
      </c>
      <c r="E36" s="2" t="s">
        <v>1032</v>
      </c>
      <c r="F36" s="2">
        <v>975</v>
      </c>
      <c r="G36" s="2" t="s">
        <v>1216</v>
      </c>
      <c r="I36" s="3" t="s">
        <v>1051</v>
      </c>
      <c r="J36" s="3">
        <v>124</v>
      </c>
      <c r="K36" s="4" t="s">
        <v>1052</v>
      </c>
      <c r="N36" s="8" t="s">
        <v>1381</v>
      </c>
      <c r="O36" s="8" t="s">
        <v>1790</v>
      </c>
      <c r="P36" s="9" t="s">
        <v>1712</v>
      </c>
    </row>
    <row r="37" spans="1:16" x14ac:dyDescent="0.3">
      <c r="A37" s="2" t="s">
        <v>105</v>
      </c>
      <c r="B37" s="2" t="s">
        <v>106</v>
      </c>
      <c r="C37" s="2" t="s">
        <v>107</v>
      </c>
      <c r="D37" s="2" t="s">
        <v>772</v>
      </c>
      <c r="E37" s="2" t="s">
        <v>1211</v>
      </c>
      <c r="F37" s="2">
        <v>952</v>
      </c>
      <c r="G37" s="2" t="s">
        <v>1314</v>
      </c>
      <c r="I37" s="3" t="s">
        <v>1053</v>
      </c>
      <c r="J37" s="3">
        <v>976</v>
      </c>
      <c r="K37" s="4" t="s">
        <v>1054</v>
      </c>
      <c r="N37" s="8" t="s">
        <v>1363</v>
      </c>
      <c r="O37" s="8" t="s">
        <v>1791</v>
      </c>
      <c r="P37" s="9" t="s">
        <v>1713</v>
      </c>
    </row>
    <row r="38" spans="1:16" x14ac:dyDescent="0.3">
      <c r="A38" s="2" t="s">
        <v>108</v>
      </c>
      <c r="B38" s="2" t="s">
        <v>109</v>
      </c>
      <c r="C38" s="2" t="s">
        <v>110</v>
      </c>
      <c r="D38" s="2" t="s">
        <v>773</v>
      </c>
      <c r="E38" s="2" t="s">
        <v>1035</v>
      </c>
      <c r="F38" s="2">
        <v>108</v>
      </c>
      <c r="G38" s="2" t="s">
        <v>1036</v>
      </c>
      <c r="I38" s="3" t="s">
        <v>1055</v>
      </c>
      <c r="J38" s="3">
        <v>756</v>
      </c>
      <c r="K38" s="4" t="s">
        <v>1056</v>
      </c>
      <c r="N38" s="8" t="s">
        <v>1380</v>
      </c>
      <c r="O38" s="8" t="s">
        <v>1792</v>
      </c>
      <c r="P38" s="9" t="s">
        <v>1714</v>
      </c>
    </row>
    <row r="39" spans="1:16" x14ac:dyDescent="0.3">
      <c r="A39" s="2" t="s">
        <v>111</v>
      </c>
      <c r="B39" s="2" t="s">
        <v>112</v>
      </c>
      <c r="C39" s="2" t="s">
        <v>113</v>
      </c>
      <c r="D39" s="2" t="s">
        <v>774</v>
      </c>
      <c r="E39" s="2" t="s">
        <v>1118</v>
      </c>
      <c r="F39" s="2">
        <v>116</v>
      </c>
      <c r="G39" s="2" t="s">
        <v>1248</v>
      </c>
      <c r="I39" s="3" t="s">
        <v>1057</v>
      </c>
      <c r="J39" s="3">
        <v>990</v>
      </c>
      <c r="K39" s="4" t="s">
        <v>1221</v>
      </c>
      <c r="N39" s="8" t="s">
        <v>1415</v>
      </c>
      <c r="O39" s="8" t="s">
        <v>1793</v>
      </c>
      <c r="P39" s="9" t="s">
        <v>1715</v>
      </c>
    </row>
    <row r="40" spans="1:16" x14ac:dyDescent="0.3">
      <c r="A40" s="2" t="s">
        <v>114</v>
      </c>
      <c r="B40" s="2" t="s">
        <v>115</v>
      </c>
      <c r="C40" s="2" t="s">
        <v>116</v>
      </c>
      <c r="D40" s="2" t="s">
        <v>775</v>
      </c>
      <c r="E40" s="2" t="s">
        <v>1208</v>
      </c>
      <c r="F40" s="2">
        <v>950</v>
      </c>
      <c r="G40" s="2" t="s">
        <v>1320</v>
      </c>
      <c r="I40" s="3" t="s">
        <v>1222</v>
      </c>
      <c r="J40" s="3">
        <v>0</v>
      </c>
      <c r="K40" s="4" t="s">
        <v>1223</v>
      </c>
      <c r="N40" s="8" t="s">
        <v>1357</v>
      </c>
      <c r="O40" s="8" t="s">
        <v>1794</v>
      </c>
      <c r="P40" s="9" t="s">
        <v>1716</v>
      </c>
    </row>
    <row r="41" spans="1:16" x14ac:dyDescent="0.3">
      <c r="A41" s="2" t="s">
        <v>117</v>
      </c>
      <c r="B41" s="2" t="s">
        <v>118</v>
      </c>
      <c r="C41" s="2" t="s">
        <v>119</v>
      </c>
      <c r="D41" s="2" t="s">
        <v>776</v>
      </c>
      <c r="E41" s="2" t="s">
        <v>1051</v>
      </c>
      <c r="F41" s="2">
        <v>124</v>
      </c>
      <c r="G41" s="2" t="s">
        <v>1052</v>
      </c>
      <c r="I41" s="3" t="s">
        <v>1058</v>
      </c>
      <c r="J41" s="3">
        <v>170</v>
      </c>
      <c r="K41" s="4" t="s">
        <v>1059</v>
      </c>
      <c r="N41" s="8" t="s">
        <v>1372</v>
      </c>
      <c r="O41" s="8" t="s">
        <v>1795</v>
      </c>
      <c r="P41" s="9" t="s">
        <v>1717</v>
      </c>
    </row>
    <row r="42" spans="1:16" x14ac:dyDescent="0.3">
      <c r="A42" s="2" t="s">
        <v>120</v>
      </c>
      <c r="B42" s="2" t="s">
        <v>121</v>
      </c>
      <c r="C42" s="2" t="s">
        <v>122</v>
      </c>
      <c r="D42" s="2" t="s">
        <v>777</v>
      </c>
      <c r="E42" s="2" t="s">
        <v>1063</v>
      </c>
      <c r="F42" s="2">
        <v>132</v>
      </c>
      <c r="G42" s="2" t="s">
        <v>1225</v>
      </c>
      <c r="I42" s="3" t="s">
        <v>1060</v>
      </c>
      <c r="J42" s="3">
        <v>188</v>
      </c>
      <c r="K42" s="4" t="s">
        <v>1061</v>
      </c>
      <c r="N42" s="8" t="s">
        <v>1358</v>
      </c>
      <c r="O42" s="8" t="s">
        <v>1796</v>
      </c>
      <c r="P42" s="9" t="s">
        <v>1718</v>
      </c>
    </row>
    <row r="43" spans="1:16" x14ac:dyDescent="0.3">
      <c r="A43" s="2" t="s">
        <v>123</v>
      </c>
      <c r="B43" s="2" t="s">
        <v>124</v>
      </c>
      <c r="C43" s="2" t="s">
        <v>125</v>
      </c>
      <c r="D43" s="2" t="s">
        <v>778</v>
      </c>
      <c r="E43" s="2" t="s">
        <v>1123</v>
      </c>
      <c r="F43" s="2">
        <v>136</v>
      </c>
      <c r="G43" s="2" t="s">
        <v>1253</v>
      </c>
      <c r="I43" s="3" t="s">
        <v>1062</v>
      </c>
      <c r="J43" s="3">
        <v>931</v>
      </c>
      <c r="K43" s="4" t="s">
        <v>1224</v>
      </c>
      <c r="N43" s="8" t="s">
        <v>1379</v>
      </c>
      <c r="O43" s="8" t="s">
        <v>1797</v>
      </c>
      <c r="P43" s="9" t="s">
        <v>1719</v>
      </c>
    </row>
    <row r="44" spans="1:16" x14ac:dyDescent="0.3">
      <c r="A44" s="2" t="s">
        <v>126</v>
      </c>
      <c r="B44" s="2" t="s">
        <v>127</v>
      </c>
      <c r="C44" s="2" t="s">
        <v>128</v>
      </c>
      <c r="D44" s="2" t="s">
        <v>779</v>
      </c>
      <c r="E44" s="2" t="s">
        <v>1208</v>
      </c>
      <c r="F44" s="2">
        <v>950</v>
      </c>
      <c r="G44" s="2" t="s">
        <v>1320</v>
      </c>
      <c r="I44" s="3" t="s">
        <v>1063</v>
      </c>
      <c r="J44" s="3">
        <v>132</v>
      </c>
      <c r="K44" s="4" t="s">
        <v>1225</v>
      </c>
      <c r="N44" s="8" t="s">
        <v>1387</v>
      </c>
      <c r="O44" s="8" t="s">
        <v>1798</v>
      </c>
      <c r="P44" s="9" t="s">
        <v>1720</v>
      </c>
    </row>
    <row r="45" spans="1:16" x14ac:dyDescent="0.3">
      <c r="A45" s="2" t="s">
        <v>129</v>
      </c>
      <c r="B45" s="2" t="s">
        <v>130</v>
      </c>
      <c r="C45" s="2" t="s">
        <v>131</v>
      </c>
      <c r="D45" s="2" t="s">
        <v>780</v>
      </c>
      <c r="E45" s="2" t="s">
        <v>1208</v>
      </c>
      <c r="F45" s="2">
        <v>950</v>
      </c>
      <c r="G45" s="2" t="s">
        <v>1320</v>
      </c>
      <c r="I45" s="3" t="s">
        <v>1064</v>
      </c>
      <c r="J45" s="3">
        <v>203</v>
      </c>
      <c r="K45" s="4" t="s">
        <v>1065</v>
      </c>
      <c r="N45" s="8" t="s">
        <v>1398</v>
      </c>
      <c r="O45" s="8" t="s">
        <v>1799</v>
      </c>
      <c r="P45" s="9" t="s">
        <v>1721</v>
      </c>
    </row>
    <row r="46" spans="1:16" x14ac:dyDescent="0.3">
      <c r="A46" s="2" t="s">
        <v>132</v>
      </c>
      <c r="B46" s="2" t="s">
        <v>133</v>
      </c>
      <c r="C46" s="2" t="s">
        <v>134</v>
      </c>
      <c r="D46" s="2" t="s">
        <v>781</v>
      </c>
      <c r="E46" s="2" t="s">
        <v>1057</v>
      </c>
      <c r="F46" s="2">
        <v>990</v>
      </c>
      <c r="G46" s="2" t="s">
        <v>1221</v>
      </c>
      <c r="I46" s="3" t="s">
        <v>1066</v>
      </c>
      <c r="J46" s="3">
        <v>262</v>
      </c>
      <c r="K46" s="4" t="s">
        <v>1067</v>
      </c>
      <c r="N46" s="8" t="s">
        <v>1400</v>
      </c>
      <c r="O46" s="8" t="s">
        <v>1800</v>
      </c>
      <c r="P46" s="9" t="s">
        <v>1722</v>
      </c>
    </row>
    <row r="47" spans="1:16" x14ac:dyDescent="0.3">
      <c r="A47" s="2" t="s">
        <v>135</v>
      </c>
      <c r="B47" s="2" t="s">
        <v>136</v>
      </c>
      <c r="C47" s="2" t="s">
        <v>137</v>
      </c>
      <c r="D47" s="2" t="s">
        <v>782</v>
      </c>
      <c r="E47" s="2" t="s">
        <v>1222</v>
      </c>
      <c r="F47" s="2">
        <v>0</v>
      </c>
      <c r="G47" s="2" t="s">
        <v>1223</v>
      </c>
      <c r="I47" s="3" t="s">
        <v>1068</v>
      </c>
      <c r="J47" s="3">
        <v>208</v>
      </c>
      <c r="K47" s="4" t="s">
        <v>1069</v>
      </c>
      <c r="N47" s="8" t="s">
        <v>1361</v>
      </c>
      <c r="O47" s="8" t="s">
        <v>1801</v>
      </c>
      <c r="P47" s="9" t="s">
        <v>1723</v>
      </c>
    </row>
    <row r="48" spans="1:16" x14ac:dyDescent="0.3">
      <c r="A48" s="2" t="s">
        <v>142</v>
      </c>
      <c r="B48" s="2" t="s">
        <v>143</v>
      </c>
      <c r="C48" s="2" t="s">
        <v>144</v>
      </c>
      <c r="D48" s="2" t="s">
        <v>785</v>
      </c>
      <c r="E48" s="2" t="s">
        <v>1021</v>
      </c>
      <c r="F48" s="2">
        <v>36</v>
      </c>
      <c r="G48" s="2" t="s">
        <v>1022</v>
      </c>
      <c r="I48" s="3" t="s">
        <v>1070</v>
      </c>
      <c r="J48" s="3">
        <v>214</v>
      </c>
      <c r="K48" s="4" t="s">
        <v>1071</v>
      </c>
      <c r="N48" s="8" t="s">
        <v>1404</v>
      </c>
      <c r="O48" s="8" t="s">
        <v>1802</v>
      </c>
      <c r="P48" s="9" t="s">
        <v>1724</v>
      </c>
    </row>
    <row r="49" spans="1:16" x14ac:dyDescent="0.3">
      <c r="A49" s="2" t="s">
        <v>145</v>
      </c>
      <c r="B49" s="2" t="s">
        <v>146</v>
      </c>
      <c r="C49" s="2" t="s">
        <v>147</v>
      </c>
      <c r="D49" s="2" t="s">
        <v>786</v>
      </c>
      <c r="E49" s="2" t="s">
        <v>1021</v>
      </c>
      <c r="F49" s="2">
        <v>36</v>
      </c>
      <c r="G49" s="2" t="s">
        <v>1022</v>
      </c>
      <c r="I49" s="3" t="s">
        <v>1072</v>
      </c>
      <c r="J49" s="3">
        <v>12</v>
      </c>
      <c r="K49" s="4" t="s">
        <v>1073</v>
      </c>
      <c r="N49" s="8" t="s">
        <v>1407</v>
      </c>
      <c r="O49" s="8" t="s">
        <v>1803</v>
      </c>
      <c r="P49" s="9" t="s">
        <v>1725</v>
      </c>
    </row>
    <row r="50" spans="1:16" x14ac:dyDescent="0.3">
      <c r="A50" s="2" t="s">
        <v>148</v>
      </c>
      <c r="B50" s="2" t="s">
        <v>149</v>
      </c>
      <c r="C50" s="2" t="s">
        <v>150</v>
      </c>
      <c r="D50" s="2" t="s">
        <v>787</v>
      </c>
      <c r="E50" s="2" t="s">
        <v>1058</v>
      </c>
      <c r="F50" s="2">
        <v>170</v>
      </c>
      <c r="G50" s="2" t="s">
        <v>1059</v>
      </c>
      <c r="I50" s="3" t="s">
        <v>1074</v>
      </c>
      <c r="J50" s="3">
        <v>818</v>
      </c>
      <c r="K50" s="4" t="s">
        <v>1075</v>
      </c>
      <c r="N50" s="8" t="s">
        <v>1370</v>
      </c>
      <c r="O50" s="8" t="s">
        <v>1804</v>
      </c>
      <c r="P50" s="9" t="s">
        <v>1726</v>
      </c>
    </row>
    <row r="51" spans="1:16" x14ac:dyDescent="0.3">
      <c r="A51" s="2" t="s">
        <v>151</v>
      </c>
      <c r="B51" s="2" t="s">
        <v>152</v>
      </c>
      <c r="C51" s="2" t="s">
        <v>153</v>
      </c>
      <c r="D51" s="2" t="s">
        <v>788</v>
      </c>
      <c r="E51" s="2" t="s">
        <v>1119</v>
      </c>
      <c r="F51" s="2">
        <v>174</v>
      </c>
      <c r="G51" s="2" t="s">
        <v>1249</v>
      </c>
      <c r="I51" s="3" t="s">
        <v>1076</v>
      </c>
      <c r="J51" s="3">
        <v>232</v>
      </c>
      <c r="K51" s="4" t="s">
        <v>1077</v>
      </c>
      <c r="N51" s="8" t="s">
        <v>1417</v>
      </c>
      <c r="O51" s="8" t="s">
        <v>1805</v>
      </c>
      <c r="P51" s="9" t="s">
        <v>1727</v>
      </c>
    </row>
    <row r="52" spans="1:16" x14ac:dyDescent="0.3">
      <c r="A52" s="2" t="s">
        <v>158</v>
      </c>
      <c r="B52" s="2" t="s">
        <v>159</v>
      </c>
      <c r="C52" s="2" t="s">
        <v>160</v>
      </c>
      <c r="D52" s="2" t="s">
        <v>791</v>
      </c>
      <c r="E52" s="2" t="s">
        <v>1060</v>
      </c>
      <c r="F52" s="2">
        <v>188</v>
      </c>
      <c r="G52" s="2" t="s">
        <v>1061</v>
      </c>
      <c r="I52" s="3" t="s">
        <v>1078</v>
      </c>
      <c r="J52" s="3">
        <v>230</v>
      </c>
      <c r="K52" s="4" t="s">
        <v>1079</v>
      </c>
      <c r="N52" s="8" t="s">
        <v>1416</v>
      </c>
      <c r="O52" s="8" t="s">
        <v>1806</v>
      </c>
      <c r="P52" s="9" t="s">
        <v>1728</v>
      </c>
    </row>
    <row r="53" spans="1:16" x14ac:dyDescent="0.3">
      <c r="A53" s="2" t="s">
        <v>724</v>
      </c>
      <c r="B53" s="2" t="s">
        <v>161</v>
      </c>
      <c r="C53" s="2" t="s">
        <v>162</v>
      </c>
      <c r="D53" s="2" t="s">
        <v>792</v>
      </c>
      <c r="E53" s="2" t="s">
        <v>1211</v>
      </c>
      <c r="F53" s="2">
        <v>952</v>
      </c>
      <c r="G53" s="2" t="s">
        <v>1314</v>
      </c>
      <c r="I53" s="3" t="s">
        <v>1080</v>
      </c>
      <c r="J53" s="3">
        <v>978</v>
      </c>
      <c r="K53" s="4" t="s">
        <v>1081</v>
      </c>
      <c r="N53" s="8" t="s">
        <v>1414</v>
      </c>
      <c r="O53" s="8" t="s">
        <v>1807</v>
      </c>
      <c r="P53" s="9" t="s">
        <v>1729</v>
      </c>
    </row>
    <row r="54" spans="1:16" x14ac:dyDescent="0.3">
      <c r="A54" s="2" t="s">
        <v>163</v>
      </c>
      <c r="B54" s="2" t="s">
        <v>164</v>
      </c>
      <c r="C54" s="2" t="s">
        <v>165</v>
      </c>
      <c r="D54" s="2" t="s">
        <v>793</v>
      </c>
      <c r="E54" s="2" t="s">
        <v>1102</v>
      </c>
      <c r="F54" s="2">
        <v>191</v>
      </c>
      <c r="G54" s="2" t="s">
        <v>1232</v>
      </c>
      <c r="I54" s="3" t="s">
        <v>1082</v>
      </c>
      <c r="J54" s="3">
        <v>242</v>
      </c>
      <c r="K54" s="4" t="s">
        <v>1226</v>
      </c>
      <c r="N54" s="8" t="s">
        <v>1412</v>
      </c>
      <c r="O54" s="8" t="s">
        <v>1808</v>
      </c>
      <c r="P54" s="9" t="s">
        <v>1730</v>
      </c>
    </row>
    <row r="55" spans="1:16" x14ac:dyDescent="0.3">
      <c r="A55" s="2" t="s">
        <v>166</v>
      </c>
      <c r="B55" s="2" t="s">
        <v>167</v>
      </c>
      <c r="C55" s="2" t="s">
        <v>168</v>
      </c>
      <c r="D55" s="2" t="s">
        <v>794</v>
      </c>
      <c r="E55" s="2" t="s">
        <v>1062</v>
      </c>
      <c r="F55" s="2">
        <v>931</v>
      </c>
      <c r="G55" s="2" t="s">
        <v>1224</v>
      </c>
      <c r="I55" s="3" t="s">
        <v>1083</v>
      </c>
      <c r="J55" s="3">
        <v>238</v>
      </c>
      <c r="K55" s="4" t="s">
        <v>1084</v>
      </c>
      <c r="N55" s="8" t="s">
        <v>1376</v>
      </c>
      <c r="O55" s="8" t="s">
        <v>1809</v>
      </c>
      <c r="P55" s="9" t="s">
        <v>1731</v>
      </c>
    </row>
    <row r="56" spans="1:16" x14ac:dyDescent="0.3">
      <c r="A56" s="2" t="s">
        <v>169</v>
      </c>
      <c r="B56" s="2" t="s">
        <v>170</v>
      </c>
      <c r="C56" s="2" t="s">
        <v>171</v>
      </c>
      <c r="D56" s="2" t="s">
        <v>795</v>
      </c>
      <c r="E56" s="2" t="s">
        <v>1080</v>
      </c>
      <c r="F56" s="2">
        <v>978</v>
      </c>
      <c r="G56" s="2" t="s">
        <v>1081</v>
      </c>
      <c r="I56" s="3" t="s">
        <v>1085</v>
      </c>
      <c r="J56" s="3">
        <v>826</v>
      </c>
      <c r="K56" s="4" t="s">
        <v>1086</v>
      </c>
      <c r="N56" s="8" t="s">
        <v>1399</v>
      </c>
      <c r="O56" s="8" t="s">
        <v>1810</v>
      </c>
      <c r="P56" s="9" t="s">
        <v>1732</v>
      </c>
    </row>
    <row r="57" spans="1:16" x14ac:dyDescent="0.3">
      <c r="A57" s="2" t="s">
        <v>172</v>
      </c>
      <c r="B57" s="2" t="s">
        <v>173</v>
      </c>
      <c r="C57" s="2" t="s">
        <v>174</v>
      </c>
      <c r="D57" s="2" t="s">
        <v>796</v>
      </c>
      <c r="E57" s="2" t="s">
        <v>1064</v>
      </c>
      <c r="F57" s="2">
        <v>203</v>
      </c>
      <c r="G57" s="2" t="s">
        <v>1065</v>
      </c>
      <c r="I57" s="3" t="s">
        <v>1087</v>
      </c>
      <c r="J57" s="3">
        <v>981</v>
      </c>
      <c r="K57" s="4" t="s">
        <v>1088</v>
      </c>
      <c r="N57" s="8" t="s">
        <v>1411</v>
      </c>
      <c r="O57" s="8" t="s">
        <v>1811</v>
      </c>
      <c r="P57" s="9" t="s">
        <v>1733</v>
      </c>
    </row>
    <row r="58" spans="1:16" x14ac:dyDescent="0.3">
      <c r="A58" s="2" t="s">
        <v>721</v>
      </c>
      <c r="B58" s="2" t="s">
        <v>156</v>
      </c>
      <c r="C58" s="2" t="s">
        <v>157</v>
      </c>
      <c r="D58" s="2" t="s">
        <v>790</v>
      </c>
      <c r="E58" s="2" t="s">
        <v>1053</v>
      </c>
      <c r="F58" s="2">
        <v>976</v>
      </c>
      <c r="G58" s="2" t="s">
        <v>1054</v>
      </c>
      <c r="I58" s="3" t="s">
        <v>1227</v>
      </c>
      <c r="J58" s="3">
        <v>0</v>
      </c>
      <c r="K58" s="4" t="s">
        <v>1228</v>
      </c>
      <c r="N58" s="8" t="s">
        <v>1366</v>
      </c>
      <c r="O58" s="8" t="s">
        <v>1812</v>
      </c>
      <c r="P58" s="9" t="s">
        <v>1734</v>
      </c>
    </row>
    <row r="59" spans="1:16" x14ac:dyDescent="0.3">
      <c r="A59" s="2" t="s">
        <v>175</v>
      </c>
      <c r="B59" s="2" t="s">
        <v>176</v>
      </c>
      <c r="C59" s="2" t="s">
        <v>177</v>
      </c>
      <c r="D59" s="2" t="s">
        <v>797</v>
      </c>
      <c r="E59" s="2" t="s">
        <v>1068</v>
      </c>
      <c r="F59" s="2">
        <v>208</v>
      </c>
      <c r="G59" s="2" t="s">
        <v>1069</v>
      </c>
      <c r="I59" s="3" t="s">
        <v>1089</v>
      </c>
      <c r="J59" s="3">
        <v>936</v>
      </c>
      <c r="K59" s="4" t="s">
        <v>1090</v>
      </c>
      <c r="N59" s="8" t="s">
        <v>1359</v>
      </c>
      <c r="O59" s="8" t="s">
        <v>1813</v>
      </c>
      <c r="P59" s="9" t="s">
        <v>1735</v>
      </c>
    </row>
    <row r="60" spans="1:16" x14ac:dyDescent="0.3">
      <c r="A60" s="2" t="s">
        <v>178</v>
      </c>
      <c r="B60" s="2" t="s">
        <v>179</v>
      </c>
      <c r="C60" s="2" t="s">
        <v>180</v>
      </c>
      <c r="D60" s="2" t="s">
        <v>798</v>
      </c>
      <c r="E60" s="2" t="s">
        <v>1066</v>
      </c>
      <c r="F60" s="2">
        <v>262</v>
      </c>
      <c r="G60" s="2" t="s">
        <v>1067</v>
      </c>
      <c r="I60" s="3" t="s">
        <v>1091</v>
      </c>
      <c r="J60" s="3">
        <v>292</v>
      </c>
      <c r="K60" s="4" t="s">
        <v>1092</v>
      </c>
      <c r="N60" s="8" t="s">
        <v>1375</v>
      </c>
      <c r="O60" s="8" t="s">
        <v>1814</v>
      </c>
      <c r="P60" s="9" t="s">
        <v>1736</v>
      </c>
    </row>
    <row r="61" spans="1:16" x14ac:dyDescent="0.3">
      <c r="A61" s="2" t="s">
        <v>181</v>
      </c>
      <c r="B61" s="2" t="s">
        <v>182</v>
      </c>
      <c r="C61" s="2" t="s">
        <v>183</v>
      </c>
      <c r="D61" s="2" t="s">
        <v>799</v>
      </c>
      <c r="E61" s="2" t="s">
        <v>1209</v>
      </c>
      <c r="F61" s="2">
        <v>951</v>
      </c>
      <c r="G61" s="2" t="s">
        <v>1210</v>
      </c>
      <c r="I61" s="3" t="s">
        <v>1093</v>
      </c>
      <c r="J61" s="3">
        <v>270</v>
      </c>
      <c r="K61" s="4" t="s">
        <v>1094</v>
      </c>
      <c r="N61" s="8" t="s">
        <v>1354</v>
      </c>
      <c r="O61" s="8" t="s">
        <v>1815</v>
      </c>
      <c r="P61" s="9" t="s">
        <v>1737</v>
      </c>
    </row>
    <row r="62" spans="1:16" x14ac:dyDescent="0.3">
      <c r="A62" s="2" t="s">
        <v>184</v>
      </c>
      <c r="B62" s="2" t="s">
        <v>185</v>
      </c>
      <c r="C62" s="2" t="s">
        <v>186</v>
      </c>
      <c r="D62" s="2" t="s">
        <v>800</v>
      </c>
      <c r="E62" s="2" t="s">
        <v>1070</v>
      </c>
      <c r="F62" s="2">
        <v>214</v>
      </c>
      <c r="G62" s="2" t="s">
        <v>1071</v>
      </c>
      <c r="I62" s="3" t="s">
        <v>1095</v>
      </c>
      <c r="J62" s="3">
        <v>324</v>
      </c>
      <c r="K62" s="4" t="s">
        <v>1096</v>
      </c>
      <c r="N62" s="8" t="s">
        <v>1365</v>
      </c>
      <c r="O62" s="8" t="s">
        <v>1816</v>
      </c>
      <c r="P62" s="9" t="s">
        <v>1738</v>
      </c>
    </row>
    <row r="63" spans="1:16" x14ac:dyDescent="0.3">
      <c r="A63" s="2" t="s">
        <v>187</v>
      </c>
      <c r="B63" s="2" t="s">
        <v>188</v>
      </c>
      <c r="C63" s="2" t="s">
        <v>189</v>
      </c>
      <c r="D63" s="2" t="s">
        <v>801</v>
      </c>
      <c r="E63" s="2" t="s">
        <v>1199</v>
      </c>
      <c r="F63" s="2">
        <v>840</v>
      </c>
      <c r="G63" s="2" t="s">
        <v>1200</v>
      </c>
      <c r="I63" s="3" t="s">
        <v>1097</v>
      </c>
      <c r="J63" s="3">
        <v>320</v>
      </c>
      <c r="K63" s="4" t="s">
        <v>1098</v>
      </c>
      <c r="N63" s="8" t="s">
        <v>1422</v>
      </c>
      <c r="O63" s="8" t="s">
        <v>1817</v>
      </c>
      <c r="P63" s="9" t="s">
        <v>1739</v>
      </c>
    </row>
    <row r="64" spans="1:16" x14ac:dyDescent="0.3">
      <c r="A64" s="2" t="s">
        <v>190</v>
      </c>
      <c r="B64" s="2" t="s">
        <v>191</v>
      </c>
      <c r="C64" s="2" t="s">
        <v>192</v>
      </c>
      <c r="D64" s="2" t="s">
        <v>802</v>
      </c>
      <c r="E64" s="2" t="s">
        <v>1074</v>
      </c>
      <c r="F64" s="2">
        <v>818</v>
      </c>
      <c r="G64" s="2" t="s">
        <v>1075</v>
      </c>
      <c r="I64" s="3" t="s">
        <v>1099</v>
      </c>
      <c r="J64" s="3">
        <v>328</v>
      </c>
      <c r="K64" s="4" t="s">
        <v>1229</v>
      </c>
      <c r="N64" s="8" t="s">
        <v>1402</v>
      </c>
      <c r="O64" s="8" t="s">
        <v>1818</v>
      </c>
      <c r="P64" s="9" t="s">
        <v>1740</v>
      </c>
    </row>
    <row r="65" spans="1:16" x14ac:dyDescent="0.3">
      <c r="A65" s="2" t="s">
        <v>193</v>
      </c>
      <c r="B65" s="2" t="s">
        <v>194</v>
      </c>
      <c r="C65" s="2" t="s">
        <v>195</v>
      </c>
      <c r="D65" s="2" t="s">
        <v>803</v>
      </c>
      <c r="E65" s="2" t="s">
        <v>1199</v>
      </c>
      <c r="F65" s="2">
        <v>840</v>
      </c>
      <c r="G65" s="2" t="s">
        <v>1200</v>
      </c>
      <c r="I65" s="3" t="s">
        <v>1100</v>
      </c>
      <c r="J65" s="3">
        <v>344</v>
      </c>
      <c r="K65" s="4" t="s">
        <v>1230</v>
      </c>
      <c r="N65" s="8" t="s">
        <v>1367</v>
      </c>
      <c r="O65" s="8" t="s">
        <v>1819</v>
      </c>
      <c r="P65" s="9" t="s">
        <v>1741</v>
      </c>
    </row>
    <row r="66" spans="1:16" x14ac:dyDescent="0.3">
      <c r="A66" s="2" t="s">
        <v>196</v>
      </c>
      <c r="B66" s="2" t="s">
        <v>197</v>
      </c>
      <c r="C66" s="2" t="s">
        <v>198</v>
      </c>
      <c r="D66" s="2" t="s">
        <v>804</v>
      </c>
      <c r="E66" s="2" t="s">
        <v>1208</v>
      </c>
      <c r="F66" s="2">
        <v>950</v>
      </c>
      <c r="G66" s="2" t="s">
        <v>1320</v>
      </c>
      <c r="I66" s="3" t="s">
        <v>1101</v>
      </c>
      <c r="J66" s="3">
        <v>340</v>
      </c>
      <c r="K66" s="4" t="s">
        <v>1231</v>
      </c>
      <c r="N66" s="8" t="s">
        <v>1356</v>
      </c>
      <c r="O66" s="8" t="s">
        <v>1820</v>
      </c>
      <c r="P66" s="9" t="s">
        <v>1742</v>
      </c>
    </row>
    <row r="67" spans="1:16" x14ac:dyDescent="0.3">
      <c r="A67" s="2" t="s">
        <v>199</v>
      </c>
      <c r="B67" s="2" t="s">
        <v>200</v>
      </c>
      <c r="C67" s="2" t="s">
        <v>201</v>
      </c>
      <c r="D67" s="2" t="s">
        <v>805</v>
      </c>
      <c r="E67" s="2" t="s">
        <v>1076</v>
      </c>
      <c r="F67" s="2">
        <v>232</v>
      </c>
      <c r="G67" s="2" t="s">
        <v>1077</v>
      </c>
      <c r="I67" s="3" t="s">
        <v>1102</v>
      </c>
      <c r="J67" s="3">
        <v>191</v>
      </c>
      <c r="K67" s="4" t="s">
        <v>1232</v>
      </c>
      <c r="N67" s="8" t="s">
        <v>1410</v>
      </c>
      <c r="O67" s="8" t="s">
        <v>1821</v>
      </c>
      <c r="P67" s="9" t="s">
        <v>1743</v>
      </c>
    </row>
    <row r="68" spans="1:16" x14ac:dyDescent="0.3">
      <c r="A68" s="2" t="s">
        <v>202</v>
      </c>
      <c r="B68" s="2" t="s">
        <v>203</v>
      </c>
      <c r="C68" s="2" t="s">
        <v>204</v>
      </c>
      <c r="D68" s="2" t="s">
        <v>806</v>
      </c>
      <c r="E68" s="2" t="s">
        <v>1080</v>
      </c>
      <c r="F68" s="2">
        <v>978</v>
      </c>
      <c r="G68" s="2" t="s">
        <v>1081</v>
      </c>
      <c r="I68" s="3" t="s">
        <v>1103</v>
      </c>
      <c r="J68" s="3">
        <v>332</v>
      </c>
      <c r="K68" s="4" t="s">
        <v>1233</v>
      </c>
      <c r="N68" s="8" t="s">
        <v>1392</v>
      </c>
      <c r="O68" s="8" t="s">
        <v>1822</v>
      </c>
      <c r="P68" s="9" t="s">
        <v>1744</v>
      </c>
    </row>
    <row r="69" spans="1:16" x14ac:dyDescent="0.3">
      <c r="A69" s="2" t="s">
        <v>734</v>
      </c>
      <c r="B69" s="2" t="s">
        <v>619</v>
      </c>
      <c r="C69" s="2" t="s">
        <v>620</v>
      </c>
      <c r="D69" s="2" t="s">
        <v>948</v>
      </c>
      <c r="E69" s="2" t="s">
        <v>1182</v>
      </c>
      <c r="F69" s="2">
        <v>748</v>
      </c>
      <c r="G69" s="2" t="s">
        <v>1300</v>
      </c>
      <c r="I69" s="3" t="s">
        <v>1104</v>
      </c>
      <c r="J69" s="3">
        <v>348</v>
      </c>
      <c r="K69" s="4" t="s">
        <v>1234</v>
      </c>
      <c r="N69" s="8" t="s">
        <v>1397</v>
      </c>
      <c r="O69" s="8" t="s">
        <v>1823</v>
      </c>
      <c r="P69" s="9" t="s">
        <v>1745</v>
      </c>
    </row>
    <row r="70" spans="1:16" x14ac:dyDescent="0.3">
      <c r="A70" s="2" t="s">
        <v>205</v>
      </c>
      <c r="B70" s="2" t="s">
        <v>206</v>
      </c>
      <c r="C70" s="2" t="s">
        <v>207</v>
      </c>
      <c r="D70" s="2" t="s">
        <v>807</v>
      </c>
      <c r="E70" s="2" t="s">
        <v>1078</v>
      </c>
      <c r="F70" s="2">
        <v>230</v>
      </c>
      <c r="G70" s="2" t="s">
        <v>1079</v>
      </c>
      <c r="I70" s="3" t="s">
        <v>1105</v>
      </c>
      <c r="J70" s="3">
        <v>360</v>
      </c>
      <c r="K70" s="4" t="s">
        <v>1235</v>
      </c>
      <c r="N70" s="8" t="s">
        <v>1394</v>
      </c>
      <c r="O70" s="8" t="s">
        <v>1824</v>
      </c>
      <c r="P70" s="9" t="s">
        <v>1746</v>
      </c>
    </row>
    <row r="71" spans="1:16" x14ac:dyDescent="0.3">
      <c r="A71" s="2" t="s">
        <v>725</v>
      </c>
      <c r="B71" s="2" t="s">
        <v>208</v>
      </c>
      <c r="C71" s="2" t="s">
        <v>209</v>
      </c>
      <c r="D71" s="2" t="s">
        <v>808</v>
      </c>
      <c r="E71" s="2" t="s">
        <v>1083</v>
      </c>
      <c r="F71" s="2">
        <v>238</v>
      </c>
      <c r="G71" s="2" t="s">
        <v>1084</v>
      </c>
      <c r="I71" s="3" t="s">
        <v>1106</v>
      </c>
      <c r="J71" s="3">
        <v>376</v>
      </c>
      <c r="K71" s="4" t="s">
        <v>1236</v>
      </c>
      <c r="N71" s="8" t="s">
        <v>1395</v>
      </c>
      <c r="O71" s="8" t="s">
        <v>1825</v>
      </c>
      <c r="P71" s="9" t="s">
        <v>1747</v>
      </c>
    </row>
    <row r="72" spans="1:16" x14ac:dyDescent="0.3">
      <c r="A72" s="2" t="s">
        <v>210</v>
      </c>
      <c r="B72" s="2" t="s">
        <v>211</v>
      </c>
      <c r="C72" s="2" t="s">
        <v>212</v>
      </c>
      <c r="D72" s="2" t="s">
        <v>809</v>
      </c>
      <c r="E72" s="2" t="s">
        <v>1068</v>
      </c>
      <c r="F72" s="2">
        <v>208</v>
      </c>
      <c r="G72" s="2" t="s">
        <v>1069</v>
      </c>
      <c r="I72" s="3" t="s">
        <v>1237</v>
      </c>
      <c r="J72" s="3">
        <v>0</v>
      </c>
      <c r="K72" s="4" t="s">
        <v>1238</v>
      </c>
      <c r="N72" s="8" t="s">
        <v>1391</v>
      </c>
      <c r="O72" s="8" t="s">
        <v>1826</v>
      </c>
      <c r="P72" s="9" t="s">
        <v>1748</v>
      </c>
    </row>
    <row r="73" spans="1:16" x14ac:dyDescent="0.3">
      <c r="A73" s="2" t="s">
        <v>213</v>
      </c>
      <c r="B73" s="2" t="s">
        <v>214</v>
      </c>
      <c r="C73" s="2" t="s">
        <v>215</v>
      </c>
      <c r="D73" s="2" t="s">
        <v>810</v>
      </c>
      <c r="E73" s="2" t="s">
        <v>1082</v>
      </c>
      <c r="F73" s="2">
        <v>242</v>
      </c>
      <c r="G73" s="2" t="s">
        <v>1226</v>
      </c>
      <c r="I73" s="3" t="s">
        <v>1107</v>
      </c>
      <c r="J73" s="3">
        <v>356</v>
      </c>
      <c r="K73" s="4" t="s">
        <v>1239</v>
      </c>
    </row>
    <row r="74" spans="1:16" x14ac:dyDescent="0.3">
      <c r="A74" s="2" t="s">
        <v>216</v>
      </c>
      <c r="B74" s="2" t="s">
        <v>217</v>
      </c>
      <c r="C74" s="2" t="s">
        <v>218</v>
      </c>
      <c r="D74" s="2" t="s">
        <v>811</v>
      </c>
      <c r="E74" s="2" t="s">
        <v>1080</v>
      </c>
      <c r="F74" s="2">
        <v>978</v>
      </c>
      <c r="G74" s="2" t="s">
        <v>1081</v>
      </c>
      <c r="I74" s="3" t="s">
        <v>1108</v>
      </c>
      <c r="J74" s="3">
        <v>368</v>
      </c>
      <c r="K74" s="4" t="s">
        <v>1109</v>
      </c>
    </row>
    <row r="75" spans="1:16" x14ac:dyDescent="0.3">
      <c r="A75" s="2" t="s">
        <v>219</v>
      </c>
      <c r="B75" s="2" t="s">
        <v>220</v>
      </c>
      <c r="C75" s="2" t="s">
        <v>221</v>
      </c>
      <c r="D75" s="2" t="s">
        <v>812</v>
      </c>
      <c r="E75" s="2" t="s">
        <v>1080</v>
      </c>
      <c r="F75" s="2">
        <v>978</v>
      </c>
      <c r="G75" s="2" t="s">
        <v>1081</v>
      </c>
      <c r="I75" s="3" t="s">
        <v>1110</v>
      </c>
      <c r="J75" s="3">
        <v>364</v>
      </c>
      <c r="K75" s="4" t="s">
        <v>1240</v>
      </c>
    </row>
    <row r="76" spans="1:16" x14ac:dyDescent="0.3">
      <c r="A76" s="2" t="s">
        <v>222</v>
      </c>
      <c r="B76" s="2" t="s">
        <v>223</v>
      </c>
      <c r="C76" s="2" t="s">
        <v>224</v>
      </c>
      <c r="D76" s="2" t="s">
        <v>813</v>
      </c>
      <c r="E76" s="2" t="s">
        <v>1080</v>
      </c>
      <c r="F76" s="2">
        <v>978</v>
      </c>
      <c r="G76" s="2" t="s">
        <v>1081</v>
      </c>
      <c r="I76" s="3" t="s">
        <v>1111</v>
      </c>
      <c r="J76" s="3">
        <v>352</v>
      </c>
      <c r="K76" s="4" t="s">
        <v>1112</v>
      </c>
    </row>
    <row r="77" spans="1:16" x14ac:dyDescent="0.3">
      <c r="A77" s="2" t="s">
        <v>225</v>
      </c>
      <c r="B77" s="2" t="s">
        <v>226</v>
      </c>
      <c r="C77" s="2" t="s">
        <v>227</v>
      </c>
      <c r="D77" s="2" t="s">
        <v>814</v>
      </c>
      <c r="E77" s="2" t="s">
        <v>1080</v>
      </c>
      <c r="F77" s="2">
        <v>978</v>
      </c>
      <c r="G77" s="2" t="s">
        <v>1081</v>
      </c>
      <c r="I77" s="3" t="s">
        <v>1241</v>
      </c>
      <c r="J77" s="3">
        <v>0</v>
      </c>
      <c r="K77" s="4" t="s">
        <v>1242</v>
      </c>
    </row>
    <row r="78" spans="1:16" x14ac:dyDescent="0.3">
      <c r="A78" s="2" t="s">
        <v>228</v>
      </c>
      <c r="B78" s="2" t="s">
        <v>229</v>
      </c>
      <c r="C78" s="2" t="s">
        <v>230</v>
      </c>
      <c r="D78" s="2" t="s">
        <v>815</v>
      </c>
      <c r="E78" s="2" t="s">
        <v>1080</v>
      </c>
      <c r="F78" s="2">
        <v>978</v>
      </c>
      <c r="G78" s="2" t="s">
        <v>1081</v>
      </c>
      <c r="I78" s="3" t="s">
        <v>1113</v>
      </c>
      <c r="J78" s="3">
        <v>388</v>
      </c>
      <c r="K78" s="4" t="s">
        <v>1243</v>
      </c>
    </row>
    <row r="79" spans="1:16" x14ac:dyDescent="0.3">
      <c r="A79" s="2" t="s">
        <v>231</v>
      </c>
      <c r="B79" s="2" t="s">
        <v>232</v>
      </c>
      <c r="C79" s="2" t="s">
        <v>233</v>
      </c>
      <c r="D79" s="2" t="s">
        <v>816</v>
      </c>
      <c r="E79" s="2" t="s">
        <v>1208</v>
      </c>
      <c r="F79" s="2">
        <v>950</v>
      </c>
      <c r="G79" s="2" t="s">
        <v>1320</v>
      </c>
      <c r="I79" s="3" t="s">
        <v>1114</v>
      </c>
      <c r="J79" s="3">
        <v>400</v>
      </c>
      <c r="K79" s="4" t="s">
        <v>1244</v>
      </c>
    </row>
    <row r="80" spans="1:16" x14ac:dyDescent="0.3">
      <c r="A80" s="2" t="s">
        <v>234</v>
      </c>
      <c r="B80" s="2" t="s">
        <v>235</v>
      </c>
      <c r="C80" s="2" t="s">
        <v>236</v>
      </c>
      <c r="D80" s="2" t="s">
        <v>817</v>
      </c>
      <c r="E80" s="2" t="s">
        <v>1093</v>
      </c>
      <c r="F80" s="2">
        <v>270</v>
      </c>
      <c r="G80" s="2" t="s">
        <v>1094</v>
      </c>
      <c r="I80" s="3" t="s">
        <v>1115</v>
      </c>
      <c r="J80" s="3">
        <v>392</v>
      </c>
      <c r="K80" s="4" t="s">
        <v>1245</v>
      </c>
    </row>
    <row r="81" spans="1:11" x14ac:dyDescent="0.3">
      <c r="A81" s="2" t="s">
        <v>237</v>
      </c>
      <c r="B81" s="2" t="s">
        <v>238</v>
      </c>
      <c r="C81" s="2" t="s">
        <v>239</v>
      </c>
      <c r="D81" s="2" t="s">
        <v>818</v>
      </c>
      <c r="E81" s="2" t="s">
        <v>1087</v>
      </c>
      <c r="F81" s="2">
        <v>981</v>
      </c>
      <c r="G81" s="2" t="s">
        <v>1088</v>
      </c>
      <c r="I81" s="3" t="s">
        <v>1116</v>
      </c>
      <c r="J81" s="3">
        <v>404</v>
      </c>
      <c r="K81" s="4" t="s">
        <v>1246</v>
      </c>
    </row>
    <row r="82" spans="1:11" x14ac:dyDescent="0.3">
      <c r="A82" s="2" t="s">
        <v>240</v>
      </c>
      <c r="B82" s="2" t="s">
        <v>241</v>
      </c>
      <c r="C82" s="2" t="s">
        <v>242</v>
      </c>
      <c r="D82" s="2" t="s">
        <v>819</v>
      </c>
      <c r="E82" s="2" t="s">
        <v>1080</v>
      </c>
      <c r="F82" s="2">
        <v>978</v>
      </c>
      <c r="G82" s="2" t="s">
        <v>1081</v>
      </c>
      <c r="I82" s="3" t="s">
        <v>1117</v>
      </c>
      <c r="J82" s="3">
        <v>417</v>
      </c>
      <c r="K82" s="4" t="s">
        <v>1247</v>
      </c>
    </row>
    <row r="83" spans="1:11" x14ac:dyDescent="0.3">
      <c r="A83" s="2" t="s">
        <v>243</v>
      </c>
      <c r="B83" s="2" t="s">
        <v>244</v>
      </c>
      <c r="C83" s="2" t="s">
        <v>245</v>
      </c>
      <c r="D83" s="2" t="s">
        <v>820</v>
      </c>
      <c r="E83" s="2" t="s">
        <v>1089</v>
      </c>
      <c r="F83" s="2">
        <v>936</v>
      </c>
      <c r="G83" s="2" t="s">
        <v>1090</v>
      </c>
      <c r="I83" s="3" t="s">
        <v>1118</v>
      </c>
      <c r="J83" s="3">
        <v>116</v>
      </c>
      <c r="K83" s="4" t="s">
        <v>1248</v>
      </c>
    </row>
    <row r="84" spans="1:11" x14ac:dyDescent="0.3">
      <c r="A84" s="2" t="s">
        <v>246</v>
      </c>
      <c r="B84" s="2" t="s">
        <v>247</v>
      </c>
      <c r="C84" s="2" t="s">
        <v>248</v>
      </c>
      <c r="D84" s="2" t="s">
        <v>821</v>
      </c>
      <c r="E84" s="2" t="s">
        <v>1091</v>
      </c>
      <c r="F84" s="2">
        <v>292</v>
      </c>
      <c r="G84" s="2" t="s">
        <v>1092</v>
      </c>
      <c r="I84" s="3" t="s">
        <v>1119</v>
      </c>
      <c r="J84" s="3">
        <v>174</v>
      </c>
      <c r="K84" s="4" t="s">
        <v>1249</v>
      </c>
    </row>
    <row r="85" spans="1:11" x14ac:dyDescent="0.3">
      <c r="A85" s="2" t="s">
        <v>249</v>
      </c>
      <c r="B85" s="2" t="s">
        <v>250</v>
      </c>
      <c r="C85" s="2" t="s">
        <v>251</v>
      </c>
      <c r="D85" s="2" t="s">
        <v>822</v>
      </c>
      <c r="E85" s="2" t="s">
        <v>1080</v>
      </c>
      <c r="F85" s="2">
        <v>978</v>
      </c>
      <c r="G85" s="2" t="s">
        <v>1081</v>
      </c>
      <c r="I85" s="3" t="s">
        <v>1120</v>
      </c>
      <c r="J85" s="3">
        <v>408</v>
      </c>
      <c r="K85" s="4" t="s">
        <v>1250</v>
      </c>
    </row>
    <row r="86" spans="1:11" x14ac:dyDescent="0.3">
      <c r="A86" s="2" t="s">
        <v>252</v>
      </c>
      <c r="B86" s="2" t="s">
        <v>253</v>
      </c>
      <c r="C86" s="2" t="s">
        <v>254</v>
      </c>
      <c r="D86" s="2" t="s">
        <v>823</v>
      </c>
      <c r="E86" s="2" t="s">
        <v>1068</v>
      </c>
      <c r="F86" s="2">
        <v>208</v>
      </c>
      <c r="G86" s="2" t="s">
        <v>1069</v>
      </c>
      <c r="I86" s="3" t="s">
        <v>1121</v>
      </c>
      <c r="J86" s="3">
        <v>410</v>
      </c>
      <c r="K86" s="4" t="s">
        <v>1251</v>
      </c>
    </row>
    <row r="87" spans="1:11" x14ac:dyDescent="0.3">
      <c r="A87" s="2" t="s">
        <v>255</v>
      </c>
      <c r="B87" s="2" t="s">
        <v>256</v>
      </c>
      <c r="C87" s="2" t="s">
        <v>257</v>
      </c>
      <c r="D87" s="2" t="s">
        <v>824</v>
      </c>
      <c r="E87" s="2" t="s">
        <v>1209</v>
      </c>
      <c r="F87" s="2">
        <v>951</v>
      </c>
      <c r="G87" s="2" t="s">
        <v>1210</v>
      </c>
      <c r="I87" s="3" t="s">
        <v>1122</v>
      </c>
      <c r="J87" s="3">
        <v>414</v>
      </c>
      <c r="K87" s="4" t="s">
        <v>1252</v>
      </c>
    </row>
    <row r="88" spans="1:11" x14ac:dyDescent="0.3">
      <c r="A88" s="2" t="s">
        <v>258</v>
      </c>
      <c r="B88" s="2" t="s">
        <v>259</v>
      </c>
      <c r="C88" s="2" t="s">
        <v>260</v>
      </c>
      <c r="D88" s="2" t="s">
        <v>825</v>
      </c>
      <c r="E88" s="2" t="s">
        <v>1080</v>
      </c>
      <c r="F88" s="2">
        <v>978</v>
      </c>
      <c r="G88" s="2" t="s">
        <v>1081</v>
      </c>
      <c r="I88" s="3" t="s">
        <v>1123</v>
      </c>
      <c r="J88" s="3">
        <v>136</v>
      </c>
      <c r="K88" s="4" t="s">
        <v>1253</v>
      </c>
    </row>
    <row r="89" spans="1:11" x14ac:dyDescent="0.3">
      <c r="A89" s="2" t="s">
        <v>261</v>
      </c>
      <c r="B89" s="2" t="s">
        <v>262</v>
      </c>
      <c r="C89" s="2" t="s">
        <v>263</v>
      </c>
      <c r="D89" s="2" t="s">
        <v>826</v>
      </c>
      <c r="E89" s="2" t="s">
        <v>1199</v>
      </c>
      <c r="F89" s="2">
        <v>840</v>
      </c>
      <c r="G89" s="2" t="s">
        <v>1200</v>
      </c>
      <c r="I89" s="3" t="s">
        <v>1124</v>
      </c>
      <c r="J89" s="3">
        <v>398</v>
      </c>
      <c r="K89" s="4" t="s">
        <v>1254</v>
      </c>
    </row>
    <row r="90" spans="1:11" x14ac:dyDescent="0.3">
      <c r="A90" s="2" t="s">
        <v>264</v>
      </c>
      <c r="B90" s="2" t="s">
        <v>265</v>
      </c>
      <c r="C90" s="2" t="s">
        <v>266</v>
      </c>
      <c r="D90" s="2" t="s">
        <v>827</v>
      </c>
      <c r="E90" s="2" t="s">
        <v>1097</v>
      </c>
      <c r="F90" s="2">
        <v>320</v>
      </c>
      <c r="G90" s="2" t="s">
        <v>1098</v>
      </c>
      <c r="I90" s="3" t="s">
        <v>1125</v>
      </c>
      <c r="J90" s="3">
        <v>418</v>
      </c>
      <c r="K90" s="4" t="s">
        <v>1255</v>
      </c>
    </row>
    <row r="91" spans="1:11" x14ac:dyDescent="0.3">
      <c r="A91" s="2" t="s">
        <v>267</v>
      </c>
      <c r="B91" s="2" t="s">
        <v>268</v>
      </c>
      <c r="C91" s="2" t="s">
        <v>269</v>
      </c>
      <c r="D91" s="2" t="s">
        <v>828</v>
      </c>
      <c r="E91" s="2" t="s">
        <v>1227</v>
      </c>
      <c r="F91" s="2">
        <v>0</v>
      </c>
      <c r="G91" s="2" t="s">
        <v>1228</v>
      </c>
      <c r="I91" s="3" t="s">
        <v>1126</v>
      </c>
      <c r="J91" s="3">
        <v>422</v>
      </c>
      <c r="K91" s="4" t="s">
        <v>1256</v>
      </c>
    </row>
    <row r="92" spans="1:11" x14ac:dyDescent="0.3">
      <c r="A92" s="2" t="s">
        <v>270</v>
      </c>
      <c r="B92" s="2" t="s">
        <v>271</v>
      </c>
      <c r="C92" s="2" t="s">
        <v>272</v>
      </c>
      <c r="D92" s="2" t="s">
        <v>829</v>
      </c>
      <c r="E92" s="2" t="s">
        <v>1095</v>
      </c>
      <c r="F92" s="2">
        <v>324</v>
      </c>
      <c r="G92" s="2" t="s">
        <v>1096</v>
      </c>
      <c r="I92" s="3" t="s">
        <v>1127</v>
      </c>
      <c r="J92" s="3">
        <v>144</v>
      </c>
      <c r="K92" s="4" t="s">
        <v>1257</v>
      </c>
    </row>
    <row r="93" spans="1:11" x14ac:dyDescent="0.3">
      <c r="A93" s="2" t="s">
        <v>273</v>
      </c>
      <c r="B93" s="2" t="s">
        <v>274</v>
      </c>
      <c r="C93" s="2" t="s">
        <v>275</v>
      </c>
      <c r="D93" s="2" t="s">
        <v>830</v>
      </c>
      <c r="E93" s="2" t="s">
        <v>1211</v>
      </c>
      <c r="F93" s="2">
        <v>952</v>
      </c>
      <c r="G93" s="2" t="s">
        <v>1314</v>
      </c>
      <c r="I93" s="3" t="s">
        <v>1128</v>
      </c>
      <c r="J93" s="3">
        <v>430</v>
      </c>
      <c r="K93" s="4" t="s">
        <v>1258</v>
      </c>
    </row>
    <row r="94" spans="1:11" x14ac:dyDescent="0.3">
      <c r="A94" s="2" t="s">
        <v>276</v>
      </c>
      <c r="B94" s="2" t="s">
        <v>277</v>
      </c>
      <c r="C94" s="2" t="s">
        <v>278</v>
      </c>
      <c r="D94" s="2" t="s">
        <v>831</v>
      </c>
      <c r="E94" s="2" t="s">
        <v>1099</v>
      </c>
      <c r="F94" s="2">
        <v>328</v>
      </c>
      <c r="G94" s="2" t="s">
        <v>1229</v>
      </c>
      <c r="I94" s="3" t="s">
        <v>1129</v>
      </c>
      <c r="J94" s="3">
        <v>426</v>
      </c>
      <c r="K94" s="4" t="s">
        <v>1130</v>
      </c>
    </row>
    <row r="95" spans="1:11" x14ac:dyDescent="0.3">
      <c r="A95" s="2" t="s">
        <v>279</v>
      </c>
      <c r="B95" s="2" t="s">
        <v>280</v>
      </c>
      <c r="C95" s="2" t="s">
        <v>281</v>
      </c>
      <c r="D95" s="2" t="s">
        <v>832</v>
      </c>
      <c r="E95" s="2" t="s">
        <v>1103</v>
      </c>
      <c r="F95" s="2">
        <v>332</v>
      </c>
      <c r="G95" s="2" t="s">
        <v>1233</v>
      </c>
      <c r="I95" s="3" t="s">
        <v>1131</v>
      </c>
      <c r="J95" s="3">
        <v>434</v>
      </c>
      <c r="K95" s="4" t="s">
        <v>1259</v>
      </c>
    </row>
    <row r="96" spans="1:11" x14ac:dyDescent="0.3">
      <c r="A96" s="2" t="s">
        <v>282</v>
      </c>
      <c r="B96" s="2" t="s">
        <v>283</v>
      </c>
      <c r="C96" s="2" t="s">
        <v>284</v>
      </c>
      <c r="D96" s="2" t="s">
        <v>833</v>
      </c>
      <c r="I96" s="3" t="s">
        <v>1132</v>
      </c>
      <c r="J96" s="3">
        <v>504</v>
      </c>
      <c r="K96" s="4" t="s">
        <v>1260</v>
      </c>
    </row>
    <row r="97" spans="1:11" x14ac:dyDescent="0.3">
      <c r="A97" s="2" t="s">
        <v>287</v>
      </c>
      <c r="B97" s="2" t="s">
        <v>288</v>
      </c>
      <c r="C97" s="2" t="s">
        <v>289</v>
      </c>
      <c r="D97" s="2" t="s">
        <v>835</v>
      </c>
      <c r="E97" s="2" t="s">
        <v>1101</v>
      </c>
      <c r="F97" s="2">
        <v>340</v>
      </c>
      <c r="G97" s="2" t="s">
        <v>1231</v>
      </c>
      <c r="I97" s="3" t="s">
        <v>1133</v>
      </c>
      <c r="J97" s="3">
        <v>498</v>
      </c>
      <c r="K97" s="4" t="s">
        <v>1261</v>
      </c>
    </row>
    <row r="98" spans="1:11" x14ac:dyDescent="0.3">
      <c r="A98" s="2" t="s">
        <v>718</v>
      </c>
      <c r="B98" s="2" t="s">
        <v>138</v>
      </c>
      <c r="C98" s="2" t="s">
        <v>139</v>
      </c>
      <c r="D98" s="2" t="s">
        <v>783</v>
      </c>
      <c r="E98" s="2" t="s">
        <v>1100</v>
      </c>
      <c r="F98" s="2">
        <v>344</v>
      </c>
      <c r="G98" s="2" t="s">
        <v>1230</v>
      </c>
      <c r="I98" s="3" t="s">
        <v>1134</v>
      </c>
      <c r="J98" s="3">
        <v>969</v>
      </c>
      <c r="K98" s="4" t="s">
        <v>1262</v>
      </c>
    </row>
    <row r="99" spans="1:11" x14ac:dyDescent="0.3">
      <c r="A99" s="2" t="s">
        <v>290</v>
      </c>
      <c r="B99" s="2" t="s">
        <v>291</v>
      </c>
      <c r="C99" s="2" t="s">
        <v>292</v>
      </c>
      <c r="D99" s="2" t="s">
        <v>836</v>
      </c>
      <c r="E99" s="2" t="s">
        <v>1104</v>
      </c>
      <c r="F99" s="2">
        <v>348</v>
      </c>
      <c r="G99" s="2" t="s">
        <v>1234</v>
      </c>
      <c r="I99" s="3" t="s">
        <v>379</v>
      </c>
      <c r="J99" s="3">
        <v>807</v>
      </c>
      <c r="K99" s="4" t="s">
        <v>1135</v>
      </c>
    </row>
    <row r="100" spans="1:11" x14ac:dyDescent="0.3">
      <c r="A100" s="2" t="s">
        <v>293</v>
      </c>
      <c r="B100" s="2" t="s">
        <v>294</v>
      </c>
      <c r="C100" s="2" t="s">
        <v>295</v>
      </c>
      <c r="D100" s="2" t="s">
        <v>837</v>
      </c>
      <c r="E100" s="2" t="s">
        <v>1111</v>
      </c>
      <c r="F100" s="2">
        <v>352</v>
      </c>
      <c r="G100" s="2" t="s">
        <v>1112</v>
      </c>
      <c r="I100" s="3" t="s">
        <v>1136</v>
      </c>
      <c r="J100" s="3">
        <v>104</v>
      </c>
      <c r="K100" s="4" t="s">
        <v>1263</v>
      </c>
    </row>
    <row r="101" spans="1:11" x14ac:dyDescent="0.3">
      <c r="A101" s="2" t="s">
        <v>296</v>
      </c>
      <c r="B101" s="2" t="s">
        <v>297</v>
      </c>
      <c r="C101" s="2" t="s">
        <v>298</v>
      </c>
      <c r="D101" s="2" t="s">
        <v>838</v>
      </c>
      <c r="E101" s="2" t="s">
        <v>1107</v>
      </c>
      <c r="F101" s="2">
        <v>356</v>
      </c>
      <c r="G101" s="2" t="s">
        <v>1239</v>
      </c>
      <c r="I101" s="3" t="s">
        <v>1137</v>
      </c>
      <c r="J101" s="3">
        <v>496</v>
      </c>
      <c r="K101" s="4" t="s">
        <v>1264</v>
      </c>
    </row>
    <row r="102" spans="1:11" x14ac:dyDescent="0.3">
      <c r="A102" s="2" t="s">
        <v>299</v>
      </c>
      <c r="B102" s="2" t="s">
        <v>300</v>
      </c>
      <c r="C102" s="2" t="s">
        <v>301</v>
      </c>
      <c r="D102" s="2" t="s">
        <v>839</v>
      </c>
      <c r="E102" s="2" t="s">
        <v>1105</v>
      </c>
      <c r="F102" s="2">
        <v>360</v>
      </c>
      <c r="G102" s="2" t="s">
        <v>1235</v>
      </c>
      <c r="I102" s="3" t="s">
        <v>1138</v>
      </c>
      <c r="J102" s="3">
        <v>446</v>
      </c>
      <c r="K102" s="4" t="s">
        <v>1321</v>
      </c>
    </row>
    <row r="103" spans="1:11" x14ac:dyDescent="0.3">
      <c r="A103" s="2" t="s">
        <v>727</v>
      </c>
      <c r="B103" s="2" t="s">
        <v>302</v>
      </c>
      <c r="C103" s="2" t="s">
        <v>303</v>
      </c>
      <c r="D103" s="2" t="s">
        <v>840</v>
      </c>
      <c r="E103" s="2" t="s">
        <v>1110</v>
      </c>
      <c r="F103" s="2">
        <v>364</v>
      </c>
      <c r="G103" s="2" t="s">
        <v>1240</v>
      </c>
      <c r="I103" s="3" t="s">
        <v>1265</v>
      </c>
      <c r="J103" s="3">
        <v>478</v>
      </c>
      <c r="K103" s="4" t="s">
        <v>1266</v>
      </c>
    </row>
    <row r="104" spans="1:11" x14ac:dyDescent="0.3">
      <c r="A104" s="2" t="s">
        <v>304</v>
      </c>
      <c r="B104" s="2" t="s">
        <v>305</v>
      </c>
      <c r="C104" s="2" t="s">
        <v>306</v>
      </c>
      <c r="D104" s="2" t="s">
        <v>841</v>
      </c>
      <c r="E104" s="2" t="s">
        <v>1108</v>
      </c>
      <c r="F104" s="2">
        <v>368</v>
      </c>
      <c r="G104" s="2" t="s">
        <v>1109</v>
      </c>
      <c r="I104" s="3" t="s">
        <v>1139</v>
      </c>
      <c r="J104" s="3">
        <v>480</v>
      </c>
      <c r="K104" s="4" t="s">
        <v>1267</v>
      </c>
    </row>
    <row r="105" spans="1:11" x14ac:dyDescent="0.3">
      <c r="A105" s="2" t="s">
        <v>307</v>
      </c>
      <c r="B105" s="2" t="s">
        <v>308</v>
      </c>
      <c r="C105" s="2" t="s">
        <v>309</v>
      </c>
      <c r="D105" s="2" t="s">
        <v>842</v>
      </c>
      <c r="E105" s="2" t="s">
        <v>1080</v>
      </c>
      <c r="F105" s="2">
        <v>978</v>
      </c>
      <c r="G105" s="2" t="s">
        <v>1081</v>
      </c>
      <c r="I105" s="3" t="s">
        <v>1140</v>
      </c>
      <c r="J105" s="3">
        <v>462</v>
      </c>
      <c r="K105" s="4" t="s">
        <v>1268</v>
      </c>
    </row>
    <row r="106" spans="1:11" x14ac:dyDescent="0.3">
      <c r="A106" s="2" t="s">
        <v>310</v>
      </c>
      <c r="B106" s="2" t="s">
        <v>311</v>
      </c>
      <c r="C106" s="2" t="s">
        <v>312</v>
      </c>
      <c r="D106" s="2" t="s">
        <v>843</v>
      </c>
      <c r="E106" s="2" t="s">
        <v>1237</v>
      </c>
      <c r="F106" s="2">
        <v>0</v>
      </c>
      <c r="G106" s="2" t="s">
        <v>1238</v>
      </c>
      <c r="I106" s="3" t="s">
        <v>1141</v>
      </c>
      <c r="J106" s="3">
        <v>454</v>
      </c>
      <c r="K106" s="4" t="s">
        <v>1142</v>
      </c>
    </row>
    <row r="107" spans="1:11" x14ac:dyDescent="0.3">
      <c r="A107" s="2" t="s">
        <v>313</v>
      </c>
      <c r="B107" s="2" t="s">
        <v>314</v>
      </c>
      <c r="C107" s="2" t="s">
        <v>315</v>
      </c>
      <c r="D107" s="2" t="s">
        <v>844</v>
      </c>
      <c r="E107" s="2" t="s">
        <v>1106</v>
      </c>
      <c r="F107" s="2">
        <v>376</v>
      </c>
      <c r="G107" s="2" t="s">
        <v>1236</v>
      </c>
      <c r="I107" s="3" t="s">
        <v>1143</v>
      </c>
      <c r="J107" s="3">
        <v>484</v>
      </c>
      <c r="K107" s="4" t="s">
        <v>1269</v>
      </c>
    </row>
    <row r="108" spans="1:11" x14ac:dyDescent="0.3">
      <c r="A108" s="2" t="s">
        <v>316</v>
      </c>
      <c r="B108" s="2" t="s">
        <v>317</v>
      </c>
      <c r="C108" s="2" t="s">
        <v>318</v>
      </c>
      <c r="D108" s="2" t="s">
        <v>845</v>
      </c>
      <c r="E108" s="2" t="s">
        <v>1080</v>
      </c>
      <c r="F108" s="2">
        <v>978</v>
      </c>
      <c r="G108" s="2" t="s">
        <v>1081</v>
      </c>
      <c r="I108" s="3" t="s">
        <v>1144</v>
      </c>
      <c r="J108" s="3">
        <v>458</v>
      </c>
      <c r="K108" s="4" t="s">
        <v>1270</v>
      </c>
    </row>
    <row r="109" spans="1:11" x14ac:dyDescent="0.3">
      <c r="A109" s="2" t="s">
        <v>319</v>
      </c>
      <c r="B109" s="2" t="s">
        <v>320</v>
      </c>
      <c r="C109" s="2" t="s">
        <v>321</v>
      </c>
      <c r="D109" s="2" t="s">
        <v>846</v>
      </c>
      <c r="E109" s="2" t="s">
        <v>1113</v>
      </c>
      <c r="F109" s="2">
        <v>388</v>
      </c>
      <c r="G109" s="2" t="s">
        <v>1243</v>
      </c>
      <c r="I109" s="3" t="s">
        <v>1145</v>
      </c>
      <c r="J109" s="3">
        <v>943</v>
      </c>
      <c r="K109" s="4" t="s">
        <v>1271</v>
      </c>
    </row>
    <row r="110" spans="1:11" x14ac:dyDescent="0.3">
      <c r="A110" s="2" t="s">
        <v>322</v>
      </c>
      <c r="B110" s="2" t="s">
        <v>323</v>
      </c>
      <c r="C110" s="2" t="s">
        <v>324</v>
      </c>
      <c r="D110" s="2" t="s">
        <v>847</v>
      </c>
      <c r="E110" s="2" t="s">
        <v>1115</v>
      </c>
      <c r="F110" s="2">
        <v>392</v>
      </c>
      <c r="G110" s="2" t="s">
        <v>1245</v>
      </c>
      <c r="I110" s="3" t="s">
        <v>1146</v>
      </c>
      <c r="J110" s="3">
        <v>516</v>
      </c>
      <c r="K110" s="4" t="s">
        <v>1272</v>
      </c>
    </row>
    <row r="111" spans="1:11" x14ac:dyDescent="0.3">
      <c r="A111" s="2" t="s">
        <v>325</v>
      </c>
      <c r="B111" s="2" t="s">
        <v>326</v>
      </c>
      <c r="C111" s="2" t="s">
        <v>327</v>
      </c>
      <c r="D111" s="2" t="s">
        <v>848</v>
      </c>
      <c r="E111" s="2" t="s">
        <v>1241</v>
      </c>
      <c r="F111" s="2">
        <v>0</v>
      </c>
      <c r="G111" s="2" t="s">
        <v>1242</v>
      </c>
      <c r="I111" s="3" t="s">
        <v>1147</v>
      </c>
      <c r="J111" s="3">
        <v>566</v>
      </c>
      <c r="K111" s="4" t="s">
        <v>1273</v>
      </c>
    </row>
    <row r="112" spans="1:11" x14ac:dyDescent="0.3">
      <c r="A112" s="2" t="s">
        <v>328</v>
      </c>
      <c r="B112" s="2" t="s">
        <v>329</v>
      </c>
      <c r="C112" s="2" t="s">
        <v>330</v>
      </c>
      <c r="D112" s="2" t="s">
        <v>849</v>
      </c>
      <c r="E112" s="2" t="s">
        <v>1114</v>
      </c>
      <c r="F112" s="2">
        <v>400</v>
      </c>
      <c r="G112" s="2" t="s">
        <v>1244</v>
      </c>
      <c r="I112" s="3" t="s">
        <v>1148</v>
      </c>
      <c r="J112" s="3">
        <v>558</v>
      </c>
      <c r="K112" s="4" t="s">
        <v>1274</v>
      </c>
    </row>
    <row r="113" spans="1:11" x14ac:dyDescent="0.3">
      <c r="A113" s="2" t="s">
        <v>331</v>
      </c>
      <c r="B113" s="2" t="s">
        <v>332</v>
      </c>
      <c r="C113" s="2" t="s">
        <v>333</v>
      </c>
      <c r="D113" s="2" t="s">
        <v>850</v>
      </c>
      <c r="E113" s="2" t="s">
        <v>1124</v>
      </c>
      <c r="F113" s="2">
        <v>398</v>
      </c>
      <c r="G113" s="2" t="s">
        <v>1254</v>
      </c>
      <c r="I113" s="3" t="s">
        <v>1149</v>
      </c>
      <c r="J113" s="3">
        <v>578</v>
      </c>
      <c r="K113" s="4" t="s">
        <v>1275</v>
      </c>
    </row>
    <row r="114" spans="1:11" x14ac:dyDescent="0.3">
      <c r="A114" s="2" t="s">
        <v>334</v>
      </c>
      <c r="B114" s="2" t="s">
        <v>335</v>
      </c>
      <c r="C114" s="2" t="s">
        <v>336</v>
      </c>
      <c r="D114" s="2" t="s">
        <v>851</v>
      </c>
      <c r="E114" s="2" t="s">
        <v>1116</v>
      </c>
      <c r="F114" s="2">
        <v>404</v>
      </c>
      <c r="G114" s="2" t="s">
        <v>1246</v>
      </c>
      <c r="I114" s="3" t="s">
        <v>1150</v>
      </c>
      <c r="J114" s="3">
        <v>524</v>
      </c>
      <c r="K114" s="4" t="s">
        <v>1276</v>
      </c>
    </row>
    <row r="115" spans="1:11" x14ac:dyDescent="0.3">
      <c r="A115" s="2" t="s">
        <v>337</v>
      </c>
      <c r="B115" s="2" t="s">
        <v>338</v>
      </c>
      <c r="C115" s="2" t="s">
        <v>339</v>
      </c>
      <c r="D115" s="2" t="s">
        <v>852</v>
      </c>
      <c r="I115" s="3" t="s">
        <v>1151</v>
      </c>
      <c r="J115" s="3">
        <v>554</v>
      </c>
      <c r="K115" s="4" t="s">
        <v>1277</v>
      </c>
    </row>
    <row r="116" spans="1:11" x14ac:dyDescent="0.3">
      <c r="A116" s="2" t="s">
        <v>340</v>
      </c>
      <c r="B116" s="2" t="s">
        <v>341</v>
      </c>
      <c r="C116" s="2" t="s">
        <v>342</v>
      </c>
      <c r="D116" s="2" t="s">
        <v>853</v>
      </c>
      <c r="E116" s="2" t="s">
        <v>1120</v>
      </c>
      <c r="F116" s="2">
        <v>408</v>
      </c>
      <c r="G116" s="2" t="s">
        <v>1250</v>
      </c>
      <c r="I116" s="3" t="s">
        <v>1152</v>
      </c>
      <c r="J116" s="3">
        <v>512</v>
      </c>
      <c r="K116" s="4" t="s">
        <v>1278</v>
      </c>
    </row>
    <row r="117" spans="1:11" x14ac:dyDescent="0.3">
      <c r="A117" s="2" t="s">
        <v>343</v>
      </c>
      <c r="B117" s="2" t="s">
        <v>344</v>
      </c>
      <c r="C117" s="2" t="s">
        <v>345</v>
      </c>
      <c r="D117" s="2" t="s">
        <v>854</v>
      </c>
      <c r="E117" s="2" t="s">
        <v>1121</v>
      </c>
      <c r="F117" s="2">
        <v>410</v>
      </c>
      <c r="G117" s="2" t="s">
        <v>1251</v>
      </c>
      <c r="I117" s="3" t="s">
        <v>1153</v>
      </c>
      <c r="J117" s="3">
        <v>590</v>
      </c>
      <c r="K117" s="4" t="s">
        <v>1154</v>
      </c>
    </row>
    <row r="118" spans="1:11" x14ac:dyDescent="0.3">
      <c r="A118" s="2" t="s">
        <v>1322</v>
      </c>
      <c r="B118" s="2" t="s">
        <v>1323</v>
      </c>
      <c r="C118" s="2" t="s">
        <v>1324</v>
      </c>
      <c r="D118" s="2" t="s">
        <v>1218</v>
      </c>
      <c r="E118" s="2" t="s">
        <v>1080</v>
      </c>
      <c r="F118" s="2">
        <v>978</v>
      </c>
      <c r="G118" s="2" t="s">
        <v>1081</v>
      </c>
      <c r="I118" s="3" t="s">
        <v>1155</v>
      </c>
      <c r="J118" s="3">
        <v>604</v>
      </c>
      <c r="K118" s="4" t="s">
        <v>1156</v>
      </c>
    </row>
    <row r="119" spans="1:11" x14ac:dyDescent="0.3">
      <c r="A119" s="2" t="s">
        <v>346</v>
      </c>
      <c r="B119" s="2" t="s">
        <v>347</v>
      </c>
      <c r="C119" s="2" t="s">
        <v>348</v>
      </c>
      <c r="D119" s="2" t="s">
        <v>855</v>
      </c>
      <c r="E119" s="2" t="s">
        <v>1122</v>
      </c>
      <c r="F119" s="2">
        <v>414</v>
      </c>
      <c r="G119" s="2" t="s">
        <v>1252</v>
      </c>
      <c r="I119" s="3" t="s">
        <v>1157</v>
      </c>
      <c r="J119" s="3">
        <v>598</v>
      </c>
      <c r="K119" s="4" t="s">
        <v>1279</v>
      </c>
    </row>
    <row r="120" spans="1:11" x14ac:dyDescent="0.3">
      <c r="A120" s="2" t="s">
        <v>728</v>
      </c>
      <c r="B120" s="2" t="s">
        <v>349</v>
      </c>
      <c r="C120" s="2" t="s">
        <v>350</v>
      </c>
      <c r="D120" s="2" t="s">
        <v>856</v>
      </c>
      <c r="E120" s="2" t="s">
        <v>1117</v>
      </c>
      <c r="F120" s="2">
        <v>417</v>
      </c>
      <c r="G120" s="2" t="s">
        <v>1247</v>
      </c>
      <c r="I120" s="3" t="s">
        <v>1158</v>
      </c>
      <c r="J120" s="3">
        <v>608</v>
      </c>
      <c r="K120" s="4" t="s">
        <v>1280</v>
      </c>
    </row>
    <row r="121" spans="1:11" x14ac:dyDescent="0.3">
      <c r="A121" s="2" t="s">
        <v>351</v>
      </c>
      <c r="B121" s="2" t="s">
        <v>352</v>
      </c>
      <c r="C121" s="2" t="s">
        <v>353</v>
      </c>
      <c r="D121" s="2" t="s">
        <v>857</v>
      </c>
      <c r="E121" s="2" t="s">
        <v>1125</v>
      </c>
      <c r="F121" s="2">
        <v>418</v>
      </c>
      <c r="G121" s="2" t="s">
        <v>1255</v>
      </c>
      <c r="I121" s="3" t="s">
        <v>1159</v>
      </c>
      <c r="J121" s="3">
        <v>586</v>
      </c>
      <c r="K121" s="4" t="s">
        <v>1281</v>
      </c>
    </row>
    <row r="122" spans="1:11" x14ac:dyDescent="0.3">
      <c r="A122" s="2" t="s">
        <v>354</v>
      </c>
      <c r="B122" s="2" t="s">
        <v>355</v>
      </c>
      <c r="C122" s="2" t="s">
        <v>356</v>
      </c>
      <c r="D122" s="2" t="s">
        <v>858</v>
      </c>
      <c r="E122" s="2" t="s">
        <v>1080</v>
      </c>
      <c r="F122" s="2">
        <v>978</v>
      </c>
      <c r="G122" s="2" t="s">
        <v>1081</v>
      </c>
      <c r="I122" s="3" t="s">
        <v>1160</v>
      </c>
      <c r="J122" s="3">
        <v>985</v>
      </c>
      <c r="K122" s="4" t="s">
        <v>1282</v>
      </c>
    </row>
    <row r="123" spans="1:11" x14ac:dyDescent="0.3">
      <c r="A123" s="2" t="s">
        <v>357</v>
      </c>
      <c r="B123" s="2" t="s">
        <v>358</v>
      </c>
      <c r="C123" s="2" t="s">
        <v>359</v>
      </c>
      <c r="D123" s="2" t="s">
        <v>859</v>
      </c>
      <c r="E123" s="2" t="s">
        <v>1126</v>
      </c>
      <c r="F123" s="2">
        <v>422</v>
      </c>
      <c r="G123" s="2" t="s">
        <v>1256</v>
      </c>
      <c r="I123" s="3" t="s">
        <v>1161</v>
      </c>
      <c r="J123" s="3">
        <v>600</v>
      </c>
      <c r="K123" s="4" t="s">
        <v>1162</v>
      </c>
    </row>
    <row r="124" spans="1:11" x14ac:dyDescent="0.3">
      <c r="A124" s="2" t="s">
        <v>360</v>
      </c>
      <c r="B124" s="2" t="s">
        <v>361</v>
      </c>
      <c r="C124" s="2" t="s">
        <v>362</v>
      </c>
      <c r="D124" s="2" t="s">
        <v>860</v>
      </c>
      <c r="E124" s="2" t="s">
        <v>1129</v>
      </c>
      <c r="F124" s="2">
        <v>426</v>
      </c>
      <c r="G124" s="2" t="s">
        <v>1130</v>
      </c>
      <c r="I124" s="3" t="s">
        <v>1163</v>
      </c>
      <c r="J124" s="3">
        <v>634</v>
      </c>
      <c r="K124" s="4" t="s">
        <v>1283</v>
      </c>
    </row>
    <row r="125" spans="1:11" x14ac:dyDescent="0.3">
      <c r="A125" s="2" t="s">
        <v>363</v>
      </c>
      <c r="B125" s="2" t="s">
        <v>364</v>
      </c>
      <c r="C125" s="2" t="s">
        <v>365</v>
      </c>
      <c r="D125" s="2" t="s">
        <v>861</v>
      </c>
      <c r="E125" s="2" t="s">
        <v>1128</v>
      </c>
      <c r="F125" s="2">
        <v>430</v>
      </c>
      <c r="G125" s="2" t="s">
        <v>1258</v>
      </c>
      <c r="I125" s="3" t="s">
        <v>1164</v>
      </c>
      <c r="J125" s="3">
        <v>946</v>
      </c>
      <c r="K125" s="4" t="s">
        <v>1284</v>
      </c>
    </row>
    <row r="126" spans="1:11" x14ac:dyDescent="0.3">
      <c r="A126" s="2" t="s">
        <v>366</v>
      </c>
      <c r="B126" s="2" t="s">
        <v>367</v>
      </c>
      <c r="C126" s="2" t="s">
        <v>368</v>
      </c>
      <c r="D126" s="2" t="s">
        <v>862</v>
      </c>
      <c r="E126" s="2" t="s">
        <v>1131</v>
      </c>
      <c r="F126" s="2">
        <v>434</v>
      </c>
      <c r="G126" s="2" t="s">
        <v>1259</v>
      </c>
      <c r="I126" s="3" t="s">
        <v>1165</v>
      </c>
      <c r="J126" s="3">
        <v>941</v>
      </c>
      <c r="K126" s="4" t="s">
        <v>1285</v>
      </c>
    </row>
    <row r="127" spans="1:11" x14ac:dyDescent="0.3">
      <c r="A127" s="2" t="s">
        <v>369</v>
      </c>
      <c r="B127" s="2" t="s">
        <v>370</v>
      </c>
      <c r="C127" s="2" t="s">
        <v>371</v>
      </c>
      <c r="D127" s="2" t="s">
        <v>863</v>
      </c>
      <c r="E127" s="2" t="s">
        <v>1055</v>
      </c>
      <c r="F127" s="2">
        <v>756</v>
      </c>
      <c r="G127" s="2" t="s">
        <v>1056</v>
      </c>
      <c r="I127" s="3" t="s">
        <v>1166</v>
      </c>
      <c r="J127" s="3">
        <v>643</v>
      </c>
      <c r="K127" s="4" t="s">
        <v>1286</v>
      </c>
    </row>
    <row r="128" spans="1:11" x14ac:dyDescent="0.3">
      <c r="A128" s="2" t="s">
        <v>372</v>
      </c>
      <c r="B128" s="2" t="s">
        <v>373</v>
      </c>
      <c r="C128" s="2" t="s">
        <v>374</v>
      </c>
      <c r="D128" s="2" t="s">
        <v>864</v>
      </c>
      <c r="E128" s="2" t="s">
        <v>1080</v>
      </c>
      <c r="F128" s="2">
        <v>978</v>
      </c>
      <c r="G128" s="2" t="s">
        <v>1081</v>
      </c>
      <c r="I128" s="3" t="s">
        <v>1167</v>
      </c>
      <c r="J128" s="3">
        <v>646</v>
      </c>
      <c r="K128" s="4" t="s">
        <v>1287</v>
      </c>
    </row>
    <row r="129" spans="1:11" x14ac:dyDescent="0.3">
      <c r="A129" s="2" t="s">
        <v>375</v>
      </c>
      <c r="B129" s="2" t="s">
        <v>376</v>
      </c>
      <c r="C129" s="2" t="s">
        <v>377</v>
      </c>
      <c r="D129" s="2" t="s">
        <v>865</v>
      </c>
      <c r="E129" s="2" t="s">
        <v>1080</v>
      </c>
      <c r="F129" s="2">
        <v>978</v>
      </c>
      <c r="G129" s="2" t="s">
        <v>1081</v>
      </c>
      <c r="I129" s="3" t="s">
        <v>1168</v>
      </c>
      <c r="J129" s="3">
        <v>682</v>
      </c>
      <c r="K129" s="4" t="s">
        <v>1288</v>
      </c>
    </row>
    <row r="130" spans="1:11" x14ac:dyDescent="0.3">
      <c r="A130" s="2" t="s">
        <v>719</v>
      </c>
      <c r="B130" s="2" t="s">
        <v>140</v>
      </c>
      <c r="C130" s="2" t="s">
        <v>141</v>
      </c>
      <c r="D130" s="2" t="s">
        <v>784</v>
      </c>
      <c r="E130" s="2" t="s">
        <v>1138</v>
      </c>
      <c r="F130" s="2">
        <v>446</v>
      </c>
      <c r="G130" s="2" t="s">
        <v>1321</v>
      </c>
      <c r="I130" s="3" t="s">
        <v>1169</v>
      </c>
      <c r="J130" s="3">
        <v>90</v>
      </c>
      <c r="K130" s="4" t="s">
        <v>1289</v>
      </c>
    </row>
    <row r="131" spans="1:11" x14ac:dyDescent="0.3">
      <c r="A131" s="2" t="s">
        <v>729</v>
      </c>
      <c r="B131" s="2" t="s">
        <v>378</v>
      </c>
      <c r="C131" s="2" t="s">
        <v>379</v>
      </c>
      <c r="D131" s="2" t="s">
        <v>866</v>
      </c>
      <c r="E131" s="2" t="s">
        <v>379</v>
      </c>
      <c r="F131" s="2">
        <v>807</v>
      </c>
      <c r="G131" s="2" t="s">
        <v>1135</v>
      </c>
      <c r="I131" s="3" t="s">
        <v>1170</v>
      </c>
      <c r="J131" s="3">
        <v>690</v>
      </c>
      <c r="K131" s="4" t="s">
        <v>1290</v>
      </c>
    </row>
    <row r="132" spans="1:11" x14ac:dyDescent="0.3">
      <c r="A132" s="2" t="s">
        <v>380</v>
      </c>
      <c r="B132" s="2" t="s">
        <v>381</v>
      </c>
      <c r="C132" s="2" t="s">
        <v>382</v>
      </c>
      <c r="D132" s="2" t="s">
        <v>867</v>
      </c>
      <c r="E132" s="2" t="s">
        <v>1134</v>
      </c>
      <c r="F132" s="2">
        <v>969</v>
      </c>
      <c r="G132" s="2" t="s">
        <v>1262</v>
      </c>
      <c r="I132" s="3" t="s">
        <v>1171</v>
      </c>
      <c r="J132" s="3">
        <v>938</v>
      </c>
      <c r="K132" s="4" t="s">
        <v>1291</v>
      </c>
    </row>
    <row r="133" spans="1:11" x14ac:dyDescent="0.3">
      <c r="A133" s="2" t="s">
        <v>383</v>
      </c>
      <c r="B133" s="2" t="s">
        <v>384</v>
      </c>
      <c r="C133" s="2" t="s">
        <v>385</v>
      </c>
      <c r="D133" s="2" t="s">
        <v>868</v>
      </c>
      <c r="E133" s="2" t="s">
        <v>1141</v>
      </c>
      <c r="F133" s="2">
        <v>454</v>
      </c>
      <c r="G133" s="2" t="s">
        <v>1142</v>
      </c>
      <c r="I133" s="3" t="s">
        <v>1172</v>
      </c>
      <c r="J133" s="3">
        <v>752</v>
      </c>
      <c r="K133" s="4" t="s">
        <v>1292</v>
      </c>
    </row>
    <row r="134" spans="1:11" x14ac:dyDescent="0.3">
      <c r="A134" s="2" t="s">
        <v>386</v>
      </c>
      <c r="B134" s="2" t="s">
        <v>387</v>
      </c>
      <c r="C134" s="2" t="s">
        <v>388</v>
      </c>
      <c r="D134" s="2" t="s">
        <v>869</v>
      </c>
      <c r="E134" s="2" t="s">
        <v>1144</v>
      </c>
      <c r="F134" s="2">
        <v>458</v>
      </c>
      <c r="G134" s="2" t="s">
        <v>1270</v>
      </c>
      <c r="I134" s="3" t="s">
        <v>1173</v>
      </c>
      <c r="J134" s="3">
        <v>702</v>
      </c>
      <c r="K134" s="4" t="s">
        <v>1293</v>
      </c>
    </row>
    <row r="135" spans="1:11" x14ac:dyDescent="0.3">
      <c r="A135" s="2" t="s">
        <v>389</v>
      </c>
      <c r="B135" s="2" t="s">
        <v>390</v>
      </c>
      <c r="C135" s="2" t="s">
        <v>391</v>
      </c>
      <c r="D135" s="2" t="s">
        <v>870</v>
      </c>
      <c r="E135" s="2" t="s">
        <v>1140</v>
      </c>
      <c r="F135" s="2">
        <v>462</v>
      </c>
      <c r="G135" s="2" t="s">
        <v>1268</v>
      </c>
      <c r="I135" s="3" t="s">
        <v>1174</v>
      </c>
      <c r="J135" s="3">
        <v>654</v>
      </c>
      <c r="K135" s="4" t="s">
        <v>1294</v>
      </c>
    </row>
    <row r="136" spans="1:11" x14ac:dyDescent="0.3">
      <c r="A136" s="2" t="s">
        <v>392</v>
      </c>
      <c r="B136" s="2" t="s">
        <v>393</v>
      </c>
      <c r="C136" s="2" t="s">
        <v>394</v>
      </c>
      <c r="D136" s="2" t="s">
        <v>871</v>
      </c>
      <c r="E136" s="2" t="s">
        <v>1211</v>
      </c>
      <c r="F136" s="2">
        <v>952</v>
      </c>
      <c r="G136" s="2" t="s">
        <v>1314</v>
      </c>
      <c r="I136" s="3" t="s">
        <v>1175</v>
      </c>
      <c r="J136" s="3">
        <v>694</v>
      </c>
      <c r="K136" s="4" t="s">
        <v>1176</v>
      </c>
    </row>
    <row r="137" spans="1:11" x14ac:dyDescent="0.3">
      <c r="A137" s="2" t="s">
        <v>395</v>
      </c>
      <c r="B137" s="2" t="s">
        <v>396</v>
      </c>
      <c r="C137" s="2" t="s">
        <v>397</v>
      </c>
      <c r="D137" s="2" t="s">
        <v>872</v>
      </c>
      <c r="E137" s="2" t="s">
        <v>1080</v>
      </c>
      <c r="F137" s="2">
        <v>978</v>
      </c>
      <c r="G137" s="2" t="s">
        <v>1081</v>
      </c>
      <c r="I137" s="3" t="s">
        <v>1177</v>
      </c>
      <c r="J137" s="3">
        <v>706</v>
      </c>
      <c r="K137" s="4" t="s">
        <v>1295</v>
      </c>
    </row>
    <row r="138" spans="1:11" x14ac:dyDescent="0.3">
      <c r="A138" s="2" t="s">
        <v>398</v>
      </c>
      <c r="B138" s="2" t="s">
        <v>399</v>
      </c>
      <c r="C138" s="2" t="s">
        <v>400</v>
      </c>
      <c r="D138" s="2" t="s">
        <v>873</v>
      </c>
      <c r="E138" s="2" t="s">
        <v>1199</v>
      </c>
      <c r="F138" s="2">
        <v>840</v>
      </c>
      <c r="G138" s="2" t="s">
        <v>1200</v>
      </c>
      <c r="I138" s="3" t="s">
        <v>1178</v>
      </c>
      <c r="J138" s="3">
        <v>968</v>
      </c>
      <c r="K138" s="4" t="s">
        <v>1179</v>
      </c>
    </row>
    <row r="139" spans="1:11" x14ac:dyDescent="0.3">
      <c r="A139" s="2" t="s">
        <v>401</v>
      </c>
      <c r="B139" s="2" t="s">
        <v>402</v>
      </c>
      <c r="C139" s="2" t="s">
        <v>403</v>
      </c>
      <c r="D139" s="2" t="s">
        <v>874</v>
      </c>
      <c r="E139" s="2" t="s">
        <v>1080</v>
      </c>
      <c r="F139" s="2">
        <v>978</v>
      </c>
      <c r="G139" s="2" t="s">
        <v>1081</v>
      </c>
      <c r="I139" s="3" t="s">
        <v>1180</v>
      </c>
      <c r="J139" s="3">
        <v>728</v>
      </c>
      <c r="K139" s="4" t="s">
        <v>1296</v>
      </c>
    </row>
    <row r="140" spans="1:11" x14ac:dyDescent="0.3">
      <c r="A140" s="2" t="s">
        <v>404</v>
      </c>
      <c r="B140" s="2" t="s">
        <v>405</v>
      </c>
      <c r="C140" s="2" t="s">
        <v>406</v>
      </c>
      <c r="D140" s="2" t="s">
        <v>875</v>
      </c>
      <c r="E140" s="2" t="s">
        <v>1265</v>
      </c>
      <c r="F140" s="2">
        <v>478</v>
      </c>
      <c r="G140" s="2" t="s">
        <v>1266</v>
      </c>
      <c r="I140" s="3" t="s">
        <v>1297</v>
      </c>
      <c r="J140" s="3">
        <v>678</v>
      </c>
      <c r="K140" s="4" t="s">
        <v>1298</v>
      </c>
    </row>
    <row r="141" spans="1:11" x14ac:dyDescent="0.3">
      <c r="A141" s="2" t="s">
        <v>407</v>
      </c>
      <c r="B141" s="2" t="s">
        <v>408</v>
      </c>
      <c r="C141" s="2" t="s">
        <v>409</v>
      </c>
      <c r="D141" s="2" t="s">
        <v>876</v>
      </c>
      <c r="E141" s="2" t="s">
        <v>1139</v>
      </c>
      <c r="F141" s="2">
        <v>480</v>
      </c>
      <c r="G141" s="2" t="s">
        <v>1267</v>
      </c>
      <c r="I141" s="3" t="s">
        <v>1181</v>
      </c>
      <c r="J141" s="3">
        <v>760</v>
      </c>
      <c r="K141" s="4" t="s">
        <v>1299</v>
      </c>
    </row>
    <row r="142" spans="1:11" x14ac:dyDescent="0.3">
      <c r="A142" s="2" t="s">
        <v>410</v>
      </c>
      <c r="B142" s="2" t="s">
        <v>411</v>
      </c>
      <c r="C142" s="2" t="s">
        <v>412</v>
      </c>
      <c r="D142" s="2" t="s">
        <v>877</v>
      </c>
      <c r="E142" s="2" t="s">
        <v>1080</v>
      </c>
      <c r="F142" s="2">
        <v>978</v>
      </c>
      <c r="G142" s="2" t="s">
        <v>1081</v>
      </c>
      <c r="I142" s="3" t="s">
        <v>1182</v>
      </c>
      <c r="J142" s="3">
        <v>748</v>
      </c>
      <c r="K142" s="4" t="s">
        <v>1300</v>
      </c>
    </row>
    <row r="143" spans="1:11" x14ac:dyDescent="0.3">
      <c r="A143" s="2" t="s">
        <v>413</v>
      </c>
      <c r="B143" s="2" t="s">
        <v>414</v>
      </c>
      <c r="C143" s="2" t="s">
        <v>415</v>
      </c>
      <c r="D143" s="2" t="s">
        <v>878</v>
      </c>
      <c r="E143" s="2" t="s">
        <v>1143</v>
      </c>
      <c r="F143" s="2">
        <v>484</v>
      </c>
      <c r="G143" s="2" t="s">
        <v>1269</v>
      </c>
      <c r="I143" s="3" t="s">
        <v>1183</v>
      </c>
      <c r="J143" s="3">
        <v>764</v>
      </c>
      <c r="K143" s="4" t="s">
        <v>1301</v>
      </c>
    </row>
    <row r="144" spans="1:11" x14ac:dyDescent="0.3">
      <c r="A144" s="2" t="s">
        <v>730</v>
      </c>
      <c r="B144" s="2" t="s">
        <v>416</v>
      </c>
      <c r="C144" s="2" t="s">
        <v>417</v>
      </c>
      <c r="D144" s="2" t="s">
        <v>879</v>
      </c>
      <c r="E144" s="2" t="s">
        <v>1199</v>
      </c>
      <c r="F144" s="2">
        <v>840</v>
      </c>
      <c r="G144" s="2" t="s">
        <v>1200</v>
      </c>
      <c r="I144" s="3" t="s">
        <v>1184</v>
      </c>
      <c r="J144" s="3">
        <v>972</v>
      </c>
      <c r="K144" s="4" t="s">
        <v>1302</v>
      </c>
    </row>
    <row r="145" spans="1:11" x14ac:dyDescent="0.3">
      <c r="A145" s="2" t="s">
        <v>418</v>
      </c>
      <c r="B145" s="2" t="s">
        <v>419</v>
      </c>
      <c r="C145" s="2" t="s">
        <v>420</v>
      </c>
      <c r="D145" s="2" t="s">
        <v>880</v>
      </c>
      <c r="E145" s="2" t="s">
        <v>1133</v>
      </c>
      <c r="F145" s="2">
        <v>498</v>
      </c>
      <c r="G145" s="2" t="s">
        <v>1261</v>
      </c>
      <c r="I145" s="3" t="s">
        <v>1185</v>
      </c>
      <c r="J145" s="3">
        <v>934</v>
      </c>
      <c r="K145" s="4" t="s">
        <v>1303</v>
      </c>
    </row>
    <row r="146" spans="1:11" x14ac:dyDescent="0.3">
      <c r="A146" s="2" t="s">
        <v>421</v>
      </c>
      <c r="B146" s="2" t="s">
        <v>422</v>
      </c>
      <c r="C146" s="2" t="s">
        <v>423</v>
      </c>
      <c r="D146" s="2" t="s">
        <v>881</v>
      </c>
      <c r="E146" s="2" t="s">
        <v>1080</v>
      </c>
      <c r="F146" s="2">
        <v>978</v>
      </c>
      <c r="G146" s="2" t="s">
        <v>1081</v>
      </c>
      <c r="I146" s="3" t="s">
        <v>1186</v>
      </c>
      <c r="J146" s="3">
        <v>788</v>
      </c>
      <c r="K146" s="4" t="s">
        <v>1187</v>
      </c>
    </row>
    <row r="147" spans="1:11" x14ac:dyDescent="0.3">
      <c r="A147" s="2" t="s">
        <v>424</v>
      </c>
      <c r="B147" s="2" t="s">
        <v>425</v>
      </c>
      <c r="C147" s="2" t="s">
        <v>426</v>
      </c>
      <c r="D147" s="2" t="s">
        <v>882</v>
      </c>
      <c r="E147" s="2" t="s">
        <v>1137</v>
      </c>
      <c r="F147" s="2">
        <v>496</v>
      </c>
      <c r="G147" s="2" t="s">
        <v>1264</v>
      </c>
      <c r="I147" s="3" t="s">
        <v>1188</v>
      </c>
      <c r="J147" s="3">
        <v>776</v>
      </c>
      <c r="K147" s="4" t="s">
        <v>1304</v>
      </c>
    </row>
    <row r="148" spans="1:11" x14ac:dyDescent="0.3">
      <c r="A148" s="2" t="s">
        <v>427</v>
      </c>
      <c r="B148" s="2" t="s">
        <v>428</v>
      </c>
      <c r="C148" s="2" t="s">
        <v>429</v>
      </c>
      <c r="D148" s="2" t="s">
        <v>883</v>
      </c>
      <c r="E148" s="2" t="s">
        <v>1080</v>
      </c>
      <c r="F148" s="2">
        <v>978</v>
      </c>
      <c r="G148" s="2" t="s">
        <v>1081</v>
      </c>
      <c r="I148" s="3" t="s">
        <v>1189</v>
      </c>
      <c r="J148" s="3">
        <v>949</v>
      </c>
      <c r="K148" s="4" t="s">
        <v>1190</v>
      </c>
    </row>
    <row r="149" spans="1:11" x14ac:dyDescent="0.3">
      <c r="A149" s="2" t="s">
        <v>430</v>
      </c>
      <c r="B149" s="2" t="s">
        <v>431</v>
      </c>
      <c r="C149" s="2" t="s">
        <v>432</v>
      </c>
      <c r="D149" s="2" t="s">
        <v>884</v>
      </c>
      <c r="E149" s="2" t="s">
        <v>1209</v>
      </c>
      <c r="F149" s="2">
        <v>951</v>
      </c>
      <c r="G149" s="2" t="s">
        <v>1210</v>
      </c>
      <c r="I149" s="3" t="s">
        <v>1191</v>
      </c>
      <c r="J149" s="3">
        <v>780</v>
      </c>
      <c r="K149" s="4" t="s">
        <v>1305</v>
      </c>
    </row>
    <row r="150" spans="1:11" x14ac:dyDescent="0.3">
      <c r="A150" s="2" t="s">
        <v>433</v>
      </c>
      <c r="B150" s="2" t="s">
        <v>434</v>
      </c>
      <c r="C150" s="2" t="s">
        <v>435</v>
      </c>
      <c r="D150" s="2" t="s">
        <v>885</v>
      </c>
      <c r="E150" s="2" t="s">
        <v>1132</v>
      </c>
      <c r="F150" s="2">
        <v>504</v>
      </c>
      <c r="G150" s="2" t="s">
        <v>1260</v>
      </c>
      <c r="I150" s="3" t="s">
        <v>1306</v>
      </c>
      <c r="J150" s="3">
        <v>0</v>
      </c>
      <c r="K150" s="4" t="s">
        <v>1307</v>
      </c>
    </row>
    <row r="151" spans="1:11" x14ac:dyDescent="0.3">
      <c r="A151" s="2" t="s">
        <v>436</v>
      </c>
      <c r="B151" s="2" t="s">
        <v>437</v>
      </c>
      <c r="C151" s="2" t="s">
        <v>438</v>
      </c>
      <c r="D151" s="2" t="s">
        <v>886</v>
      </c>
      <c r="E151" s="2" t="s">
        <v>1145</v>
      </c>
      <c r="F151" s="2">
        <v>943</v>
      </c>
      <c r="G151" s="2" t="s">
        <v>1271</v>
      </c>
      <c r="I151" s="3" t="s">
        <v>1192</v>
      </c>
      <c r="J151" s="3">
        <v>901</v>
      </c>
      <c r="K151" s="4" t="s">
        <v>1193</v>
      </c>
    </row>
    <row r="152" spans="1:11" x14ac:dyDescent="0.3">
      <c r="A152" s="2" t="s">
        <v>439</v>
      </c>
      <c r="B152" s="2" t="s">
        <v>440</v>
      </c>
      <c r="C152" s="2" t="s">
        <v>441</v>
      </c>
      <c r="D152" s="2" t="s">
        <v>887</v>
      </c>
      <c r="E152" s="2" t="s">
        <v>1136</v>
      </c>
      <c r="F152" s="2">
        <v>104</v>
      </c>
      <c r="G152" s="2" t="s">
        <v>1263</v>
      </c>
      <c r="I152" s="3" t="s">
        <v>1194</v>
      </c>
      <c r="J152" s="3">
        <v>834</v>
      </c>
      <c r="K152" s="4" t="s">
        <v>1195</v>
      </c>
    </row>
    <row r="153" spans="1:11" x14ac:dyDescent="0.3">
      <c r="A153" s="2" t="s">
        <v>442</v>
      </c>
      <c r="B153" s="2" t="s">
        <v>443</v>
      </c>
      <c r="C153" s="2" t="s">
        <v>444</v>
      </c>
      <c r="D153" s="2" t="s">
        <v>888</v>
      </c>
      <c r="E153" s="2" t="s">
        <v>1146</v>
      </c>
      <c r="F153" s="2">
        <v>516</v>
      </c>
      <c r="G153" s="2" t="s">
        <v>1272</v>
      </c>
      <c r="I153" s="3" t="s">
        <v>1196</v>
      </c>
      <c r="J153" s="3">
        <v>980</v>
      </c>
      <c r="K153" s="4" t="s">
        <v>1308</v>
      </c>
    </row>
    <row r="154" spans="1:11" x14ac:dyDescent="0.3">
      <c r="A154" s="2" t="s">
        <v>445</v>
      </c>
      <c r="B154" s="2" t="s">
        <v>446</v>
      </c>
      <c r="C154" s="2" t="s">
        <v>447</v>
      </c>
      <c r="D154" s="2" t="s">
        <v>889</v>
      </c>
      <c r="I154" s="3" t="s">
        <v>1197</v>
      </c>
      <c r="J154" s="3">
        <v>800</v>
      </c>
      <c r="K154" s="4" t="s">
        <v>1198</v>
      </c>
    </row>
    <row r="155" spans="1:11" x14ac:dyDescent="0.3">
      <c r="A155" s="2" t="s">
        <v>448</v>
      </c>
      <c r="B155" s="2" t="s">
        <v>449</v>
      </c>
      <c r="C155" s="2" t="s">
        <v>450</v>
      </c>
      <c r="D155" s="2" t="s">
        <v>890</v>
      </c>
      <c r="E155" s="2" t="s">
        <v>1150</v>
      </c>
      <c r="F155" s="2">
        <v>524</v>
      </c>
      <c r="G155" s="2" t="s">
        <v>1276</v>
      </c>
      <c r="I155" s="3" t="s">
        <v>1199</v>
      </c>
      <c r="J155" s="3">
        <v>840</v>
      </c>
      <c r="K155" s="4" t="s">
        <v>1200</v>
      </c>
    </row>
    <row r="156" spans="1:11" x14ac:dyDescent="0.3">
      <c r="A156" s="2" t="s">
        <v>451</v>
      </c>
      <c r="B156" s="2" t="s">
        <v>452</v>
      </c>
      <c r="C156" s="2" t="s">
        <v>453</v>
      </c>
      <c r="D156" s="2" t="s">
        <v>891</v>
      </c>
      <c r="E156" s="2" t="s">
        <v>1080</v>
      </c>
      <c r="F156" s="2">
        <v>978</v>
      </c>
      <c r="G156" s="2" t="s">
        <v>1081</v>
      </c>
      <c r="I156" s="3" t="s">
        <v>1199</v>
      </c>
      <c r="J156" s="5"/>
      <c r="K156" s="6"/>
    </row>
    <row r="157" spans="1:11" x14ac:dyDescent="0.3">
      <c r="A157" s="2" t="s">
        <v>454</v>
      </c>
      <c r="B157" s="2" t="s">
        <v>455</v>
      </c>
      <c r="C157" s="2" t="s">
        <v>456</v>
      </c>
      <c r="D157" s="2" t="s">
        <v>892</v>
      </c>
      <c r="E157" s="2" t="s">
        <v>1015</v>
      </c>
      <c r="F157" s="2">
        <v>532</v>
      </c>
      <c r="G157" s="2" t="s">
        <v>1016</v>
      </c>
      <c r="I157" s="3" t="s">
        <v>1201</v>
      </c>
      <c r="J157" s="3">
        <v>858</v>
      </c>
      <c r="K157" s="4" t="s">
        <v>1309</v>
      </c>
    </row>
    <row r="158" spans="1:11" x14ac:dyDescent="0.3">
      <c r="A158" s="2" t="s">
        <v>457</v>
      </c>
      <c r="B158" s="2" t="s">
        <v>458</v>
      </c>
      <c r="C158" s="2" t="s">
        <v>459</v>
      </c>
      <c r="D158" s="2" t="s">
        <v>893</v>
      </c>
      <c r="I158" s="3" t="s">
        <v>1202</v>
      </c>
      <c r="J158" s="3">
        <v>860</v>
      </c>
      <c r="K158" s="4" t="s">
        <v>1310</v>
      </c>
    </row>
    <row r="159" spans="1:11" x14ac:dyDescent="0.3">
      <c r="A159" s="2" t="s">
        <v>460</v>
      </c>
      <c r="B159" s="2" t="s">
        <v>461</v>
      </c>
      <c r="C159" s="2" t="s">
        <v>462</v>
      </c>
      <c r="D159" s="2" t="s">
        <v>894</v>
      </c>
      <c r="E159" s="2" t="s">
        <v>1151</v>
      </c>
      <c r="F159" s="2">
        <v>554</v>
      </c>
      <c r="G159" s="2" t="s">
        <v>1277</v>
      </c>
      <c r="I159" s="3" t="s">
        <v>1203</v>
      </c>
      <c r="J159" s="3">
        <v>937</v>
      </c>
      <c r="K159" s="4" t="s">
        <v>1311</v>
      </c>
    </row>
    <row r="160" spans="1:11" x14ac:dyDescent="0.3">
      <c r="A160" s="2" t="s">
        <v>463</v>
      </c>
      <c r="B160" s="2" t="s">
        <v>464</v>
      </c>
      <c r="C160" s="2" t="s">
        <v>465</v>
      </c>
      <c r="D160" s="2" t="s">
        <v>895</v>
      </c>
      <c r="E160" s="2" t="s">
        <v>1148</v>
      </c>
      <c r="F160" s="2">
        <v>558</v>
      </c>
      <c r="G160" s="2" t="s">
        <v>1274</v>
      </c>
      <c r="I160" s="3" t="s">
        <v>1204</v>
      </c>
      <c r="J160" s="3">
        <v>704</v>
      </c>
      <c r="K160" s="4" t="s">
        <v>1312</v>
      </c>
    </row>
    <row r="161" spans="1:11" x14ac:dyDescent="0.3">
      <c r="A161" s="2" t="s">
        <v>466</v>
      </c>
      <c r="B161" s="2" t="s">
        <v>467</v>
      </c>
      <c r="C161" s="2" t="s">
        <v>468</v>
      </c>
      <c r="D161" s="2" t="s">
        <v>896</v>
      </c>
      <c r="E161" s="2" t="s">
        <v>1211</v>
      </c>
      <c r="F161" s="2">
        <v>952</v>
      </c>
      <c r="G161" s="2" t="s">
        <v>1314</v>
      </c>
      <c r="I161" s="3" t="s">
        <v>1205</v>
      </c>
      <c r="J161" s="3">
        <v>548</v>
      </c>
      <c r="K161" s="4" t="s">
        <v>1313</v>
      </c>
    </row>
    <row r="162" spans="1:11" x14ac:dyDescent="0.3">
      <c r="A162" s="2" t="s">
        <v>469</v>
      </c>
      <c r="B162" s="2" t="s">
        <v>470</v>
      </c>
      <c r="C162" s="2" t="s">
        <v>471</v>
      </c>
      <c r="D162" s="2" t="s">
        <v>897</v>
      </c>
      <c r="E162" s="2" t="s">
        <v>1147</v>
      </c>
      <c r="F162" s="2">
        <v>566</v>
      </c>
      <c r="G162" s="2" t="s">
        <v>1273</v>
      </c>
      <c r="I162" s="3" t="s">
        <v>1206</v>
      </c>
      <c r="J162" s="3">
        <v>882</v>
      </c>
      <c r="K162" s="4" t="s">
        <v>1207</v>
      </c>
    </row>
    <row r="163" spans="1:11" x14ac:dyDescent="0.3">
      <c r="A163" s="2" t="s">
        <v>472</v>
      </c>
      <c r="B163" s="2" t="s">
        <v>473</v>
      </c>
      <c r="C163" s="2" t="s">
        <v>474</v>
      </c>
      <c r="D163" s="2" t="s">
        <v>898</v>
      </c>
      <c r="I163" s="3" t="s">
        <v>1208</v>
      </c>
      <c r="J163" s="3">
        <v>950</v>
      </c>
      <c r="K163" s="4" t="s">
        <v>1320</v>
      </c>
    </row>
    <row r="164" spans="1:11" x14ac:dyDescent="0.3">
      <c r="A164" s="2" t="s">
        <v>475</v>
      </c>
      <c r="B164" s="2" t="s">
        <v>476</v>
      </c>
      <c r="C164" s="2" t="s">
        <v>477</v>
      </c>
      <c r="D164" s="2" t="s">
        <v>899</v>
      </c>
      <c r="I164" s="3" t="s">
        <v>1209</v>
      </c>
      <c r="J164" s="3">
        <v>951</v>
      </c>
      <c r="K164" s="4" t="s">
        <v>1210</v>
      </c>
    </row>
    <row r="165" spans="1:11" x14ac:dyDescent="0.3">
      <c r="A165" s="2" t="s">
        <v>478</v>
      </c>
      <c r="B165" s="2" t="s">
        <v>479</v>
      </c>
      <c r="C165" s="2" t="s">
        <v>480</v>
      </c>
      <c r="D165" s="2" t="s">
        <v>900</v>
      </c>
      <c r="E165" s="2" t="s">
        <v>1199</v>
      </c>
      <c r="F165" s="2">
        <v>840</v>
      </c>
      <c r="G165" s="2" t="s">
        <v>1200</v>
      </c>
      <c r="I165" s="3" t="s">
        <v>1211</v>
      </c>
      <c r="J165" s="3">
        <v>952</v>
      </c>
      <c r="K165" s="4" t="s">
        <v>1314</v>
      </c>
    </row>
    <row r="166" spans="1:11" x14ac:dyDescent="0.3">
      <c r="A166" s="2" t="s">
        <v>481</v>
      </c>
      <c r="B166" s="2" t="s">
        <v>482</v>
      </c>
      <c r="C166" s="2" t="s">
        <v>483</v>
      </c>
      <c r="D166" s="2" t="s">
        <v>901</v>
      </c>
      <c r="E166" s="2" t="s">
        <v>1149</v>
      </c>
      <c r="F166" s="2">
        <v>578</v>
      </c>
      <c r="G166" s="2" t="s">
        <v>1275</v>
      </c>
      <c r="I166" s="3" t="s">
        <v>1212</v>
      </c>
      <c r="J166" s="3">
        <v>886</v>
      </c>
      <c r="K166" s="4" t="s">
        <v>1315</v>
      </c>
    </row>
    <row r="167" spans="1:11" x14ac:dyDescent="0.3">
      <c r="A167" s="2" t="s">
        <v>484</v>
      </c>
      <c r="B167" s="2" t="s">
        <v>485</v>
      </c>
      <c r="C167" s="2" t="s">
        <v>486</v>
      </c>
      <c r="D167" s="2" t="s">
        <v>902</v>
      </c>
      <c r="E167" s="2" t="s">
        <v>1152</v>
      </c>
      <c r="F167" s="2">
        <v>512</v>
      </c>
      <c r="G167" s="2" t="s">
        <v>1278</v>
      </c>
      <c r="I167" s="3" t="s">
        <v>1213</v>
      </c>
      <c r="J167" s="3">
        <v>710</v>
      </c>
      <c r="K167" s="4" t="s">
        <v>1316</v>
      </c>
    </row>
    <row r="168" spans="1:11" x14ac:dyDescent="0.3">
      <c r="A168" s="2" t="s">
        <v>487</v>
      </c>
      <c r="B168" s="2" t="s">
        <v>488</v>
      </c>
      <c r="C168" s="2" t="s">
        <v>489</v>
      </c>
      <c r="D168" s="2" t="s">
        <v>903</v>
      </c>
      <c r="E168" s="2" t="s">
        <v>1159</v>
      </c>
      <c r="F168" s="2">
        <v>586</v>
      </c>
      <c r="G168" s="2" t="s">
        <v>1281</v>
      </c>
      <c r="I168" s="3" t="s">
        <v>1214</v>
      </c>
      <c r="J168" s="3">
        <v>967</v>
      </c>
      <c r="K168" s="4" t="s">
        <v>1317</v>
      </c>
    </row>
    <row r="169" spans="1:11" x14ac:dyDescent="0.3">
      <c r="A169" s="2" t="s">
        <v>490</v>
      </c>
      <c r="B169" s="2" t="s">
        <v>491</v>
      </c>
      <c r="C169" s="2" t="s">
        <v>492</v>
      </c>
      <c r="D169" s="2" t="s">
        <v>904</v>
      </c>
      <c r="E169" s="2" t="s">
        <v>1199</v>
      </c>
      <c r="F169" s="2">
        <v>840</v>
      </c>
      <c r="G169" s="2" t="s">
        <v>1200</v>
      </c>
    </row>
    <row r="170" spans="1:11" x14ac:dyDescent="0.3">
      <c r="A170" s="2" t="s">
        <v>493</v>
      </c>
      <c r="B170" s="2" t="s">
        <v>494</v>
      </c>
      <c r="C170" s="2" t="s">
        <v>495</v>
      </c>
      <c r="D170" s="2" t="s">
        <v>905</v>
      </c>
    </row>
    <row r="171" spans="1:11" x14ac:dyDescent="0.3">
      <c r="A171" s="2" t="s">
        <v>496</v>
      </c>
      <c r="B171" s="2" t="s">
        <v>497</v>
      </c>
      <c r="C171" s="2" t="s">
        <v>498</v>
      </c>
      <c r="D171" s="2" t="s">
        <v>906</v>
      </c>
      <c r="E171" s="2" t="s">
        <v>1153</v>
      </c>
      <c r="F171" s="2">
        <v>590</v>
      </c>
      <c r="G171" s="2" t="s">
        <v>1154</v>
      </c>
    </row>
    <row r="172" spans="1:11" x14ac:dyDescent="0.3">
      <c r="A172" s="2" t="s">
        <v>499</v>
      </c>
      <c r="B172" s="2" t="s">
        <v>500</v>
      </c>
      <c r="C172" s="2" t="s">
        <v>501</v>
      </c>
      <c r="D172" s="2" t="s">
        <v>907</v>
      </c>
      <c r="E172" s="2" t="s">
        <v>1157</v>
      </c>
      <c r="F172" s="2">
        <v>598</v>
      </c>
      <c r="G172" s="2" t="s">
        <v>1279</v>
      </c>
    </row>
    <row r="173" spans="1:11" x14ac:dyDescent="0.3">
      <c r="A173" s="2" t="s">
        <v>502</v>
      </c>
      <c r="B173" s="2" t="s">
        <v>503</v>
      </c>
      <c r="C173" s="2" t="s">
        <v>504</v>
      </c>
      <c r="D173" s="2" t="s">
        <v>908</v>
      </c>
      <c r="E173" s="2" t="s">
        <v>1161</v>
      </c>
      <c r="F173" s="2">
        <v>600</v>
      </c>
      <c r="G173" s="2" t="s">
        <v>1162</v>
      </c>
    </row>
    <row r="174" spans="1:11" x14ac:dyDescent="0.3">
      <c r="A174" s="2" t="s">
        <v>505</v>
      </c>
      <c r="B174" s="2" t="s">
        <v>506</v>
      </c>
      <c r="C174" s="2" t="s">
        <v>507</v>
      </c>
      <c r="D174" s="2" t="s">
        <v>909</v>
      </c>
      <c r="E174" s="2" t="s">
        <v>1155</v>
      </c>
      <c r="F174" s="2">
        <v>604</v>
      </c>
      <c r="G174" s="2" t="s">
        <v>1156</v>
      </c>
    </row>
    <row r="175" spans="1:11" x14ac:dyDescent="0.3">
      <c r="A175" s="2" t="s">
        <v>508</v>
      </c>
      <c r="B175" s="2" t="s">
        <v>509</v>
      </c>
      <c r="C175" s="2" t="s">
        <v>510</v>
      </c>
      <c r="D175" s="2" t="s">
        <v>910</v>
      </c>
      <c r="E175" s="2" t="s">
        <v>1158</v>
      </c>
      <c r="F175" s="2">
        <v>608</v>
      </c>
      <c r="G175" s="2" t="s">
        <v>1280</v>
      </c>
    </row>
    <row r="176" spans="1:11" x14ac:dyDescent="0.3">
      <c r="A176" s="2" t="s">
        <v>511</v>
      </c>
      <c r="B176" s="2" t="s">
        <v>512</v>
      </c>
      <c r="C176" s="2" t="s">
        <v>513</v>
      </c>
      <c r="D176" s="2" t="s">
        <v>911</v>
      </c>
    </row>
    <row r="177" spans="1:7" x14ac:dyDescent="0.3">
      <c r="A177" s="2" t="s">
        <v>514</v>
      </c>
      <c r="B177" s="2" t="s">
        <v>515</v>
      </c>
      <c r="C177" s="2" t="s">
        <v>516</v>
      </c>
      <c r="D177" s="2" t="s">
        <v>912</v>
      </c>
      <c r="E177" s="2" t="s">
        <v>1160</v>
      </c>
      <c r="F177" s="2">
        <v>985</v>
      </c>
      <c r="G177" s="2" t="s">
        <v>1282</v>
      </c>
    </row>
    <row r="178" spans="1:7" x14ac:dyDescent="0.3">
      <c r="A178" s="2" t="s">
        <v>517</v>
      </c>
      <c r="B178" s="2" t="s">
        <v>518</v>
      </c>
      <c r="C178" s="2" t="s">
        <v>519</v>
      </c>
      <c r="D178" s="2" t="s">
        <v>913</v>
      </c>
      <c r="E178" s="2" t="s">
        <v>1080</v>
      </c>
      <c r="F178" s="2">
        <v>978</v>
      </c>
      <c r="G178" s="2" t="s">
        <v>1081</v>
      </c>
    </row>
    <row r="179" spans="1:7" x14ac:dyDescent="0.3">
      <c r="A179" s="2" t="s">
        <v>520</v>
      </c>
      <c r="B179" s="2" t="s">
        <v>521</v>
      </c>
      <c r="C179" s="2" t="s">
        <v>522</v>
      </c>
      <c r="D179" s="2" t="s">
        <v>914</v>
      </c>
      <c r="E179" s="2" t="s">
        <v>1199</v>
      </c>
      <c r="F179" s="2">
        <v>840</v>
      </c>
      <c r="G179" s="2" t="s">
        <v>1200</v>
      </c>
    </row>
    <row r="180" spans="1:7" x14ac:dyDescent="0.3">
      <c r="A180" s="2" t="s">
        <v>523</v>
      </c>
      <c r="B180" s="2" t="s">
        <v>524</v>
      </c>
      <c r="C180" s="2" t="s">
        <v>525</v>
      </c>
      <c r="D180" s="2" t="s">
        <v>915</v>
      </c>
      <c r="E180" s="2" t="s">
        <v>1163</v>
      </c>
      <c r="F180" s="2">
        <v>634</v>
      </c>
      <c r="G180" s="2" t="s">
        <v>1283</v>
      </c>
    </row>
    <row r="181" spans="1:7" x14ac:dyDescent="0.3">
      <c r="A181" s="2" t="s">
        <v>720</v>
      </c>
      <c r="B181" s="2" t="s">
        <v>154</v>
      </c>
      <c r="C181" s="2" t="s">
        <v>155</v>
      </c>
      <c r="D181" s="2" t="s">
        <v>789</v>
      </c>
      <c r="E181" s="2" t="s">
        <v>1208</v>
      </c>
      <c r="F181" s="2">
        <v>950</v>
      </c>
      <c r="G181" s="2" t="s">
        <v>1320</v>
      </c>
    </row>
    <row r="182" spans="1:7" x14ac:dyDescent="0.3">
      <c r="A182" s="2" t="s">
        <v>722</v>
      </c>
      <c r="B182" s="2" t="s">
        <v>526</v>
      </c>
      <c r="C182" s="2" t="s">
        <v>527</v>
      </c>
      <c r="D182" s="2" t="s">
        <v>916</v>
      </c>
      <c r="E182" s="2" t="s">
        <v>1080</v>
      </c>
      <c r="F182" s="2">
        <v>978</v>
      </c>
      <c r="G182" s="2" t="s">
        <v>1081</v>
      </c>
    </row>
    <row r="183" spans="1:7" x14ac:dyDescent="0.3">
      <c r="A183" s="2" t="s">
        <v>528</v>
      </c>
      <c r="B183" s="2" t="s">
        <v>529</v>
      </c>
      <c r="C183" s="2" t="s">
        <v>530</v>
      </c>
      <c r="D183" s="2" t="s">
        <v>917</v>
      </c>
      <c r="E183" s="2" t="s">
        <v>1164</v>
      </c>
      <c r="F183" s="2">
        <v>946</v>
      </c>
      <c r="G183" s="2" t="s">
        <v>1284</v>
      </c>
    </row>
    <row r="184" spans="1:7" x14ac:dyDescent="0.3">
      <c r="A184" s="2" t="s">
        <v>531</v>
      </c>
      <c r="B184" s="2" t="s">
        <v>532</v>
      </c>
      <c r="C184" s="2" t="s">
        <v>533</v>
      </c>
      <c r="D184" s="2" t="s">
        <v>918</v>
      </c>
      <c r="E184" s="2" t="s">
        <v>1166</v>
      </c>
      <c r="F184" s="2">
        <v>643</v>
      </c>
      <c r="G184" s="2" t="s">
        <v>1286</v>
      </c>
    </row>
    <row r="185" spans="1:7" x14ac:dyDescent="0.3">
      <c r="A185" s="2" t="s">
        <v>534</v>
      </c>
      <c r="B185" s="2" t="s">
        <v>535</v>
      </c>
      <c r="C185" s="2" t="s">
        <v>536</v>
      </c>
      <c r="D185" s="2" t="s">
        <v>919</v>
      </c>
      <c r="E185" s="2" t="s">
        <v>1167</v>
      </c>
      <c r="F185" s="2">
        <v>646</v>
      </c>
      <c r="G185" s="2" t="s">
        <v>1287</v>
      </c>
    </row>
    <row r="186" spans="1:7" x14ac:dyDescent="0.3">
      <c r="A186" s="2" t="s">
        <v>539</v>
      </c>
      <c r="B186" s="2" t="s">
        <v>540</v>
      </c>
      <c r="C186" s="2" t="s">
        <v>541</v>
      </c>
      <c r="D186" s="2" t="s">
        <v>921</v>
      </c>
      <c r="E186" s="2" t="s">
        <v>1174</v>
      </c>
      <c r="F186" s="2">
        <v>654</v>
      </c>
      <c r="G186" s="2" t="s">
        <v>1294</v>
      </c>
    </row>
    <row r="187" spans="1:7" x14ac:dyDescent="0.3">
      <c r="A187" s="2" t="s">
        <v>542</v>
      </c>
      <c r="B187" s="2" t="s">
        <v>543</v>
      </c>
      <c r="C187" s="2" t="s">
        <v>544</v>
      </c>
      <c r="D187" s="2" t="s">
        <v>922</v>
      </c>
      <c r="E187" s="2" t="s">
        <v>1209</v>
      </c>
      <c r="F187" s="2">
        <v>951</v>
      </c>
      <c r="G187" s="2" t="s">
        <v>1210</v>
      </c>
    </row>
    <row r="188" spans="1:7" x14ac:dyDescent="0.3">
      <c r="A188" s="2" t="s">
        <v>545</v>
      </c>
      <c r="B188" s="2" t="s">
        <v>546</v>
      </c>
      <c r="C188" s="2" t="s">
        <v>547</v>
      </c>
      <c r="D188" s="2" t="s">
        <v>923</v>
      </c>
      <c r="E188" s="2" t="s">
        <v>1209</v>
      </c>
      <c r="F188" s="2">
        <v>951</v>
      </c>
      <c r="G188" s="2" t="s">
        <v>1210</v>
      </c>
    </row>
    <row r="189" spans="1:7" x14ac:dyDescent="0.3">
      <c r="A189" s="2" t="s">
        <v>550</v>
      </c>
      <c r="B189" s="2" t="s">
        <v>551</v>
      </c>
      <c r="C189" s="2" t="s">
        <v>552</v>
      </c>
      <c r="D189" s="2" t="s">
        <v>925</v>
      </c>
      <c r="E189" s="2" t="s">
        <v>1080</v>
      </c>
      <c r="F189" s="2">
        <v>978</v>
      </c>
      <c r="G189" s="2" t="s">
        <v>1081</v>
      </c>
    </row>
    <row r="190" spans="1:7" x14ac:dyDescent="0.3">
      <c r="A190" s="2" t="s">
        <v>553</v>
      </c>
      <c r="B190" s="2" t="s">
        <v>554</v>
      </c>
      <c r="C190" s="2" t="s">
        <v>555</v>
      </c>
      <c r="D190" s="2" t="s">
        <v>926</v>
      </c>
      <c r="E190" s="2" t="s">
        <v>1209</v>
      </c>
      <c r="F190" s="2">
        <v>951</v>
      </c>
      <c r="G190" s="2" t="s">
        <v>1210</v>
      </c>
    </row>
    <row r="191" spans="1:7" x14ac:dyDescent="0.3">
      <c r="A191" s="2" t="s">
        <v>723</v>
      </c>
      <c r="B191" s="2" t="s">
        <v>537</v>
      </c>
      <c r="C191" s="2" t="s">
        <v>538</v>
      </c>
      <c r="D191" s="2" t="s">
        <v>920</v>
      </c>
      <c r="E191" s="2" t="s">
        <v>1080</v>
      </c>
      <c r="F191" s="2">
        <v>978</v>
      </c>
      <c r="G191" s="2" t="s">
        <v>1081</v>
      </c>
    </row>
    <row r="192" spans="1:7" x14ac:dyDescent="0.3">
      <c r="A192" s="2" t="s">
        <v>731</v>
      </c>
      <c r="B192" s="2" t="s">
        <v>548</v>
      </c>
      <c r="C192" s="2" t="s">
        <v>549</v>
      </c>
      <c r="D192" s="2" t="s">
        <v>924</v>
      </c>
      <c r="E192" s="2" t="s">
        <v>1080</v>
      </c>
      <c r="F192" s="2">
        <v>978</v>
      </c>
      <c r="G192" s="2" t="s">
        <v>1081</v>
      </c>
    </row>
    <row r="193" spans="1:7" x14ac:dyDescent="0.3">
      <c r="A193" s="2" t="s">
        <v>556</v>
      </c>
      <c r="B193" s="2" t="s">
        <v>557</v>
      </c>
      <c r="C193" s="2" t="s">
        <v>558</v>
      </c>
      <c r="D193" s="2" t="s">
        <v>927</v>
      </c>
      <c r="E193" s="2" t="s">
        <v>1206</v>
      </c>
      <c r="F193" s="2">
        <v>882</v>
      </c>
      <c r="G193" s="2" t="s">
        <v>1207</v>
      </c>
    </row>
    <row r="194" spans="1:7" x14ac:dyDescent="0.3">
      <c r="A194" s="2" t="s">
        <v>559</v>
      </c>
      <c r="B194" s="2" t="s">
        <v>560</v>
      </c>
      <c r="C194" s="2" t="s">
        <v>561</v>
      </c>
      <c r="D194" s="2" t="s">
        <v>928</v>
      </c>
      <c r="E194" s="2" t="s">
        <v>1080</v>
      </c>
      <c r="F194" s="2">
        <v>978</v>
      </c>
      <c r="G194" s="2" t="s">
        <v>1081</v>
      </c>
    </row>
    <row r="195" spans="1:7" x14ac:dyDescent="0.3">
      <c r="A195" s="2" t="s">
        <v>562</v>
      </c>
      <c r="B195" s="2" t="s">
        <v>563</v>
      </c>
      <c r="C195" s="2" t="s">
        <v>564</v>
      </c>
      <c r="D195" s="2" t="s">
        <v>929</v>
      </c>
      <c r="E195" s="2" t="s">
        <v>1297</v>
      </c>
      <c r="F195" s="2">
        <v>678</v>
      </c>
      <c r="G195" s="2" t="s">
        <v>1298</v>
      </c>
    </row>
    <row r="196" spans="1:7" x14ac:dyDescent="0.3">
      <c r="A196" s="2" t="s">
        <v>565</v>
      </c>
      <c r="B196" s="2" t="s">
        <v>566</v>
      </c>
      <c r="C196" s="2" t="s">
        <v>567</v>
      </c>
      <c r="D196" s="2" t="s">
        <v>930</v>
      </c>
      <c r="E196" s="2" t="s">
        <v>1168</v>
      </c>
      <c r="F196" s="2">
        <v>682</v>
      </c>
      <c r="G196" s="2" t="s">
        <v>1288</v>
      </c>
    </row>
    <row r="197" spans="1:7" x14ac:dyDescent="0.3">
      <c r="A197" s="2" t="s">
        <v>568</v>
      </c>
      <c r="B197" s="2" t="s">
        <v>569</v>
      </c>
      <c r="C197" s="2" t="s">
        <v>570</v>
      </c>
      <c r="D197" s="2" t="s">
        <v>931</v>
      </c>
      <c r="E197" s="2" t="s">
        <v>1211</v>
      </c>
      <c r="F197" s="2">
        <v>952</v>
      </c>
      <c r="G197" s="2" t="s">
        <v>1314</v>
      </c>
    </row>
    <row r="198" spans="1:7" x14ac:dyDescent="0.3">
      <c r="A198" s="2" t="s">
        <v>571</v>
      </c>
      <c r="B198" s="2" t="s">
        <v>572</v>
      </c>
      <c r="C198" s="2" t="s">
        <v>573</v>
      </c>
      <c r="D198" s="2" t="s">
        <v>932</v>
      </c>
      <c r="E198" s="2" t="s">
        <v>1165</v>
      </c>
      <c r="F198" s="2">
        <v>941</v>
      </c>
      <c r="G198" s="2" t="s">
        <v>1285</v>
      </c>
    </row>
    <row r="199" spans="1:7" x14ac:dyDescent="0.3">
      <c r="A199" s="2" t="s">
        <v>574</v>
      </c>
      <c r="B199" s="2" t="s">
        <v>575</v>
      </c>
      <c r="C199" s="2" t="s">
        <v>576</v>
      </c>
      <c r="D199" s="2" t="s">
        <v>933</v>
      </c>
      <c r="E199" s="2" t="s">
        <v>1170</v>
      </c>
      <c r="F199" s="2">
        <v>690</v>
      </c>
      <c r="G199" s="2" t="s">
        <v>1290</v>
      </c>
    </row>
    <row r="200" spans="1:7" x14ac:dyDescent="0.3">
      <c r="A200" s="2" t="s">
        <v>577</v>
      </c>
      <c r="B200" s="2" t="s">
        <v>578</v>
      </c>
      <c r="C200" s="2" t="s">
        <v>579</v>
      </c>
      <c r="D200" s="2" t="s">
        <v>934</v>
      </c>
      <c r="E200" s="2" t="s">
        <v>1175</v>
      </c>
      <c r="F200" s="2">
        <v>694</v>
      </c>
      <c r="G200" s="2" t="s">
        <v>1176</v>
      </c>
    </row>
    <row r="201" spans="1:7" x14ac:dyDescent="0.3">
      <c r="A201" s="2" t="s">
        <v>580</v>
      </c>
      <c r="B201" s="2" t="s">
        <v>581</v>
      </c>
      <c r="C201" s="2" t="s">
        <v>582</v>
      </c>
      <c r="D201" s="2" t="s">
        <v>935</v>
      </c>
      <c r="E201" s="2" t="s">
        <v>1173</v>
      </c>
      <c r="F201" s="2">
        <v>702</v>
      </c>
      <c r="G201" s="2" t="s">
        <v>1293</v>
      </c>
    </row>
    <row r="202" spans="1:7" x14ac:dyDescent="0.3">
      <c r="A202" s="2" t="s">
        <v>583</v>
      </c>
      <c r="B202" s="2" t="s">
        <v>584</v>
      </c>
      <c r="C202" s="2" t="s">
        <v>585</v>
      </c>
      <c r="D202" s="2" t="s">
        <v>936</v>
      </c>
      <c r="E202" s="2" t="s">
        <v>1080</v>
      </c>
      <c r="F202" s="2">
        <v>978</v>
      </c>
      <c r="G202" s="2" t="s">
        <v>1081</v>
      </c>
    </row>
    <row r="203" spans="1:7" x14ac:dyDescent="0.3">
      <c r="A203" s="2" t="s">
        <v>586</v>
      </c>
      <c r="B203" s="2" t="s">
        <v>587</v>
      </c>
      <c r="C203" s="2" t="s">
        <v>588</v>
      </c>
      <c r="D203" s="2" t="s">
        <v>937</v>
      </c>
      <c r="E203" s="2" t="s">
        <v>1080</v>
      </c>
      <c r="F203" s="2">
        <v>978</v>
      </c>
      <c r="G203" s="2" t="s">
        <v>1081</v>
      </c>
    </row>
    <row r="204" spans="1:7" x14ac:dyDescent="0.3">
      <c r="A204" s="2" t="s">
        <v>589</v>
      </c>
      <c r="B204" s="2" t="s">
        <v>590</v>
      </c>
      <c r="C204" s="2" t="s">
        <v>591</v>
      </c>
      <c r="D204" s="2" t="s">
        <v>938</v>
      </c>
      <c r="E204" s="2" t="s">
        <v>1169</v>
      </c>
      <c r="F204" s="2">
        <v>90</v>
      </c>
      <c r="G204" s="2" t="s">
        <v>1289</v>
      </c>
    </row>
    <row r="205" spans="1:7" x14ac:dyDescent="0.3">
      <c r="A205" s="2" t="s">
        <v>592</v>
      </c>
      <c r="B205" s="2" t="s">
        <v>593</v>
      </c>
      <c r="C205" s="2" t="s">
        <v>594</v>
      </c>
      <c r="D205" s="2" t="s">
        <v>939</v>
      </c>
      <c r="E205" s="2" t="s">
        <v>1177</v>
      </c>
      <c r="F205" s="2">
        <v>706</v>
      </c>
      <c r="G205" s="2" t="s">
        <v>1295</v>
      </c>
    </row>
    <row r="206" spans="1:7" x14ac:dyDescent="0.3">
      <c r="A206" s="2" t="s">
        <v>595</v>
      </c>
      <c r="B206" s="2" t="s">
        <v>596</v>
      </c>
      <c r="C206" s="2" t="s">
        <v>597</v>
      </c>
      <c r="D206" s="2" t="s">
        <v>940</v>
      </c>
      <c r="E206" s="2" t="s">
        <v>1213</v>
      </c>
      <c r="F206" s="2">
        <v>710</v>
      </c>
      <c r="G206" s="2" t="s">
        <v>1316</v>
      </c>
    </row>
    <row r="207" spans="1:7" x14ac:dyDescent="0.3">
      <c r="A207" s="2" t="s">
        <v>598</v>
      </c>
      <c r="B207" s="2" t="s">
        <v>599</v>
      </c>
      <c r="C207" s="2" t="s">
        <v>600</v>
      </c>
      <c r="D207" s="2" t="s">
        <v>941</v>
      </c>
    </row>
    <row r="208" spans="1:7" x14ac:dyDescent="0.3">
      <c r="A208" s="2" t="s">
        <v>601</v>
      </c>
      <c r="B208" s="2" t="s">
        <v>602</v>
      </c>
      <c r="C208" s="2" t="s">
        <v>603</v>
      </c>
      <c r="D208" s="2" t="s">
        <v>942</v>
      </c>
      <c r="E208" s="2" t="s">
        <v>1180</v>
      </c>
      <c r="F208" s="2">
        <v>728</v>
      </c>
      <c r="G208" s="2" t="s">
        <v>1296</v>
      </c>
    </row>
    <row r="209" spans="1:7" x14ac:dyDescent="0.3">
      <c r="A209" s="2" t="s">
        <v>604</v>
      </c>
      <c r="B209" s="2" t="s">
        <v>605</v>
      </c>
      <c r="C209" s="2" t="s">
        <v>606</v>
      </c>
      <c r="D209" s="2" t="s">
        <v>943</v>
      </c>
      <c r="E209" s="2" t="s">
        <v>1080</v>
      </c>
      <c r="F209" s="2">
        <v>978</v>
      </c>
      <c r="G209" s="2" t="s">
        <v>1081</v>
      </c>
    </row>
    <row r="210" spans="1:7" x14ac:dyDescent="0.3">
      <c r="A210" s="2" t="s">
        <v>607</v>
      </c>
      <c r="B210" s="2" t="s">
        <v>608</v>
      </c>
      <c r="C210" s="2" t="s">
        <v>609</v>
      </c>
      <c r="D210" s="2" t="s">
        <v>944</v>
      </c>
      <c r="E210" s="2" t="s">
        <v>1127</v>
      </c>
      <c r="F210" s="2">
        <v>144</v>
      </c>
      <c r="G210" s="2" t="s">
        <v>1257</v>
      </c>
    </row>
    <row r="211" spans="1:7" x14ac:dyDescent="0.3">
      <c r="A211" s="2" t="s">
        <v>610</v>
      </c>
      <c r="B211" s="2" t="s">
        <v>611</v>
      </c>
      <c r="C211" s="2" t="s">
        <v>612</v>
      </c>
      <c r="D211" s="2" t="s">
        <v>945</v>
      </c>
      <c r="E211" s="2" t="s">
        <v>1171</v>
      </c>
      <c r="F211" s="2">
        <v>938</v>
      </c>
      <c r="G211" s="2" t="s">
        <v>1291</v>
      </c>
    </row>
    <row r="212" spans="1:7" x14ac:dyDescent="0.3">
      <c r="A212" s="2" t="s">
        <v>613</v>
      </c>
      <c r="B212" s="2" t="s">
        <v>614</v>
      </c>
      <c r="C212" s="2" t="s">
        <v>615</v>
      </c>
      <c r="D212" s="2" t="s">
        <v>946</v>
      </c>
      <c r="E212" s="2" t="s">
        <v>1178</v>
      </c>
      <c r="F212" s="2">
        <v>968</v>
      </c>
      <c r="G212" s="2" t="s">
        <v>1179</v>
      </c>
    </row>
    <row r="213" spans="1:7" x14ac:dyDescent="0.3">
      <c r="A213" s="2" t="s">
        <v>616</v>
      </c>
      <c r="B213" s="2" t="s">
        <v>617</v>
      </c>
      <c r="C213" s="2" t="s">
        <v>618</v>
      </c>
      <c r="D213" s="2" t="s">
        <v>947</v>
      </c>
    </row>
    <row r="214" spans="1:7" x14ac:dyDescent="0.3">
      <c r="A214" s="2" t="s">
        <v>621</v>
      </c>
      <c r="B214" s="2" t="s">
        <v>622</v>
      </c>
      <c r="C214" s="2" t="s">
        <v>623</v>
      </c>
      <c r="D214" s="2" t="s">
        <v>949</v>
      </c>
      <c r="E214" s="2" t="s">
        <v>1172</v>
      </c>
      <c r="F214" s="2">
        <v>752</v>
      </c>
      <c r="G214" s="2" t="s">
        <v>1292</v>
      </c>
    </row>
    <row r="215" spans="1:7" x14ac:dyDescent="0.3">
      <c r="A215" s="2" t="s">
        <v>624</v>
      </c>
      <c r="B215" s="2" t="s">
        <v>625</v>
      </c>
      <c r="C215" s="2" t="s">
        <v>626</v>
      </c>
      <c r="D215" s="2" t="s">
        <v>950</v>
      </c>
      <c r="E215" s="2" t="s">
        <v>1055</v>
      </c>
      <c r="F215" s="2">
        <v>756</v>
      </c>
      <c r="G215" s="2" t="s">
        <v>1056</v>
      </c>
    </row>
    <row r="216" spans="1:7" x14ac:dyDescent="0.3">
      <c r="A216" s="2" t="s">
        <v>732</v>
      </c>
      <c r="B216" s="2" t="s">
        <v>627</v>
      </c>
      <c r="C216" s="2" t="s">
        <v>628</v>
      </c>
      <c r="D216" s="2" t="s">
        <v>951</v>
      </c>
      <c r="E216" s="2" t="s">
        <v>1181</v>
      </c>
      <c r="F216" s="2">
        <v>760</v>
      </c>
      <c r="G216" s="2" t="s">
        <v>1299</v>
      </c>
    </row>
    <row r="217" spans="1:7" x14ac:dyDescent="0.3">
      <c r="A217" s="2" t="s">
        <v>717</v>
      </c>
      <c r="B217" s="2" t="s">
        <v>629</v>
      </c>
      <c r="C217" s="2" t="s">
        <v>630</v>
      </c>
      <c r="D217" s="2" t="s">
        <v>952</v>
      </c>
      <c r="E217" s="2" t="s">
        <v>1192</v>
      </c>
      <c r="F217" s="2">
        <v>901</v>
      </c>
      <c r="G217" s="2" t="s">
        <v>1193</v>
      </c>
    </row>
    <row r="218" spans="1:7" x14ac:dyDescent="0.3">
      <c r="A218" s="2" t="s">
        <v>631</v>
      </c>
      <c r="B218" s="2" t="s">
        <v>632</v>
      </c>
      <c r="C218" s="2" t="s">
        <v>633</v>
      </c>
      <c r="D218" s="2" t="s">
        <v>953</v>
      </c>
      <c r="E218" s="2" t="s">
        <v>1184</v>
      </c>
      <c r="F218" s="2">
        <v>972</v>
      </c>
      <c r="G218" s="2" t="s">
        <v>1302</v>
      </c>
    </row>
    <row r="219" spans="1:7" x14ac:dyDescent="0.3">
      <c r="A219" s="2" t="s">
        <v>716</v>
      </c>
      <c r="B219" s="2" t="s">
        <v>634</v>
      </c>
      <c r="C219" s="2" t="s">
        <v>635</v>
      </c>
      <c r="D219" s="2" t="s">
        <v>954</v>
      </c>
      <c r="E219" s="2" t="s">
        <v>1194</v>
      </c>
      <c r="F219" s="2">
        <v>834</v>
      </c>
      <c r="G219" s="2" t="s">
        <v>1195</v>
      </c>
    </row>
    <row r="220" spans="1:7" x14ac:dyDescent="0.3">
      <c r="A220" s="2" t="s">
        <v>636</v>
      </c>
      <c r="B220" s="2" t="s">
        <v>637</v>
      </c>
      <c r="C220" s="2" t="s">
        <v>638</v>
      </c>
      <c r="D220" s="2" t="s">
        <v>955</v>
      </c>
      <c r="E220" s="2" t="s">
        <v>1183</v>
      </c>
      <c r="F220" s="2">
        <v>764</v>
      </c>
      <c r="G220" s="2" t="s">
        <v>1301</v>
      </c>
    </row>
    <row r="221" spans="1:7" x14ac:dyDescent="0.3">
      <c r="A221" s="2" t="s">
        <v>639</v>
      </c>
      <c r="B221" s="2" t="s">
        <v>640</v>
      </c>
      <c r="C221" s="2" t="s">
        <v>641</v>
      </c>
      <c r="D221" s="2" t="s">
        <v>956</v>
      </c>
      <c r="E221" s="2" t="s">
        <v>1199</v>
      </c>
      <c r="F221" s="2">
        <v>840</v>
      </c>
      <c r="G221" s="2" t="s">
        <v>1200</v>
      </c>
    </row>
    <row r="222" spans="1:7" x14ac:dyDescent="0.3">
      <c r="A222" s="2" t="s">
        <v>642</v>
      </c>
      <c r="B222" s="2" t="s">
        <v>643</v>
      </c>
      <c r="C222" s="2" t="s">
        <v>644</v>
      </c>
      <c r="D222" s="2" t="s">
        <v>957</v>
      </c>
      <c r="E222" s="2" t="s">
        <v>1211</v>
      </c>
      <c r="F222" s="2">
        <v>952</v>
      </c>
      <c r="G222" s="2" t="s">
        <v>1314</v>
      </c>
    </row>
    <row r="223" spans="1:7" x14ac:dyDescent="0.3">
      <c r="A223" s="2" t="s">
        <v>645</v>
      </c>
      <c r="B223" s="2" t="s">
        <v>646</v>
      </c>
      <c r="C223" s="2" t="s">
        <v>647</v>
      </c>
      <c r="D223" s="2" t="s">
        <v>958</v>
      </c>
    </row>
    <row r="224" spans="1:7" x14ac:dyDescent="0.3">
      <c r="A224" s="2" t="s">
        <v>648</v>
      </c>
      <c r="B224" s="2" t="s">
        <v>649</v>
      </c>
      <c r="C224" s="2" t="s">
        <v>650</v>
      </c>
      <c r="D224" s="2" t="s">
        <v>959</v>
      </c>
      <c r="E224" s="2" t="s">
        <v>1188</v>
      </c>
      <c r="F224" s="2">
        <v>776</v>
      </c>
      <c r="G224" s="2" t="s">
        <v>1304</v>
      </c>
    </row>
    <row r="225" spans="1:7" x14ac:dyDescent="0.3">
      <c r="A225" s="2" t="s">
        <v>651</v>
      </c>
      <c r="B225" s="2" t="s">
        <v>652</v>
      </c>
      <c r="C225" s="2" t="s">
        <v>653</v>
      </c>
      <c r="D225" s="2" t="s">
        <v>960</v>
      </c>
      <c r="E225" s="2" t="s">
        <v>1191</v>
      </c>
      <c r="F225" s="2">
        <v>780</v>
      </c>
      <c r="G225" s="2" t="s">
        <v>1305</v>
      </c>
    </row>
    <row r="226" spans="1:7" x14ac:dyDescent="0.3">
      <c r="A226" s="2" t="s">
        <v>654</v>
      </c>
      <c r="B226" s="2" t="s">
        <v>655</v>
      </c>
      <c r="C226" s="2" t="s">
        <v>656</v>
      </c>
      <c r="D226" s="2" t="s">
        <v>961</v>
      </c>
      <c r="E226" s="2" t="s">
        <v>1186</v>
      </c>
      <c r="F226" s="2">
        <v>788</v>
      </c>
      <c r="G226" s="2" t="s">
        <v>1187</v>
      </c>
    </row>
    <row r="227" spans="1:7" x14ac:dyDescent="0.3">
      <c r="A227" s="2" t="s">
        <v>657</v>
      </c>
      <c r="B227" s="2" t="s">
        <v>658</v>
      </c>
      <c r="C227" s="2" t="s">
        <v>659</v>
      </c>
      <c r="D227" s="2" t="s">
        <v>962</v>
      </c>
      <c r="E227" s="2" t="s">
        <v>1189</v>
      </c>
      <c r="F227" s="2">
        <v>949</v>
      </c>
      <c r="G227" s="2" t="s">
        <v>1190</v>
      </c>
    </row>
    <row r="228" spans="1:7" x14ac:dyDescent="0.3">
      <c r="A228" s="2" t="s">
        <v>660</v>
      </c>
      <c r="B228" s="2" t="s">
        <v>661</v>
      </c>
      <c r="C228" s="2" t="s">
        <v>662</v>
      </c>
      <c r="D228" s="2" t="s">
        <v>963</v>
      </c>
      <c r="E228" s="2" t="s">
        <v>1185</v>
      </c>
      <c r="F228" s="2">
        <v>934</v>
      </c>
      <c r="G228" s="2" t="s">
        <v>1303</v>
      </c>
    </row>
    <row r="229" spans="1:7" x14ac:dyDescent="0.3">
      <c r="A229" s="2" t="s">
        <v>663</v>
      </c>
      <c r="B229" s="2" t="s">
        <v>664</v>
      </c>
      <c r="C229" s="2" t="s">
        <v>665</v>
      </c>
      <c r="D229" s="2" t="s">
        <v>964</v>
      </c>
      <c r="E229" s="2" t="s">
        <v>1199</v>
      </c>
      <c r="F229" s="2">
        <v>840</v>
      </c>
      <c r="G229" s="2" t="s">
        <v>1200</v>
      </c>
    </row>
    <row r="230" spans="1:7" x14ac:dyDescent="0.3">
      <c r="A230" s="2" t="s">
        <v>666</v>
      </c>
      <c r="B230" s="2" t="s">
        <v>667</v>
      </c>
      <c r="C230" s="2" t="s">
        <v>668</v>
      </c>
      <c r="D230" s="2" t="s">
        <v>965</v>
      </c>
      <c r="E230" s="2" t="s">
        <v>1306</v>
      </c>
      <c r="F230" s="2">
        <v>0</v>
      </c>
      <c r="G230" s="2" t="s">
        <v>1307</v>
      </c>
    </row>
    <row r="231" spans="1:7" x14ac:dyDescent="0.3">
      <c r="A231" s="2" t="s">
        <v>669</v>
      </c>
      <c r="B231" s="2" t="s">
        <v>670</v>
      </c>
      <c r="C231" s="2" t="s">
        <v>671</v>
      </c>
      <c r="D231" s="2" t="s">
        <v>966</v>
      </c>
      <c r="E231" s="2" t="s">
        <v>1197</v>
      </c>
      <c r="F231" s="2">
        <v>800</v>
      </c>
      <c r="G231" s="2" t="s">
        <v>1198</v>
      </c>
    </row>
    <row r="232" spans="1:7" x14ac:dyDescent="0.3">
      <c r="A232" s="2" t="s">
        <v>672</v>
      </c>
      <c r="B232" s="2" t="s">
        <v>673</v>
      </c>
      <c r="C232" s="2" t="s">
        <v>674</v>
      </c>
      <c r="D232" s="2" t="s">
        <v>967</v>
      </c>
      <c r="E232" s="2" t="s">
        <v>1196</v>
      </c>
      <c r="F232" s="2">
        <v>980</v>
      </c>
      <c r="G232" s="2" t="s">
        <v>1308</v>
      </c>
    </row>
    <row r="233" spans="1:7" x14ac:dyDescent="0.3">
      <c r="A233" s="2" t="s">
        <v>675</v>
      </c>
      <c r="B233" s="2" t="s">
        <v>676</v>
      </c>
      <c r="C233" s="2" t="s">
        <v>677</v>
      </c>
      <c r="D233" s="2" t="s">
        <v>968</v>
      </c>
      <c r="E233" s="2" t="s">
        <v>1007</v>
      </c>
      <c r="F233" s="2">
        <v>784</v>
      </c>
      <c r="G233" s="2" t="s">
        <v>1008</v>
      </c>
    </row>
    <row r="234" spans="1:7" x14ac:dyDescent="0.3">
      <c r="A234" s="2" t="s">
        <v>678</v>
      </c>
      <c r="B234" s="2" t="s">
        <v>679</v>
      </c>
      <c r="C234" s="2" t="s">
        <v>680</v>
      </c>
      <c r="D234" s="2" t="s">
        <v>969</v>
      </c>
      <c r="E234" s="2" t="s">
        <v>1085</v>
      </c>
      <c r="F234" s="2">
        <v>826</v>
      </c>
      <c r="G234" s="2" t="s">
        <v>1086</v>
      </c>
    </row>
    <row r="235" spans="1:7" x14ac:dyDescent="0.3">
      <c r="A235" s="2" t="s">
        <v>684</v>
      </c>
      <c r="B235" s="2" t="s">
        <v>685</v>
      </c>
      <c r="C235" s="2" t="s">
        <v>686</v>
      </c>
      <c r="D235" s="2" t="s">
        <v>971</v>
      </c>
      <c r="E235" s="2" t="s">
        <v>1201</v>
      </c>
      <c r="F235" s="2">
        <v>858</v>
      </c>
      <c r="G235" s="2" t="s">
        <v>1309</v>
      </c>
    </row>
    <row r="236" spans="1:7" x14ac:dyDescent="0.3">
      <c r="A236" s="2" t="s">
        <v>687</v>
      </c>
      <c r="B236" s="2" t="s">
        <v>688</v>
      </c>
      <c r="C236" s="2" t="s">
        <v>689</v>
      </c>
      <c r="D236" s="2" t="s">
        <v>972</v>
      </c>
      <c r="E236" s="2" t="s">
        <v>1202</v>
      </c>
      <c r="F236" s="2">
        <v>860</v>
      </c>
      <c r="G236" s="2" t="s">
        <v>1310</v>
      </c>
    </row>
    <row r="237" spans="1:7" x14ac:dyDescent="0.3">
      <c r="A237" s="2" t="s">
        <v>690</v>
      </c>
      <c r="B237" s="2" t="s">
        <v>691</v>
      </c>
      <c r="C237" s="2" t="s">
        <v>692</v>
      </c>
      <c r="D237" s="2" t="s">
        <v>973</v>
      </c>
      <c r="E237" s="2" t="s">
        <v>1205</v>
      </c>
      <c r="F237" s="2">
        <v>548</v>
      </c>
      <c r="G237" s="2" t="s">
        <v>1313</v>
      </c>
    </row>
    <row r="238" spans="1:7" x14ac:dyDescent="0.3">
      <c r="A238" s="2" t="s">
        <v>726</v>
      </c>
      <c r="B238" s="2" t="s">
        <v>285</v>
      </c>
      <c r="C238" s="2" t="s">
        <v>286</v>
      </c>
      <c r="D238" s="2" t="s">
        <v>834</v>
      </c>
      <c r="E238" s="2" t="s">
        <v>1080</v>
      </c>
      <c r="F238" s="2">
        <v>978</v>
      </c>
      <c r="G238" s="2" t="s">
        <v>1081</v>
      </c>
    </row>
    <row r="239" spans="1:7" x14ac:dyDescent="0.3">
      <c r="A239" s="2" t="s">
        <v>733</v>
      </c>
      <c r="B239" s="2" t="s">
        <v>693</v>
      </c>
      <c r="C239" s="2" t="s">
        <v>694</v>
      </c>
      <c r="D239" s="2" t="s">
        <v>974</v>
      </c>
      <c r="E239" s="2" t="s">
        <v>1203</v>
      </c>
      <c r="F239" s="2">
        <v>937</v>
      </c>
      <c r="G239" s="2" t="s">
        <v>1311</v>
      </c>
    </row>
    <row r="240" spans="1:7" x14ac:dyDescent="0.3">
      <c r="A240" s="2" t="s">
        <v>695</v>
      </c>
      <c r="B240" s="2" t="s">
        <v>696</v>
      </c>
      <c r="C240" s="2" t="s">
        <v>697</v>
      </c>
      <c r="D240" s="2" t="s">
        <v>975</v>
      </c>
      <c r="E240" s="2" t="s">
        <v>1204</v>
      </c>
      <c r="F240" s="2">
        <v>704</v>
      </c>
      <c r="G240" s="2" t="s">
        <v>1312</v>
      </c>
    </row>
    <row r="241" spans="1:7" x14ac:dyDescent="0.3">
      <c r="A241" s="2" t="s">
        <v>698</v>
      </c>
      <c r="B241" s="2" t="s">
        <v>699</v>
      </c>
      <c r="C241" s="2" t="s">
        <v>700</v>
      </c>
      <c r="D241" s="2" t="s">
        <v>976</v>
      </c>
      <c r="E241" s="2" t="s">
        <v>1199</v>
      </c>
      <c r="F241" s="2">
        <v>840</v>
      </c>
      <c r="G241" s="2" t="s">
        <v>1200</v>
      </c>
    </row>
    <row r="242" spans="1:7" x14ac:dyDescent="0.3">
      <c r="A242" s="2" t="s">
        <v>701</v>
      </c>
      <c r="B242" s="2" t="s">
        <v>702</v>
      </c>
      <c r="C242" s="2" t="s">
        <v>703</v>
      </c>
      <c r="D242" s="2" t="s">
        <v>977</v>
      </c>
    </row>
    <row r="243" spans="1:7" x14ac:dyDescent="0.3">
      <c r="A243" s="2" t="s">
        <v>704</v>
      </c>
      <c r="B243" s="2" t="s">
        <v>705</v>
      </c>
      <c r="C243" s="2" t="s">
        <v>706</v>
      </c>
      <c r="D243" s="2" t="s">
        <v>978</v>
      </c>
    </row>
    <row r="244" spans="1:7" x14ac:dyDescent="0.3">
      <c r="A244" s="2" t="s">
        <v>707</v>
      </c>
      <c r="B244" s="2" t="s">
        <v>708</v>
      </c>
      <c r="C244" s="2" t="s">
        <v>709</v>
      </c>
      <c r="D244" s="2" t="s">
        <v>979</v>
      </c>
      <c r="E244" s="2" t="s">
        <v>1212</v>
      </c>
      <c r="F244" s="2">
        <v>886</v>
      </c>
      <c r="G244" s="2" t="s">
        <v>1315</v>
      </c>
    </row>
    <row r="245" spans="1:7" x14ac:dyDescent="0.3">
      <c r="A245" s="2" t="s">
        <v>710</v>
      </c>
      <c r="B245" s="2" t="s">
        <v>711</v>
      </c>
      <c r="C245" s="2" t="s">
        <v>712</v>
      </c>
      <c r="D245" s="2" t="s">
        <v>980</v>
      </c>
      <c r="E245" s="2" t="s">
        <v>1214</v>
      </c>
      <c r="F245" s="2">
        <v>967</v>
      </c>
      <c r="G245" s="2" t="s">
        <v>1317</v>
      </c>
    </row>
    <row r="246" spans="1:7" x14ac:dyDescent="0.3">
      <c r="A246" s="2" t="s">
        <v>713</v>
      </c>
      <c r="B246" s="2" t="s">
        <v>714</v>
      </c>
      <c r="C246" s="2" t="s">
        <v>715</v>
      </c>
      <c r="D246" s="2" t="s">
        <v>981</v>
      </c>
      <c r="E246" s="2" t="s">
        <v>1199</v>
      </c>
      <c r="F246" s="2">
        <v>840</v>
      </c>
      <c r="G246" s="2" t="s">
        <v>1200</v>
      </c>
    </row>
  </sheetData>
  <sheetProtection algorithmName="SHA-512" hashValue="HvrrPFXIJ6XvoW4+WeJENGB6E3WayVw38fPku6/vLh768nFoyKhmQUTvMzipKPvv1erk1tmqaJN34JShyEUkUQ==" saltValue="3cbZ9ICVpiM7es92HCbuf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E E A A B Q S w M E F A A C A A g A W m I m T 0 3 q D 6 O m A A A A + A A A A B I A H A B D b 2 5 m a W c v U G F j a 2 F n Z S 5 4 b W w g o h g A K K A U A A A A A A A A A A A A A A A A A A A A A A A A A A A A h Y 8 x D o I w G E a v Q r r T F k o i I T 9 l c B U 1 M T G u F S o 0 Q j G 0 W O 7 m 4 J G 8 g i S K u j l + L 2 9 4 3 + N 2 h 2 x s G + 8 q e 6 M 6 n a I A U + R J X X S l 0 l W K B n v y Y 5 R x 2 I r i L C r p T b I 2 y W j K F N X W X h J C n H P Y M d z 1 F Q k p D c g h X + 2 K W r Y C f W T 1 X / a V N l b o Q i I O + 1 c M D z F j O G J s g a M 4 A D J j y J X + K u F U j C m Q H w j L o b F D L 7 k + + u s N k H k C e b / g T 1 B L A w Q U A A I A C A B a Y i Z 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m I m T 7 A m 5 v k J A Q A A C g Q A A B M A H A B G b 3 J t d W x h c y 9 T Z W N 0 a W 9 u M S 5 t I K I Y A C i g F A A A A A A A A A A A A A A A A A A A A A A A A A A A A O 2 R Q W v C Q B C F 7 4 H 8 h 2 G 9 J B A E b W / F U 2 i 9 S A 9 N o A c R W d N R g 5 t Z m d 0 E Q 8 h / 7 6 Y B k c b 4 A 0 r 3 s j D f v M f w n s H M 5 p o g 6 f / Z i + / 5 n j l K x i 9 Y 6 g q Z C i S 7 Z a y Q S j R b K 3 c K Y Q E K r e + B e 4 k u O e s m r 5 c M 1 T Q u m Z 3 g U / N p p / U p C J v 1 u y x w I U b N x K Z d x 5 q s I 5 u o 9 5 y I + C j p 4 E 5 I 6 z M K Z 5 5 2 m 9 O U J Z m 9 5 i L W q i y o g y b o D 4 i a R i z f E l g 5 b w U z E Y F 1 F C x e b B v B L Z s / Y E 8 P 2 P N d F i t p T L 7 P M 9 n F N 1 j p Y t U 8 G H / 0 C Y C x j L I A c g k N 3 a + B g T w g Z f W o S y V V e d V L q n 9 g X 8 Q v V R v 6 X k 5 3 Q 7 4 t f j L e F g T z U P z 3 / w f 7 / w Z Q S w E C L Q A U A A I A C A B a Y i Z P T e o P o 6 Y A A A D 4 A A A A E g A A A A A A A A A A A A A A A A A A A A A A Q 2 9 u Z m l n L 1 B h Y 2 t h Z 2 U u e G 1 s U E s B A i 0 A F A A C A A g A W m I m T w / K 6 a u k A A A A 6 Q A A A B M A A A A A A A A A A A A A A A A A 8 g A A A F t D b 2 5 0 Z W 5 0 X 1 R 5 c G V z X S 5 4 b W x Q S w E C L Q A U A A I A C A B a Y i Z P s C b m + Q k B A A A K B A A A E w A A A A A A A A A A A A A A A A D j A Q A A R m 9 y b X V s Y X M v U 2 V j d G l v b j E u b V B L B Q Y A A A A A A w A D A M I A A A A 5 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H A A A A A A A A A c 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2 9 2 Z X J u b W V u d F 9 y Z X Z l b n V l c 1 9 0 Y W J s Z 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N 6 4 Y h m 1 m v 1 N k g z V K r M O a H 4 A A A A A A g A A A A A A E G Y A A A A B A A A g A A A A V i u c f g n w 4 D J D c Q 5 5 A K 1 V G u S / B f Q X / f 0 X s / r d y F v 7 u 5 w A A A A A D o A A A A A C A A A g A A A A e Y a A v Q p F 2 d 6 L s q / a / s M 2 c V w T Y 4 + 1 O W s k j p 4 F R L 9 q / D t Q A A A A 5 I m C n y Y J U F I Y Z 0 2 Q 5 7 o g 1 v L u + k 1 b B K v C V + B w Z t 1 1 b n 2 Y / T 4 8 F j E o + U k N t r X m 3 O C r i C U f 4 Z e s S a M n R u 9 x 5 X R d b W k E k D F F g C L 9 i z E 6 Y P C Y M u l A A A A A j P 5 9 I n D O t U 1 e Z 2 W I k f c / y 5 y 1 D 0 v N A Q L q r + M A s G Y 0 8 t m 0 x u 9 D M 3 P F T F r + O b D b n E e X W L 7 Z / h d H 0 T F l o Z 2 + I M V A d w = = < / 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5BA394-E9EB-4DE4-AD2F-A48F07AF579C}">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9C73311E-CDDF-4C5D-9362-79819E572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Minjung Kim</cp:lastModifiedBy>
  <cp:lastPrinted>2018-09-11T11:28:24Z</cp:lastPrinted>
  <dcterms:created xsi:type="dcterms:W3CDTF">2018-04-20T09:16:43Z</dcterms:created>
  <dcterms:modified xsi:type="dcterms:W3CDTF">2020-10-26T17:07:02Z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