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tractives.sharepoint.com/sites/Data/Shared Documents/Summary data/United Kingdom/"/>
    </mc:Choice>
  </mc:AlternateContent>
  <xr:revisionPtr revIDLastSave="0" documentId="8_{5D9ED36F-F9E1-44C7-BE39-FB93D78842E0}" xr6:coauthVersionLast="47" xr6:coauthVersionMax="47" xr10:uidLastSave="{00000000-0000-0000-0000-000000000000}"/>
  <bookViews>
    <workbookView xWindow="-110" yWindow="-110" windowWidth="19420" windowHeight="10420" xr2:uid="{83D33A31-BE15-46F0-B841-9D70FD7AC7E1}"/>
  </bookViews>
  <sheets>
    <sheet name="UK dat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1" l="1" a="1"/>
  <c r="D41" i="1" s="1"/>
  <c r="C40" i="1" a="1"/>
  <c r="C40" i="1" s="1"/>
  <c r="C39" i="1" a="1"/>
  <c r="C39" i="1" s="1"/>
  <c r="C38" i="1" a="1"/>
  <c r="C38" i="1" s="1"/>
  <c r="E40" i="1" l="1"/>
  <c r="D40" i="1"/>
  <c r="J41" i="1"/>
  <c r="J38" i="1"/>
  <c r="H40" i="1"/>
  <c r="C41" i="1"/>
  <c r="F38" i="1"/>
  <c r="F40" i="1"/>
  <c r="J39" i="1"/>
  <c r="F39" i="1"/>
  <c r="G41" i="1"/>
  <c r="J40" i="1"/>
  <c r="I40" i="1"/>
  <c r="F41" i="1"/>
  <c r="I41" i="1"/>
  <c r="E41" i="1"/>
  <c r="H41" i="1"/>
  <c r="G40" i="1"/>
  <c r="I39" i="1"/>
  <c r="E39" i="1"/>
  <c r="H39" i="1"/>
  <c r="D39" i="1"/>
  <c r="G39" i="1"/>
  <c r="I38" i="1"/>
  <c r="E38" i="1"/>
  <c r="H38" i="1"/>
  <c r="D38" i="1"/>
  <c r="G38" i="1"/>
  <c r="J36" i="1" l="1"/>
  <c r="I36" i="1"/>
  <c r="H36" i="1"/>
  <c r="G36" i="1"/>
  <c r="F36" i="1"/>
  <c r="E36" i="1"/>
  <c r="D36" i="1"/>
  <c r="C36" i="1"/>
  <c r="J35" i="1"/>
  <c r="I35" i="1"/>
  <c r="H35" i="1"/>
  <c r="G35" i="1"/>
  <c r="F35" i="1"/>
  <c r="E35" i="1"/>
  <c r="D35" i="1"/>
  <c r="C35" i="1"/>
  <c r="C33" i="1" l="1" a="1"/>
  <c r="C33" i="1" s="1"/>
  <c r="C32" i="1" a="1"/>
  <c r="E32" i="1" s="1"/>
  <c r="A33" i="1"/>
  <c r="A40" i="1"/>
  <c r="A39" i="1"/>
  <c r="A38" i="1"/>
  <c r="H32" i="1" l="1"/>
  <c r="G32" i="1"/>
  <c r="F32" i="1"/>
  <c r="D32" i="1"/>
  <c r="C32" i="1"/>
  <c r="J33" i="1"/>
  <c r="J32" i="1"/>
  <c r="F33" i="1"/>
  <c r="I33" i="1"/>
  <c r="E33" i="1"/>
  <c r="H33" i="1"/>
  <c r="D33" i="1"/>
  <c r="G33" i="1"/>
  <c r="I32" i="1"/>
  <c r="C30" i="1" l="1" a="1"/>
  <c r="C30" i="1" s="1"/>
  <c r="C28" i="1" a="1"/>
  <c r="C28" i="1" s="1"/>
  <c r="C27" i="1" a="1"/>
  <c r="C27" i="1" s="1"/>
  <c r="J28" i="1" l="1"/>
  <c r="I28" i="1"/>
  <c r="F28" i="1"/>
  <c r="J27" i="1"/>
  <c r="E28" i="1"/>
  <c r="H27" i="1"/>
  <c r="F27" i="1"/>
  <c r="J30" i="1"/>
  <c r="D27" i="1"/>
  <c r="F30" i="1"/>
  <c r="I30" i="1"/>
  <c r="E30" i="1"/>
  <c r="H30" i="1"/>
  <c r="D30" i="1"/>
  <c r="G30" i="1"/>
  <c r="H28" i="1"/>
  <c r="D28" i="1"/>
  <c r="G28" i="1"/>
  <c r="I27" i="1"/>
  <c r="E27" i="1"/>
  <c r="G27" i="1"/>
  <c r="C24" i="1" l="1" a="1"/>
  <c r="C24" i="1" s="1"/>
  <c r="C23" i="1" a="1"/>
  <c r="C23" i="1" s="1"/>
  <c r="C22" i="1" a="1"/>
  <c r="C22" i="1" s="1"/>
  <c r="C15" i="1" a="1"/>
  <c r="E15" i="1" s="1"/>
  <c r="C14" i="1" a="1"/>
  <c r="E14" i="1" s="1"/>
  <c r="C13" i="1" a="1"/>
  <c r="C13" i="1" s="1"/>
  <c r="J24" i="1" l="1"/>
  <c r="E24" i="1"/>
  <c r="H24" i="1"/>
  <c r="D24" i="1"/>
  <c r="F24" i="1"/>
  <c r="I24" i="1"/>
  <c r="G24" i="1"/>
  <c r="J23" i="1"/>
  <c r="F23" i="1"/>
  <c r="I23" i="1"/>
  <c r="E23" i="1"/>
  <c r="H23" i="1"/>
  <c r="D23" i="1"/>
  <c r="G23" i="1"/>
  <c r="H22" i="1"/>
  <c r="G22" i="1"/>
  <c r="J22" i="1"/>
  <c r="F22" i="1"/>
  <c r="I22" i="1"/>
  <c r="E22" i="1"/>
  <c r="D22" i="1"/>
  <c r="H15" i="1"/>
  <c r="D15" i="1"/>
  <c r="G15" i="1"/>
  <c r="C15" i="1"/>
  <c r="J15" i="1"/>
  <c r="F15" i="1"/>
  <c r="I15" i="1"/>
  <c r="H14" i="1"/>
  <c r="D14" i="1"/>
  <c r="G14" i="1"/>
  <c r="C14" i="1"/>
  <c r="J14" i="1"/>
  <c r="F14" i="1"/>
  <c r="I14" i="1"/>
  <c r="D13" i="1"/>
  <c r="J13" i="1"/>
  <c r="F13" i="1"/>
  <c r="I13" i="1"/>
  <c r="E13" i="1"/>
  <c r="H13" i="1"/>
  <c r="G13" i="1"/>
  <c r="C20" i="1" l="1" a="1"/>
  <c r="C20" i="1" s="1"/>
  <c r="C11" i="1" a="1"/>
  <c r="E11" i="1" s="1"/>
  <c r="E20" i="1" l="1"/>
  <c r="J20" i="1"/>
  <c r="F20" i="1"/>
  <c r="I20" i="1"/>
  <c r="H20" i="1"/>
  <c r="D20" i="1"/>
  <c r="G20" i="1"/>
  <c r="H11" i="1"/>
  <c r="D11" i="1"/>
  <c r="G11" i="1"/>
  <c r="C11" i="1"/>
  <c r="J11" i="1"/>
  <c r="F11" i="1"/>
  <c r="I11" i="1"/>
  <c r="C19" i="1" l="1" a="1"/>
  <c r="E19" i="1" s="1"/>
  <c r="C9" i="1" a="1"/>
  <c r="D9" i="1" s="1"/>
  <c r="C8" i="1" a="1"/>
  <c r="C8" i="1" s="1"/>
  <c r="B19" i="1"/>
  <c r="B10" i="1"/>
  <c r="B9" i="1"/>
  <c r="H19" i="1" l="1"/>
  <c r="D19" i="1"/>
  <c r="G19" i="1"/>
  <c r="C19" i="1"/>
  <c r="J19" i="1"/>
  <c r="F19" i="1"/>
  <c r="I19" i="1"/>
  <c r="G9" i="1"/>
  <c r="F9" i="1"/>
  <c r="I9" i="1"/>
  <c r="E9" i="1"/>
  <c r="C9" i="1"/>
  <c r="J9" i="1"/>
  <c r="H9" i="1"/>
  <c r="C10" i="1"/>
  <c r="E8" i="1"/>
  <c r="F8" i="1"/>
  <c r="H8" i="1"/>
  <c r="D8" i="1"/>
  <c r="D10" i="1" s="1"/>
  <c r="J8" i="1"/>
  <c r="I8" i="1"/>
  <c r="G8" i="1"/>
  <c r="G10" i="1" s="1"/>
  <c r="J10" i="1" l="1"/>
  <c r="H10" i="1"/>
  <c r="I10" i="1"/>
  <c r="F10" i="1"/>
  <c r="E10" i="1"/>
  <c r="A22" i="1" l="1"/>
  <c r="C18" i="1" a="1"/>
  <c r="E18" i="1" s="1"/>
  <c r="C6" i="1" a="1"/>
  <c r="F6" i="1" s="1"/>
  <c r="C5" i="1" a="1"/>
  <c r="C5" i="1" s="1"/>
  <c r="B7" i="1"/>
  <c r="B6" i="1"/>
  <c r="H18" i="1" l="1"/>
  <c r="D18" i="1"/>
  <c r="G18" i="1"/>
  <c r="C18" i="1"/>
  <c r="J18" i="1"/>
  <c r="F18" i="1"/>
  <c r="I18" i="1"/>
  <c r="I6" i="1"/>
  <c r="E6" i="1"/>
  <c r="H6" i="1"/>
  <c r="D6" i="1"/>
  <c r="G6" i="1"/>
  <c r="C6" i="1"/>
  <c r="C7" i="1" s="1"/>
  <c r="J6" i="1"/>
  <c r="J5" i="1"/>
  <c r="J7" i="1" s="1"/>
  <c r="F5" i="1"/>
  <c r="F7" i="1" s="1"/>
  <c r="I5" i="1"/>
  <c r="E5" i="1"/>
  <c r="H5" i="1"/>
  <c r="H7" i="1" s="1"/>
  <c r="D5" i="1"/>
  <c r="G5" i="1"/>
  <c r="D7" i="1" l="1"/>
  <c r="E7" i="1"/>
  <c r="G7" i="1"/>
  <c r="I7" i="1"/>
  <c r="B28" i="1"/>
  <c r="A30" i="1"/>
  <c r="B27" i="1"/>
  <c r="A41" i="1"/>
  <c r="A36" i="1"/>
  <c r="B41" i="1"/>
  <c r="B40" i="1"/>
  <c r="B39" i="1"/>
  <c r="B33" i="1"/>
  <c r="B36" i="1"/>
  <c r="B20" i="1"/>
  <c r="B11" i="1"/>
  <c r="B18" i="1"/>
  <c r="B24" i="1"/>
  <c r="B23" i="1"/>
  <c r="B22" i="1"/>
  <c r="B15" i="1"/>
  <c r="B14" i="1"/>
  <c r="B35" i="1"/>
  <c r="A20" i="1"/>
  <c r="A19" i="1"/>
  <c r="A15" i="1"/>
  <c r="A24" i="1" s="1"/>
  <c r="A14" i="1"/>
  <c r="A23" i="1" s="1"/>
  <c r="A13" i="1"/>
  <c r="D2" i="1"/>
  <c r="E2" i="1" s="1"/>
  <c r="F2" i="1" s="1"/>
  <c r="G2" i="1" s="1"/>
  <c r="H2" i="1" s="1"/>
  <c r="I2" i="1" s="1"/>
  <c r="J2" i="1" s="1"/>
  <c r="B32" i="1" l="1"/>
  <c r="B30" i="1"/>
</calcChain>
</file>

<file path=xl/sharedStrings.xml><?xml version="1.0" encoding="utf-8"?>
<sst xmlns="http://schemas.openxmlformats.org/spreadsheetml/2006/main" count="30" uniqueCount="30">
  <si>
    <t>Production Volumes</t>
  </si>
  <si>
    <t>Oil</t>
  </si>
  <si>
    <t>Natural Gas</t>
  </si>
  <si>
    <t>Coal</t>
  </si>
  <si>
    <t>Production Values</t>
  </si>
  <si>
    <t>GBP</t>
  </si>
  <si>
    <t>Tonnes</t>
  </si>
  <si>
    <t>Sm3</t>
  </si>
  <si>
    <t>UK</t>
  </si>
  <si>
    <t>3.2 Production by Commodity</t>
  </si>
  <si>
    <t>Export Volumes</t>
  </si>
  <si>
    <t>Export Values</t>
  </si>
  <si>
    <t>6.3 Economic Contribution</t>
  </si>
  <si>
    <t>Gross Value Added</t>
  </si>
  <si>
    <t>Mining and Quarrying including oil and gas</t>
  </si>
  <si>
    <t>Gross Domestic Product</t>
  </si>
  <si>
    <t>Whole Economy</t>
  </si>
  <si>
    <t>Extractive Industries</t>
  </si>
  <si>
    <t>Government Revenue</t>
  </si>
  <si>
    <t>Employment</t>
  </si>
  <si>
    <t>Person</t>
  </si>
  <si>
    <t>Unit</t>
  </si>
  <si>
    <t>Crude Oil</t>
  </si>
  <si>
    <t>Natural Gas Liquids (NGLs)</t>
  </si>
  <si>
    <t>Crude Oil &amp; NGLs</t>
  </si>
  <si>
    <t>Gross Natural Gas</t>
  </si>
  <si>
    <t>Producers' Own Use of Nnatural Gas</t>
  </si>
  <si>
    <r>
      <t xml:space="preserve">3.3 </t>
    </r>
    <r>
      <rPr>
        <b/>
        <u/>
        <sz val="11"/>
        <color theme="1"/>
        <rFont val="Calibri"/>
        <family val="2"/>
      </rPr>
      <t>Gross</t>
    </r>
    <r>
      <rPr>
        <b/>
        <sz val="11"/>
        <color theme="1"/>
        <rFont val="Calibri"/>
        <family val="2"/>
        <scheme val="minor"/>
      </rPr>
      <t xml:space="preserve"> Exports</t>
    </r>
  </si>
  <si>
    <r>
      <t xml:space="preserve">Value of </t>
    </r>
    <r>
      <rPr>
        <b/>
        <u/>
        <sz val="11"/>
        <color theme="1"/>
        <rFont val="Calibri"/>
        <family val="2"/>
      </rPr>
      <t>Gross</t>
    </r>
    <r>
      <rPr>
        <b/>
        <sz val="11"/>
        <color theme="1"/>
        <rFont val="Calibri"/>
        <family val="2"/>
        <scheme val="minor"/>
      </rPr>
      <t xml:space="preserve"> Exports</t>
    </r>
  </si>
  <si>
    <t>Oil &amp; Gas Taxes paid to HMRC (cash)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</si>
</sst>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quotePrefix="1" applyFon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Font="1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0" xfId="0" applyFill="1" applyBorder="1"/>
    <xf numFmtId="0" fontId="0" fillId="0" borderId="0" xfId="0" quotePrefix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ET_3.10_SEP_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ET_4.2_SEP_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ET_2.5_SEP_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4Tera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GVA%20for%20EITI%20v6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EITI%20UK%20Taxes%20over%20time%20v9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Industry%20B%20Imports%20and%20Exports%20thru%202021%20v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e\Documents\UK%20EITI%202021%20Report%20Employment%20data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Notes"/>
      <sheetName val="Commentary"/>
      <sheetName val="Main Table"/>
      <sheetName val="Annual"/>
      <sheetName val="Quarter"/>
      <sheetName val="Month"/>
      <sheetName val="calculation_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6">
          <cell r="C26">
            <v>37474.269999999997</v>
          </cell>
          <cell r="D26">
            <v>2453.66</v>
          </cell>
          <cell r="J26">
            <v>29809.340000000004</v>
          </cell>
        </row>
        <row r="27">
          <cell r="C27">
            <v>42825.880000000005</v>
          </cell>
          <cell r="D27">
            <v>2461.8599999999997</v>
          </cell>
          <cell r="J27">
            <v>31819.81</v>
          </cell>
        </row>
        <row r="28">
          <cell r="C28">
            <v>44305.83</v>
          </cell>
          <cell r="D28">
            <v>3138.72</v>
          </cell>
          <cell r="J28">
            <v>33246.579999999994</v>
          </cell>
        </row>
        <row r="29">
          <cell r="C29">
            <v>43184.700000000004</v>
          </cell>
          <cell r="D29">
            <v>3445.66</v>
          </cell>
          <cell r="J29">
            <v>36862.729999999996</v>
          </cell>
        </row>
        <row r="30">
          <cell r="C30">
            <v>47848.32</v>
          </cell>
          <cell r="D30">
            <v>3339.2400000000007</v>
          </cell>
          <cell r="J30">
            <v>42582.130000000005</v>
          </cell>
        </row>
        <row r="31">
          <cell r="C31">
            <v>49344.100000000006</v>
          </cell>
          <cell r="D31">
            <v>3144.2699999999995</v>
          </cell>
          <cell r="J31">
            <v>42842.65</v>
          </cell>
        </row>
        <row r="32">
          <cell r="C32">
            <v>45658.049999999996</v>
          </cell>
          <cell r="D32">
            <v>3327.1900000000005</v>
          </cell>
          <cell r="J32">
            <v>38345.979999999996</v>
          </cell>
        </row>
        <row r="33">
          <cell r="C33">
            <v>38238.5</v>
          </cell>
          <cell r="D33">
            <v>2625.21</v>
          </cell>
          <cell r="J33">
            <v>32054.120000000003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Notes"/>
      <sheetName val="Commentary"/>
      <sheetName val="Main Table (GWh)"/>
      <sheetName val="Annual (GWh)"/>
      <sheetName val="Quarter (GWh)"/>
      <sheetName val="Month (GWh)"/>
      <sheetName val="calculation_GWh_hide"/>
      <sheetName val="Main Table (Million m3)"/>
      <sheetName val="Annual (Million m3)"/>
      <sheetName val="Quarter (Million m3)"/>
      <sheetName val="Month (Million m3)"/>
      <sheetName val="calculation_MM3_hide"/>
      <sheetName val="Calorific Val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3">
          <cell r="B13">
            <v>37679.9</v>
          </cell>
          <cell r="C13">
            <v>3881.38</v>
          </cell>
          <cell r="D13">
            <v>11455.97</v>
          </cell>
        </row>
        <row r="14">
          <cell r="B14">
            <v>40466.379999999997</v>
          </cell>
          <cell r="C14">
            <v>4374.96</v>
          </cell>
          <cell r="D14">
            <v>14173.84</v>
          </cell>
        </row>
        <row r="15">
          <cell r="B15">
            <v>41652.729999999996</v>
          </cell>
          <cell r="C15">
            <v>4251.5599999999995</v>
          </cell>
          <cell r="D15">
            <v>10434.870000000001</v>
          </cell>
        </row>
        <row r="16">
          <cell r="B16">
            <v>42100.35</v>
          </cell>
          <cell r="C16">
            <v>4283.1299999999992</v>
          </cell>
          <cell r="D16">
            <v>11452.2</v>
          </cell>
        </row>
        <row r="17">
          <cell r="B17">
            <v>40826.909999999996</v>
          </cell>
          <cell r="C17">
            <v>4367.63</v>
          </cell>
          <cell r="D17">
            <v>7758.4500000000007</v>
          </cell>
        </row>
        <row r="18">
          <cell r="B18">
            <v>39386.269999999997</v>
          </cell>
          <cell r="C18">
            <v>4740.7</v>
          </cell>
          <cell r="D18">
            <v>8280.34</v>
          </cell>
        </row>
        <row r="19">
          <cell r="B19">
            <v>39432.880000000005</v>
          </cell>
          <cell r="C19">
            <v>4514.3999999999996</v>
          </cell>
          <cell r="D19">
            <v>9611.5499999999993</v>
          </cell>
        </row>
        <row r="20">
          <cell r="B20">
            <v>32568.489999999998</v>
          </cell>
          <cell r="C20">
            <v>3705.6400000000003</v>
          </cell>
          <cell r="D20">
            <v>6875.74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Sheet"/>
      <sheetName val="Contents"/>
      <sheetName val="Notes"/>
      <sheetName val="Commentary"/>
      <sheetName val="Main Table"/>
      <sheetName val="Annual"/>
      <sheetName val="Quarter"/>
      <sheetName val="Month"/>
      <sheetName val="calculation_hi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3">
          <cell r="B23">
            <v>11647.619999999999</v>
          </cell>
          <cell r="G23">
            <v>425.08</v>
          </cell>
        </row>
        <row r="24">
          <cell r="B24">
            <v>8598.02</v>
          </cell>
          <cell r="G24">
            <v>385.4</v>
          </cell>
        </row>
        <row r="25">
          <cell r="B25">
            <v>4177.79</v>
          </cell>
          <cell r="G25">
            <v>443.44</v>
          </cell>
        </row>
        <row r="26">
          <cell r="B26">
            <v>3041.0699999999997</v>
          </cell>
          <cell r="G26">
            <v>494.91000000000008</v>
          </cell>
        </row>
        <row r="27">
          <cell r="B27">
            <v>2782.33</v>
          </cell>
          <cell r="G27">
            <v>633.76</v>
          </cell>
        </row>
        <row r="28">
          <cell r="B28">
            <v>2591.41</v>
          </cell>
          <cell r="G28">
            <v>740.2</v>
          </cell>
        </row>
        <row r="29">
          <cell r="B29">
            <v>1673.2900000000002</v>
          </cell>
          <cell r="G29">
            <v>1308.73</v>
          </cell>
        </row>
        <row r="30">
          <cell r="B30">
            <v>1053.8200000000002</v>
          </cell>
          <cell r="G30">
            <v>1129.3600000000001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&amp;G Value Chart (cp)"/>
      <sheetName val="O&amp;G Chart"/>
      <sheetName val="All Chart"/>
      <sheetName val="All Value Chart"/>
      <sheetName val="All Value Chart (cp)"/>
      <sheetName val="All Value Chart (cp) (cum)"/>
      <sheetName val="O&amp;G Value Chart"/>
      <sheetName val="O&amp;G Value Chart (cp) (cum)"/>
      <sheetName val="FF Chart"/>
      <sheetName val="Summary Chart Bars"/>
      <sheetName val="Summary Chart Line"/>
      <sheetName val="FF Value Chart"/>
      <sheetName val="All Value Chart (1)"/>
      <sheetName val="All Chart (3)"/>
      <sheetName val="All Chart (1)"/>
      <sheetName val="O&amp;G Chart Line"/>
      <sheetName val="All Chart (5)"/>
      <sheetName val="1.3"/>
      <sheetName val="1.1.2"/>
      <sheetName val="EITI Chart Data"/>
      <sheetName val="EITI data"/>
      <sheetName val="Value data"/>
      <sheetName val="Summary"/>
      <sheetName val="Summary (DUKES)"/>
      <sheetName val="Oil &amp; Gas Summary (2)"/>
      <sheetName val="EITI Chart"/>
      <sheetName val="EITI Chart (2)"/>
      <sheetName val="Oil &amp; Gas Summary"/>
      <sheetName val="Oil Summary"/>
      <sheetName val="Gas Summary"/>
      <sheetName val="Coal Summary"/>
      <sheetName val="Oil Summary 4EITI Report"/>
      <sheetName val="Gas Summary  4EITI Report"/>
      <sheetName val="Coal Summary 4EITI Report"/>
      <sheetName val="Value summary"/>
      <sheetName val="Data for CSV fi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4">
          <cell r="H24">
            <v>14625</v>
          </cell>
          <cell r="I24">
            <v>2000</v>
          </cell>
          <cell r="K24">
            <v>55</v>
          </cell>
        </row>
        <row r="25">
          <cell r="H25">
            <v>8818.1231922207862</v>
          </cell>
          <cell r="I25">
            <v>2292.9151320351689</v>
          </cell>
          <cell r="K25">
            <v>45</v>
          </cell>
        </row>
        <row r="26">
          <cell r="H26">
            <v>8562.7228063437178</v>
          </cell>
          <cell r="I26">
            <v>1308.0294532368232</v>
          </cell>
          <cell r="K26">
            <v>50</v>
          </cell>
        </row>
        <row r="27">
          <cell r="H27">
            <v>12495.917172222249</v>
          </cell>
          <cell r="I27">
            <v>1808.5062238722662</v>
          </cell>
          <cell r="K27">
            <v>60</v>
          </cell>
        </row>
        <row r="28">
          <cell r="H28">
            <v>17904.194327858539</v>
          </cell>
          <cell r="I28">
            <v>1752.0425169597916</v>
          </cell>
          <cell r="K28">
            <v>85</v>
          </cell>
        </row>
        <row r="29">
          <cell r="H29">
            <v>16909.841443693753</v>
          </cell>
          <cell r="I29">
            <v>986.47927160757854</v>
          </cell>
          <cell r="K29">
            <v>90</v>
          </cell>
        </row>
        <row r="30">
          <cell r="H30">
            <v>9852.1284566124323</v>
          </cell>
          <cell r="I30">
            <v>710.34265100558127</v>
          </cell>
          <cell r="K30">
            <v>100</v>
          </cell>
        </row>
        <row r="31">
          <cell r="H31">
            <v>12907.87172721955</v>
          </cell>
          <cell r="I31">
            <v>2758.2475886511925</v>
          </cell>
          <cell r="K31">
            <v>120</v>
          </cell>
        </row>
        <row r="115">
          <cell r="H115">
            <v>18135</v>
          </cell>
          <cell r="I115">
            <v>6315</v>
          </cell>
          <cell r="K115">
            <v>390</v>
          </cell>
        </row>
        <row r="116">
          <cell r="H116">
            <v>12254.326897268978</v>
          </cell>
          <cell r="I116">
            <v>5813.6501645620792</v>
          </cell>
          <cell r="K116">
            <v>245</v>
          </cell>
        </row>
        <row r="117">
          <cell r="H117">
            <v>12209.34054556356</v>
          </cell>
          <cell r="I117">
            <v>4920.9721480052212</v>
          </cell>
          <cell r="K117">
            <v>125</v>
          </cell>
        </row>
        <row r="118">
          <cell r="H118">
            <v>15524.824863449947</v>
          </cell>
          <cell r="I118">
            <v>6410.3358678795303</v>
          </cell>
          <cell r="K118">
            <v>265</v>
          </cell>
        </row>
        <row r="119">
          <cell r="H119">
            <v>21507.657049369205</v>
          </cell>
          <cell r="I119">
            <v>8206.1244303054646</v>
          </cell>
          <cell r="K119">
            <v>150</v>
          </cell>
        </row>
        <row r="120">
          <cell r="H120">
            <v>20795.082741205308</v>
          </cell>
          <cell r="I120">
            <v>4566.337556185882</v>
          </cell>
          <cell r="K120">
            <v>200</v>
          </cell>
        </row>
        <row r="121">
          <cell r="H121">
            <v>12742.08420262097</v>
          </cell>
          <cell r="I121">
            <v>3254.9140024004814</v>
          </cell>
          <cell r="K121">
            <v>120</v>
          </cell>
        </row>
        <row r="122">
          <cell r="H122">
            <v>16467.397687482204</v>
          </cell>
          <cell r="I122">
            <v>11704.894857595842</v>
          </cell>
          <cell r="K122">
            <v>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A Chart (2)"/>
      <sheetName val="GVA Chart (3)"/>
      <sheetName val="GVA Chart (4)"/>
      <sheetName val="GVA Chart"/>
      <sheetName val="Report for 2021 (2)"/>
      <sheetName val="Mining Chart (2)"/>
      <sheetName val="ONS vs BEIS"/>
      <sheetName val="Chart 4Carlo"/>
      <sheetName val="Chart 4ONS"/>
      <sheetName val="Chart 4ONS (2)"/>
      <sheetName val="Chart 4Carlo (2)"/>
      <sheetName val="Oil &amp; Gas Shares"/>
      <sheetName val="Oil &amp; Gas Shares (1)"/>
      <sheetName val="Oil &amp; Gas Shares (2)"/>
      <sheetName val="GVA"/>
      <sheetName val="Report for 2021"/>
      <sheetName val="Mining Chart"/>
      <sheetName val="Mining Data"/>
      <sheetName val="Oil and Gas Data"/>
      <sheetName val="Oil and Gas Data (2)"/>
      <sheetName val="4Carlo"/>
      <sheetName val="Data for CSV fi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1">
          <cell r="G31">
            <v>19586</v>
          </cell>
          <cell r="H31">
            <v>1661052</v>
          </cell>
          <cell r="J31">
            <v>1862827</v>
          </cell>
        </row>
        <row r="32">
          <cell r="G32">
            <v>12985</v>
          </cell>
          <cell r="H32">
            <v>1713429</v>
          </cell>
          <cell r="J32">
            <v>1920998</v>
          </cell>
        </row>
        <row r="33">
          <cell r="G33">
            <v>12301</v>
          </cell>
          <cell r="H33">
            <v>1782115</v>
          </cell>
          <cell r="J33">
            <v>1999461</v>
          </cell>
        </row>
        <row r="34">
          <cell r="G34">
            <v>16558</v>
          </cell>
          <cell r="H34">
            <v>1860286</v>
          </cell>
          <cell r="J34">
            <v>2085008</v>
          </cell>
        </row>
        <row r="35">
          <cell r="G35">
            <v>22682</v>
          </cell>
          <cell r="H35">
            <v>1925435</v>
          </cell>
          <cell r="J35">
            <v>2157410</v>
          </cell>
        </row>
        <row r="36">
          <cell r="G36">
            <v>21777</v>
          </cell>
          <cell r="H36">
            <v>2000157</v>
          </cell>
          <cell r="J36">
            <v>2238348</v>
          </cell>
        </row>
        <row r="37">
          <cell r="G37">
            <v>14629</v>
          </cell>
          <cell r="H37">
            <v>1903575</v>
          </cell>
          <cell r="J37">
            <v>2109594</v>
          </cell>
        </row>
        <row r="38">
          <cell r="G38">
            <v>17961</v>
          </cell>
          <cell r="H38">
            <v>2088487</v>
          </cell>
          <cell r="J38">
            <v>2276715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th for NSTA Website"/>
      <sheetName val="Reconciled 2014 to 2021 4Web"/>
      <sheetName val="Reconciled 2014 to 2021"/>
      <sheetName val="02 - Full summary of Extractive"/>
      <sheetName val="Reconciled 2014 to 2020"/>
      <sheetName val="Both"/>
      <sheetName val="Comparison"/>
      <sheetName val="Totals"/>
      <sheetName val="From PSF Appendix D"/>
      <sheetName val="Geographic ONS"/>
      <sheetName val="Geographic HMRC"/>
      <sheetName val="GERS 2019-20"/>
      <sheetName val="GERS 2018-19"/>
      <sheetName val="Summary"/>
      <sheetName val="Cost of Reliefs"/>
      <sheetName val="Cost of Reliefs (2)"/>
      <sheetName val="Offshore Corporation Tax (Geo)"/>
      <sheetName val="Petroleum Revenue Tax (Geo)"/>
      <sheetName val="Offshore Corporation Tax (Pop)"/>
      <sheetName val="Petroleum Revenue Tax (Pop)"/>
      <sheetName val="Aggregates Levy"/>
      <sheetName val="Aggregates Levy by region"/>
      <sheetName val="Aggregates Levy by region (2)"/>
      <sheetName val="Data for CSV file"/>
    </sheetNames>
    <sheetDataSet>
      <sheetData sheetId="0">
        <row r="14">
          <cell r="E14">
            <v>3071</v>
          </cell>
          <cell r="F14">
            <v>505406</v>
          </cell>
        </row>
        <row r="15">
          <cell r="E15">
            <v>385</v>
          </cell>
          <cell r="F15">
            <v>527427</v>
          </cell>
        </row>
        <row r="16">
          <cell r="E16">
            <v>-413</v>
          </cell>
          <cell r="F16">
            <v>553112</v>
          </cell>
        </row>
        <row r="17">
          <cell r="E17">
            <v>659</v>
          </cell>
          <cell r="F17">
            <v>590616</v>
          </cell>
        </row>
        <row r="18">
          <cell r="E18">
            <v>1044</v>
          </cell>
          <cell r="F18">
            <v>612866</v>
          </cell>
        </row>
        <row r="19">
          <cell r="E19">
            <v>1194</v>
          </cell>
          <cell r="F19">
            <v>635113</v>
          </cell>
        </row>
        <row r="20">
          <cell r="E20">
            <v>207</v>
          </cell>
          <cell r="F20">
            <v>569987</v>
          </cell>
        </row>
        <row r="21">
          <cell r="E21">
            <v>929</v>
          </cell>
          <cell r="F21">
            <v>696962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(2)"/>
      <sheetName val="Summary (3)"/>
      <sheetName val="Imports"/>
      <sheetName val="Exports"/>
      <sheetName val="Net Imports"/>
      <sheetName val="IKBH &amp; IKBI"/>
      <sheetName val="Data for CSV fil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3">
          <cell r="T23">
            <v>20455</v>
          </cell>
          <cell r="U23">
            <v>14120</v>
          </cell>
          <cell r="V23">
            <v>13203</v>
          </cell>
          <cell r="W23">
            <v>20811</v>
          </cell>
          <cell r="X23">
            <v>28301</v>
          </cell>
          <cell r="Y23">
            <v>26552</v>
          </cell>
          <cell r="Z23">
            <v>18036</v>
          </cell>
          <cell r="AA23">
            <v>20877</v>
          </cell>
        </row>
        <row r="26">
          <cell r="T26">
            <v>527386</v>
          </cell>
          <cell r="U26">
            <v>526083</v>
          </cell>
          <cell r="V26">
            <v>569111</v>
          </cell>
          <cell r="W26">
            <v>630101</v>
          </cell>
          <cell r="X26">
            <v>663325</v>
          </cell>
          <cell r="Y26">
            <v>699250</v>
          </cell>
          <cell r="Z26">
            <v>609897</v>
          </cell>
          <cell r="AA26">
            <v>625374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s Summary over Time"/>
      <sheetName val="4Website"/>
      <sheetName val="Gender Summary"/>
      <sheetName val="ONS vs BEIS"/>
      <sheetName val="Regional Jobs Summary"/>
      <sheetName val="2021 Pie"/>
      <sheetName val="1996 Pie"/>
      <sheetName val="Timeline"/>
      <sheetName val="Oil, gas, coal"/>
      <sheetName val="Jobs Data"/>
      <sheetName val="Jobs Data Gender"/>
      <sheetName val="Data for CSV file"/>
      <sheetName val="Oil Prices"/>
    </sheetNames>
    <sheetDataSet>
      <sheetData sheetId="0">
        <row r="41">
          <cell r="E41">
            <v>67.5</v>
          </cell>
          <cell r="F41">
            <v>33222.75</v>
          </cell>
          <cell r="N41">
            <v>56.25</v>
          </cell>
          <cell r="U41">
            <v>11.25</v>
          </cell>
        </row>
        <row r="42">
          <cell r="E42">
            <v>70.5</v>
          </cell>
          <cell r="F42">
            <v>33764</v>
          </cell>
          <cell r="N42">
            <v>59.75</v>
          </cell>
          <cell r="U42">
            <v>11.75</v>
          </cell>
        </row>
        <row r="43">
          <cell r="E43">
            <v>62.25</v>
          </cell>
          <cell r="F43">
            <v>34335.75</v>
          </cell>
          <cell r="N43">
            <v>51.75</v>
          </cell>
          <cell r="U43">
            <v>9.75</v>
          </cell>
        </row>
        <row r="44">
          <cell r="E44">
            <v>57.75</v>
          </cell>
          <cell r="F44">
            <v>34682.25</v>
          </cell>
          <cell r="N44">
            <v>49</v>
          </cell>
          <cell r="U44">
            <v>9.5</v>
          </cell>
        </row>
        <row r="45">
          <cell r="E45">
            <v>62</v>
          </cell>
          <cell r="F45">
            <v>34882</v>
          </cell>
          <cell r="N45">
            <v>52.25</v>
          </cell>
          <cell r="U45">
            <v>10.5</v>
          </cell>
        </row>
        <row r="46">
          <cell r="E46">
            <v>61.75</v>
          </cell>
          <cell r="F46">
            <v>35384.75</v>
          </cell>
          <cell r="N46">
            <v>51.5</v>
          </cell>
          <cell r="U46">
            <v>10.25</v>
          </cell>
        </row>
        <row r="47">
          <cell r="E47">
            <v>59.5</v>
          </cell>
          <cell r="F47">
            <v>34795.5</v>
          </cell>
          <cell r="N47">
            <v>50.25</v>
          </cell>
          <cell r="U47">
            <v>10</v>
          </cell>
        </row>
        <row r="48">
          <cell r="E48">
            <v>59.5</v>
          </cell>
          <cell r="F48">
            <v>34794.25</v>
          </cell>
          <cell r="N48">
            <v>48.75</v>
          </cell>
          <cell r="U48">
            <v>10.25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CDF2-5A40-4F2C-AF0C-0767DA127C91}">
  <dimension ref="A2:K41"/>
  <sheetViews>
    <sheetView showGridLines="0"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4.5" x14ac:dyDescent="0.35"/>
  <cols>
    <col min="1" max="1" width="39.7265625" bestFit="1" customWidth="1"/>
    <col min="2" max="2" width="7.453125" bestFit="1" customWidth="1"/>
    <col min="3" max="10" width="16.453125" bestFit="1" customWidth="1"/>
    <col min="11" max="11" width="33.453125" bestFit="1" customWidth="1"/>
  </cols>
  <sheetData>
    <row r="2" spans="1:10" x14ac:dyDescent="0.35">
      <c r="A2" s="1" t="s">
        <v>8</v>
      </c>
      <c r="B2" s="2" t="s">
        <v>21</v>
      </c>
      <c r="C2" s="1">
        <v>2014</v>
      </c>
      <c r="D2" s="1">
        <f>C2+1</f>
        <v>2015</v>
      </c>
      <c r="E2" s="1">
        <f t="shared" ref="E2:J2" si="0">D2+1</f>
        <v>2016</v>
      </c>
      <c r="F2" s="1">
        <f t="shared" si="0"/>
        <v>2017</v>
      </c>
      <c r="G2" s="1">
        <f t="shared" si="0"/>
        <v>2018</v>
      </c>
      <c r="H2" s="1">
        <f t="shared" si="0"/>
        <v>2019</v>
      </c>
      <c r="I2" s="1">
        <f t="shared" si="0"/>
        <v>2020</v>
      </c>
      <c r="J2" s="1">
        <f t="shared" si="0"/>
        <v>2021</v>
      </c>
    </row>
    <row r="3" spans="1:10" x14ac:dyDescent="0.35">
      <c r="A3" s="1" t="s">
        <v>9</v>
      </c>
      <c r="B3" s="1"/>
      <c r="C3" s="1"/>
      <c r="D3" s="1"/>
      <c r="E3" s="1"/>
      <c r="F3" s="1"/>
      <c r="G3" s="1"/>
      <c r="H3" s="1"/>
      <c r="I3" s="1"/>
      <c r="J3" s="1"/>
    </row>
    <row r="4" spans="1:10" x14ac:dyDescent="0.35">
      <c r="A4" s="1" t="s">
        <v>0</v>
      </c>
    </row>
    <row r="5" spans="1:10" x14ac:dyDescent="0.35">
      <c r="A5" s="4" t="s">
        <v>22</v>
      </c>
      <c r="B5" t="s">
        <v>6</v>
      </c>
      <c r="C5" s="5">
        <f t="array" ref="C5:J5">TRANSPOSE([1]Annual!$C$26:$C$33)*1000</f>
        <v>37474270</v>
      </c>
      <c r="D5" s="5">
        <v>42825880.000000007</v>
      </c>
      <c r="E5" s="5">
        <v>44305830</v>
      </c>
      <c r="F5" s="5">
        <v>43184700.000000007</v>
      </c>
      <c r="G5" s="5">
        <v>47848320</v>
      </c>
      <c r="H5" s="5">
        <v>49344100.000000007</v>
      </c>
      <c r="I5" s="5">
        <v>45658049.999999993</v>
      </c>
      <c r="J5" s="5">
        <v>38238500</v>
      </c>
    </row>
    <row r="6" spans="1:10" x14ac:dyDescent="0.35">
      <c r="A6" s="4" t="s">
        <v>23</v>
      </c>
      <c r="B6" t="str">
        <f t="shared" ref="B6:B7" si="1">$B$5</f>
        <v>Tonnes</v>
      </c>
      <c r="C6" s="5">
        <f t="array" ref="C6:J6">TRANSPOSE([1]Annual!$D$26:$D$33)*1000</f>
        <v>2453660</v>
      </c>
      <c r="D6" s="5">
        <v>2461859.9999999995</v>
      </c>
      <c r="E6" s="5">
        <v>3138720</v>
      </c>
      <c r="F6" s="5">
        <v>3445660</v>
      </c>
      <c r="G6" s="5">
        <v>3339240.0000000005</v>
      </c>
      <c r="H6" s="5">
        <v>3144269.9999999995</v>
      </c>
      <c r="I6" s="5">
        <v>3327190.0000000005</v>
      </c>
      <c r="J6" s="5">
        <v>2625210</v>
      </c>
    </row>
    <row r="7" spans="1:10" x14ac:dyDescent="0.35">
      <c r="A7" s="6" t="s">
        <v>1</v>
      </c>
      <c r="B7" s="6" t="str">
        <f t="shared" si="1"/>
        <v>Tonnes</v>
      </c>
      <c r="C7" s="7">
        <f>C5+C6</f>
        <v>39927930</v>
      </c>
      <c r="D7" s="7">
        <f t="shared" ref="D7:J7" si="2">D5+D6</f>
        <v>45287740.000000007</v>
      </c>
      <c r="E7" s="7">
        <f t="shared" si="2"/>
        <v>47444550</v>
      </c>
      <c r="F7" s="7">
        <f t="shared" si="2"/>
        <v>46630360.000000007</v>
      </c>
      <c r="G7" s="7">
        <f t="shared" si="2"/>
        <v>51187560</v>
      </c>
      <c r="H7" s="7">
        <f t="shared" si="2"/>
        <v>52488370.000000007</v>
      </c>
      <c r="I7" s="7">
        <f t="shared" si="2"/>
        <v>48985239.999999993</v>
      </c>
      <c r="J7" s="7">
        <f t="shared" si="2"/>
        <v>40863710</v>
      </c>
    </row>
    <row r="8" spans="1:10" x14ac:dyDescent="0.35">
      <c r="A8" s="8" t="s">
        <v>25</v>
      </c>
      <c r="B8" s="3" t="s">
        <v>7</v>
      </c>
      <c r="C8" s="5">
        <f t="array" ref="C8:J8">TRANSPOSE('[2]Annual (Million m3)'!$B$13:$B$20)*1000000</f>
        <v>37679900000</v>
      </c>
      <c r="D8" s="5">
        <v>40466380000</v>
      </c>
      <c r="E8" s="5">
        <v>41652729999.999992</v>
      </c>
      <c r="F8" s="5">
        <v>42100350000</v>
      </c>
      <c r="G8" s="5">
        <v>40826910000</v>
      </c>
      <c r="H8" s="5">
        <v>39386270000</v>
      </c>
      <c r="I8" s="5">
        <v>39432880000.000008</v>
      </c>
      <c r="J8" s="5">
        <v>32568489999.999996</v>
      </c>
    </row>
    <row r="9" spans="1:10" x14ac:dyDescent="0.35">
      <c r="A9" s="8" t="s">
        <v>26</v>
      </c>
      <c r="B9" t="str">
        <f>$B$8</f>
        <v>Sm3</v>
      </c>
      <c r="C9" s="5">
        <f t="array" ref="C9:J9">TRANSPOSE('[2]Annual (Million m3)'!$C$13:$C$20)*1000000</f>
        <v>3881380000</v>
      </c>
      <c r="D9" s="5">
        <v>4374960000</v>
      </c>
      <c r="E9" s="5">
        <v>4251559999.9999995</v>
      </c>
      <c r="F9" s="5">
        <v>4283129999.999999</v>
      </c>
      <c r="G9" s="5">
        <v>4367630000</v>
      </c>
      <c r="H9" s="5">
        <v>4740700000</v>
      </c>
      <c r="I9" s="5">
        <v>4514400000</v>
      </c>
      <c r="J9" s="5">
        <v>3705640000.0000005</v>
      </c>
    </row>
    <row r="10" spans="1:10" x14ac:dyDescent="0.35">
      <c r="A10" s="6" t="s">
        <v>2</v>
      </c>
      <c r="B10" s="6" t="str">
        <f>$B$8</f>
        <v>Sm3</v>
      </c>
      <c r="C10" s="7">
        <f>C8-C9</f>
        <v>33798520000</v>
      </c>
      <c r="D10" s="7">
        <f t="shared" ref="D10:J10" si="3">D8-D9</f>
        <v>36091420000</v>
      </c>
      <c r="E10" s="7">
        <f t="shared" si="3"/>
        <v>37401169999.999992</v>
      </c>
      <c r="F10" s="7">
        <f t="shared" si="3"/>
        <v>37817220000</v>
      </c>
      <c r="G10" s="7">
        <f t="shared" si="3"/>
        <v>36459280000</v>
      </c>
      <c r="H10" s="7">
        <f t="shared" si="3"/>
        <v>34645570000</v>
      </c>
      <c r="I10" s="7">
        <f t="shared" si="3"/>
        <v>34918480000.000008</v>
      </c>
      <c r="J10" s="7">
        <f t="shared" si="3"/>
        <v>28862849999.999996</v>
      </c>
    </row>
    <row r="11" spans="1:10" x14ac:dyDescent="0.35">
      <c r="A11" t="s">
        <v>3</v>
      </c>
      <c r="B11" t="str">
        <f>$B$5</f>
        <v>Tonnes</v>
      </c>
      <c r="C11" s="5">
        <f t="array" ref="C11:J11">TRANSPOSE([3]Annual!$B$23:$B$30)*1000</f>
        <v>11647619.999999998</v>
      </c>
      <c r="D11" s="5">
        <v>8598020</v>
      </c>
      <c r="E11" s="5">
        <v>4177790</v>
      </c>
      <c r="F11" s="5">
        <v>3041069.9999999995</v>
      </c>
      <c r="G11" s="5">
        <v>2782330</v>
      </c>
      <c r="H11" s="5">
        <v>2591410</v>
      </c>
      <c r="I11" s="5">
        <v>1673290.0000000002</v>
      </c>
      <c r="J11" s="5">
        <v>1053820.0000000002</v>
      </c>
    </row>
    <row r="12" spans="1:10" x14ac:dyDescent="0.35">
      <c r="A12" s="2" t="s">
        <v>4</v>
      </c>
    </row>
    <row r="13" spans="1:10" x14ac:dyDescent="0.35">
      <c r="A13" t="str">
        <f>A7</f>
        <v>Oil</v>
      </c>
      <c r="B13" t="s">
        <v>5</v>
      </c>
      <c r="C13" s="5">
        <f t="array" ref="C13:J13">TRANSPOSE([4]Summary!$H$115:$H$122)*1000000</f>
        <v>18135000000</v>
      </c>
      <c r="D13" s="5">
        <v>12254326897.268978</v>
      </c>
      <c r="E13" s="5">
        <v>12209340545.56356</v>
      </c>
      <c r="F13" s="5">
        <v>15524824863.449947</v>
      </c>
      <c r="G13" s="5">
        <v>21507657049.369205</v>
      </c>
      <c r="H13" s="5">
        <v>20795082741.205307</v>
      </c>
      <c r="I13" s="5">
        <v>12742084202.62097</v>
      </c>
      <c r="J13" s="5">
        <v>16467397687.482204</v>
      </c>
    </row>
    <row r="14" spans="1:10" x14ac:dyDescent="0.35">
      <c r="A14" t="str">
        <f t="shared" ref="A14:A15" si="4">A10</f>
        <v>Natural Gas</v>
      </c>
      <c r="B14" t="str">
        <f t="shared" ref="B14:B15" si="5">$B$13</f>
        <v>GBP</v>
      </c>
      <c r="C14" s="5">
        <f t="array" ref="C14:J14">TRANSPOSE([4]Summary!$I$115:$I$122)*1000000</f>
        <v>6315000000</v>
      </c>
      <c r="D14" s="5">
        <v>5813650164.5620794</v>
      </c>
      <c r="E14" s="5">
        <v>4920972148.0052214</v>
      </c>
      <c r="F14" s="5">
        <v>6410335867.87953</v>
      </c>
      <c r="G14" s="5">
        <v>8206124430.3054647</v>
      </c>
      <c r="H14" s="5">
        <v>4566337556.1858816</v>
      </c>
      <c r="I14" s="5">
        <v>3254914002.4004812</v>
      </c>
      <c r="J14" s="5">
        <v>11704894857.595842</v>
      </c>
    </row>
    <row r="15" spans="1:10" x14ac:dyDescent="0.35">
      <c r="A15" t="str">
        <f t="shared" si="4"/>
        <v>Coal</v>
      </c>
      <c r="B15" t="str">
        <f t="shared" si="5"/>
        <v>GBP</v>
      </c>
      <c r="C15" s="5">
        <f t="array" ref="C15:J15">TRANSPOSE([4]Summary!$K$115:$K$122)*1000000</f>
        <v>390000000</v>
      </c>
      <c r="D15" s="5">
        <v>245000000</v>
      </c>
      <c r="E15" s="5">
        <v>125000000</v>
      </c>
      <c r="F15" s="5">
        <v>265000000</v>
      </c>
      <c r="G15" s="5">
        <v>150000000</v>
      </c>
      <c r="H15" s="5">
        <v>200000000</v>
      </c>
      <c r="I15" s="5">
        <v>120000000</v>
      </c>
      <c r="J15" s="5">
        <v>5000000</v>
      </c>
    </row>
    <row r="16" spans="1:10" x14ac:dyDescent="0.35">
      <c r="A16" s="2" t="s">
        <v>27</v>
      </c>
    </row>
    <row r="17" spans="1:11" x14ac:dyDescent="0.35">
      <c r="A17" s="1" t="s">
        <v>10</v>
      </c>
    </row>
    <row r="18" spans="1:11" x14ac:dyDescent="0.35">
      <c r="A18" t="s">
        <v>24</v>
      </c>
      <c r="B18" t="str">
        <f>$B$5</f>
        <v>Tonnes</v>
      </c>
      <c r="C18" s="5">
        <f t="array" ref="C18:J18">TRANSPOSE([1]Annual!$J$26:$J$33)*1000</f>
        <v>29809340.000000004</v>
      </c>
      <c r="D18" s="5">
        <v>31819810</v>
      </c>
      <c r="E18" s="5">
        <v>33246579.999999996</v>
      </c>
      <c r="F18" s="5">
        <v>36862729.999999993</v>
      </c>
      <c r="G18" s="5">
        <v>42582130.000000007</v>
      </c>
      <c r="H18" s="5">
        <v>42842650</v>
      </c>
      <c r="I18" s="5">
        <v>38345979.999999993</v>
      </c>
      <c r="J18" s="5">
        <v>32054120.000000004</v>
      </c>
    </row>
    <row r="19" spans="1:11" x14ac:dyDescent="0.35">
      <c r="A19" t="str">
        <f t="shared" ref="A19:A24" si="6">A10</f>
        <v>Natural Gas</v>
      </c>
      <c r="B19" t="str">
        <f>$B$8</f>
        <v>Sm3</v>
      </c>
      <c r="C19" s="5">
        <f t="array" ref="C19:J19">TRANSPOSE('[2]Annual (Million m3)'!$D$13:$D$20)*1000000</f>
        <v>11455970000</v>
      </c>
      <c r="D19" s="5">
        <v>14173840000</v>
      </c>
      <c r="E19" s="5">
        <v>10434870000</v>
      </c>
      <c r="F19" s="5">
        <v>11452200000</v>
      </c>
      <c r="G19" s="5">
        <v>7758450000.000001</v>
      </c>
      <c r="H19" s="5">
        <v>8280340000</v>
      </c>
      <c r="I19" s="5">
        <v>9611550000</v>
      </c>
      <c r="J19" s="5">
        <v>6875740000</v>
      </c>
    </row>
    <row r="20" spans="1:11" x14ac:dyDescent="0.35">
      <c r="A20" t="str">
        <f t="shared" si="6"/>
        <v>Coal</v>
      </c>
      <c r="B20" t="str">
        <f>$B$5</f>
        <v>Tonnes</v>
      </c>
      <c r="C20" s="5">
        <f t="array" ref="C20:J20">TRANSPOSE([3]Annual!$G$23:$G$30)*1000</f>
        <v>425080</v>
      </c>
      <c r="D20" s="5">
        <v>385400</v>
      </c>
      <c r="E20" s="5">
        <v>443440</v>
      </c>
      <c r="F20" s="5">
        <v>494910.00000000006</v>
      </c>
      <c r="G20" s="5">
        <v>633760</v>
      </c>
      <c r="H20" s="5">
        <v>740200</v>
      </c>
      <c r="I20" s="5">
        <v>1308730</v>
      </c>
      <c r="J20" s="5">
        <v>1129360.0000000002</v>
      </c>
    </row>
    <row r="21" spans="1:11" x14ac:dyDescent="0.35">
      <c r="A21" s="1" t="s">
        <v>11</v>
      </c>
    </row>
    <row r="22" spans="1:11" x14ac:dyDescent="0.35">
      <c r="A22" t="str">
        <f>A18</f>
        <v>Crude Oil &amp; NGLs</v>
      </c>
      <c r="B22" t="str">
        <f t="shared" ref="B22:B24" si="7">$B$13</f>
        <v>GBP</v>
      </c>
      <c r="C22" s="5">
        <f t="array" ref="C22:J22">TRANSPOSE([4]Summary!$H$24:$H$31)*1000000</f>
        <v>14625000000</v>
      </c>
      <c r="D22" s="5">
        <v>8818123192.220787</v>
      </c>
      <c r="E22" s="5">
        <v>8562722806.3437176</v>
      </c>
      <c r="F22" s="5">
        <v>12495917172.22225</v>
      </c>
      <c r="G22" s="5">
        <v>17904194327.85854</v>
      </c>
      <c r="H22" s="5">
        <v>16909841443.693752</v>
      </c>
      <c r="I22" s="5">
        <v>9852128456.6124325</v>
      </c>
      <c r="J22" s="5">
        <v>12907871727.219549</v>
      </c>
    </row>
    <row r="23" spans="1:11" x14ac:dyDescent="0.35">
      <c r="A23" t="str">
        <f t="shared" si="6"/>
        <v>Natural Gas</v>
      </c>
      <c r="B23" t="str">
        <f t="shared" si="7"/>
        <v>GBP</v>
      </c>
      <c r="C23" s="5">
        <f t="array" ref="C23:J23">TRANSPOSE([4]Summary!$I$24:$I$31)*1000000</f>
        <v>2000000000</v>
      </c>
      <c r="D23" s="5">
        <v>2292915132.0351686</v>
      </c>
      <c r="E23" s="5">
        <v>1308029453.2368231</v>
      </c>
      <c r="F23" s="5">
        <v>1808506223.8722663</v>
      </c>
      <c r="G23" s="5">
        <v>1752042516.9597917</v>
      </c>
      <c r="H23" s="5">
        <v>986479271.60757852</v>
      </c>
      <c r="I23" s="5">
        <v>710342651.00558126</v>
      </c>
      <c r="J23" s="5">
        <v>2758247588.6511927</v>
      </c>
    </row>
    <row r="24" spans="1:11" x14ac:dyDescent="0.35">
      <c r="A24" t="str">
        <f t="shared" si="6"/>
        <v>Coal</v>
      </c>
      <c r="B24" t="str">
        <f t="shared" si="7"/>
        <v>GBP</v>
      </c>
      <c r="C24" s="5">
        <f t="array" ref="C24:J24">TRANSPOSE([4]Summary!$K$24:$K$31)*1000000</f>
        <v>55000000</v>
      </c>
      <c r="D24" s="5">
        <v>45000000</v>
      </c>
      <c r="E24" s="5">
        <v>50000000</v>
      </c>
      <c r="F24" s="5">
        <v>60000000</v>
      </c>
      <c r="G24" s="5">
        <v>85000000</v>
      </c>
      <c r="H24" s="5">
        <v>90000000</v>
      </c>
      <c r="I24" s="5">
        <v>100000000</v>
      </c>
      <c r="J24" s="5">
        <v>120000000</v>
      </c>
    </row>
    <row r="25" spans="1:11" x14ac:dyDescent="0.35">
      <c r="A25" s="2" t="s">
        <v>12</v>
      </c>
    </row>
    <row r="26" spans="1:11" x14ac:dyDescent="0.35">
      <c r="A26" s="1" t="s">
        <v>13</v>
      </c>
    </row>
    <row r="27" spans="1:11" x14ac:dyDescent="0.35">
      <c r="A27" s="3" t="s">
        <v>14</v>
      </c>
      <c r="B27" t="str">
        <f>$B$13</f>
        <v>GBP</v>
      </c>
      <c r="C27" s="5">
        <f t="array" ref="C27:J27">TRANSPOSE([5]GVA!$G$31:$G$38)*1000000</f>
        <v>19586000000</v>
      </c>
      <c r="D27" s="5">
        <v>12985000000</v>
      </c>
      <c r="E27" s="5">
        <v>12301000000</v>
      </c>
      <c r="F27" s="5">
        <v>16558000000</v>
      </c>
      <c r="G27" s="5">
        <v>22682000000</v>
      </c>
      <c r="H27" s="5">
        <v>21777000000</v>
      </c>
      <c r="I27" s="5">
        <v>14629000000</v>
      </c>
      <c r="J27" s="5">
        <v>17961000000</v>
      </c>
    </row>
    <row r="28" spans="1:11" x14ac:dyDescent="0.35">
      <c r="A28" t="s">
        <v>16</v>
      </c>
      <c r="B28" t="str">
        <f>$B$13</f>
        <v>GBP</v>
      </c>
      <c r="C28" s="5">
        <f t="array" ref="C28:J28">TRANSPOSE([5]GVA!$H$31:$H$38)*1000000</f>
        <v>1661052000000</v>
      </c>
      <c r="D28" s="5">
        <v>1713429000000</v>
      </c>
      <c r="E28" s="5">
        <v>1782115000000</v>
      </c>
      <c r="F28" s="5">
        <v>1860286000000</v>
      </c>
      <c r="G28" s="5">
        <v>1925435000000</v>
      </c>
      <c r="H28" s="5">
        <v>2000157000000</v>
      </c>
      <c r="I28" s="5">
        <v>1903575000000</v>
      </c>
      <c r="J28" s="5">
        <v>2088487000000</v>
      </c>
    </row>
    <row r="29" spans="1:11" x14ac:dyDescent="0.35">
      <c r="A29" s="1" t="s">
        <v>15</v>
      </c>
    </row>
    <row r="30" spans="1:11" x14ac:dyDescent="0.35">
      <c r="A30" t="str">
        <f>$A$28</f>
        <v>Whole Economy</v>
      </c>
      <c r="B30" t="str">
        <f>$B$13</f>
        <v>GBP</v>
      </c>
      <c r="C30" s="5">
        <f t="array" ref="C30:J30">TRANSPOSE([5]GVA!$J$31:$J$38)*1000000</f>
        <v>1862827000000</v>
      </c>
      <c r="D30" s="5">
        <v>1920998000000</v>
      </c>
      <c r="E30" s="5">
        <v>1999461000000</v>
      </c>
      <c r="F30" s="5">
        <v>2085008000000</v>
      </c>
      <c r="G30" s="5">
        <v>2157410000000</v>
      </c>
      <c r="H30" s="5">
        <v>2238348000000</v>
      </c>
      <c r="I30" s="5">
        <v>2109594000000</v>
      </c>
      <c r="J30" s="5">
        <v>2276715000000</v>
      </c>
    </row>
    <row r="31" spans="1:11" x14ac:dyDescent="0.35">
      <c r="A31" s="1" t="s">
        <v>18</v>
      </c>
    </row>
    <row r="32" spans="1:11" x14ac:dyDescent="0.35">
      <c r="A32" s="9" t="s">
        <v>29</v>
      </c>
      <c r="B32" t="str">
        <f>$B$13</f>
        <v>GBP</v>
      </c>
      <c r="C32" s="5">
        <f t="array" ref="C32:J32">TRANSPOSE('[6]Both for NSTA Website'!$E$14:$E$21)*1000000</f>
        <v>3071000000</v>
      </c>
      <c r="D32" s="5">
        <v>385000000</v>
      </c>
      <c r="E32" s="5">
        <v>-413000000</v>
      </c>
      <c r="F32" s="5">
        <v>659000000</v>
      </c>
      <c r="G32" s="5">
        <v>1044000000</v>
      </c>
      <c r="H32" s="5">
        <v>1194000000</v>
      </c>
      <c r="I32" s="5">
        <v>207000000</v>
      </c>
      <c r="J32" s="5">
        <v>929000000</v>
      </c>
      <c r="K32" s="3"/>
    </row>
    <row r="33" spans="1:10" x14ac:dyDescent="0.35">
      <c r="A33" t="str">
        <f>$A$28&amp;" Taxes paid to HMRC (cash)"</f>
        <v>Whole Economy Taxes paid to HMRC (cash)</v>
      </c>
      <c r="B33" t="str">
        <f>$B$13</f>
        <v>GBP</v>
      </c>
      <c r="C33" s="5">
        <f t="array" ref="C33:J33">TRANSPOSE('[6]Both for NSTA Website'!$F$14:$F$21)*1000000</f>
        <v>505406000000</v>
      </c>
      <c r="D33" s="5">
        <v>527427000000</v>
      </c>
      <c r="E33" s="5">
        <v>553112000000</v>
      </c>
      <c r="F33" s="5">
        <v>590616000000</v>
      </c>
      <c r="G33" s="5">
        <v>612866000000</v>
      </c>
      <c r="H33" s="5">
        <v>635113000000</v>
      </c>
      <c r="I33" s="5">
        <v>569987000000</v>
      </c>
      <c r="J33" s="5">
        <v>696962000000</v>
      </c>
    </row>
    <row r="34" spans="1:10" x14ac:dyDescent="0.35">
      <c r="A34" s="2" t="s">
        <v>28</v>
      </c>
    </row>
    <row r="35" spans="1:10" x14ac:dyDescent="0.35">
      <c r="A35" s="9" t="s">
        <v>17</v>
      </c>
      <c r="B35" t="str">
        <f>$B$13</f>
        <v>GBP</v>
      </c>
      <c r="C35" s="5">
        <f>[7]Exports!T23*1000000</f>
        <v>20455000000</v>
      </c>
      <c r="D35" s="5">
        <f>[7]Exports!U23*1000000</f>
        <v>14120000000</v>
      </c>
      <c r="E35" s="5">
        <f>[7]Exports!V23*1000000</f>
        <v>13203000000</v>
      </c>
      <c r="F35" s="5">
        <f>[7]Exports!W23*1000000</f>
        <v>20811000000</v>
      </c>
      <c r="G35" s="5">
        <f>[7]Exports!X23*1000000</f>
        <v>28301000000</v>
      </c>
      <c r="H35" s="5">
        <f>[7]Exports!Y23*1000000</f>
        <v>26552000000</v>
      </c>
      <c r="I35" s="5">
        <f>[7]Exports!Z23*1000000</f>
        <v>18036000000</v>
      </c>
      <c r="J35" s="5">
        <f>[7]Exports!AA23*1000000</f>
        <v>20877000000</v>
      </c>
    </row>
    <row r="36" spans="1:10" x14ac:dyDescent="0.35">
      <c r="A36" t="str">
        <f>$A$28</f>
        <v>Whole Economy</v>
      </c>
      <c r="B36" t="str">
        <f>$B$13</f>
        <v>GBP</v>
      </c>
      <c r="C36" s="5">
        <f>[7]Exports!T26*1000000</f>
        <v>527386000000</v>
      </c>
      <c r="D36" s="5">
        <f>[7]Exports!U26*1000000</f>
        <v>526083000000</v>
      </c>
      <c r="E36" s="5">
        <f>[7]Exports!V26*1000000</f>
        <v>569111000000</v>
      </c>
      <c r="F36" s="5">
        <f>[7]Exports!W26*1000000</f>
        <v>630101000000</v>
      </c>
      <c r="G36" s="5">
        <f>[7]Exports!X26*1000000</f>
        <v>663325000000</v>
      </c>
      <c r="H36" s="5">
        <f>[7]Exports!Y26*1000000</f>
        <v>699250000000</v>
      </c>
      <c r="I36" s="5">
        <f>[7]Exports!Z26*1000000</f>
        <v>609897000000</v>
      </c>
      <c r="J36" s="5">
        <f>[7]Exports!AA26*1000000</f>
        <v>625374000000</v>
      </c>
    </row>
    <row r="37" spans="1:10" x14ac:dyDescent="0.35">
      <c r="A37" s="2" t="s">
        <v>19</v>
      </c>
    </row>
    <row r="38" spans="1:10" x14ac:dyDescent="0.35">
      <c r="A38" s="4" t="str">
        <f>$A$35&amp;" - Male"</f>
        <v>Extractive Industries - Male</v>
      </c>
      <c r="B38" t="s">
        <v>20</v>
      </c>
      <c r="C38" s="5">
        <f t="array" ref="C38:J38">TRANSPOSE('[8]Jobs Summary over Time'!$N$41:$N$48)*1000</f>
        <v>56250</v>
      </c>
      <c r="D38" s="5">
        <v>59750</v>
      </c>
      <c r="E38" s="5">
        <v>51750</v>
      </c>
      <c r="F38" s="5">
        <v>49000</v>
      </c>
      <c r="G38" s="5">
        <v>52250</v>
      </c>
      <c r="H38" s="5">
        <v>51500</v>
      </c>
      <c r="I38" s="5">
        <v>50250</v>
      </c>
      <c r="J38" s="5">
        <v>48750</v>
      </c>
    </row>
    <row r="39" spans="1:10" x14ac:dyDescent="0.35">
      <c r="A39" s="4" t="str">
        <f>$A$35&amp;" - Female"</f>
        <v>Extractive Industries - Female</v>
      </c>
      <c r="B39" t="str">
        <f>$B$38</f>
        <v>Person</v>
      </c>
      <c r="C39" s="5">
        <f t="array" ref="C39:J39">TRANSPOSE('[8]Jobs Summary over Time'!$U$41:$U$48)*1000</f>
        <v>11250</v>
      </c>
      <c r="D39" s="5">
        <v>11750</v>
      </c>
      <c r="E39" s="5">
        <v>9750</v>
      </c>
      <c r="F39" s="5">
        <v>9500</v>
      </c>
      <c r="G39" s="5">
        <v>10500</v>
      </c>
      <c r="H39" s="5">
        <v>10250</v>
      </c>
      <c r="I39" s="5">
        <v>10000</v>
      </c>
      <c r="J39" s="5">
        <v>10250</v>
      </c>
    </row>
    <row r="40" spans="1:10" x14ac:dyDescent="0.35">
      <c r="A40" s="4" t="str">
        <f>$A$35</f>
        <v>Extractive Industries</v>
      </c>
      <c r="B40" t="str">
        <f t="shared" ref="B40:B41" si="8">$B$38</f>
        <v>Person</v>
      </c>
      <c r="C40" s="5">
        <f t="array" ref="C40:J40">TRANSPOSE('[8]Jobs Summary over Time'!$E$41:$E$48)*1000</f>
        <v>67500</v>
      </c>
      <c r="D40" s="5">
        <v>70500</v>
      </c>
      <c r="E40" s="5">
        <v>62250</v>
      </c>
      <c r="F40" s="5">
        <v>57750</v>
      </c>
      <c r="G40" s="5">
        <v>62000</v>
      </c>
      <c r="H40" s="5">
        <v>61750</v>
      </c>
      <c r="I40" s="5">
        <v>59500</v>
      </c>
      <c r="J40" s="5">
        <v>59500</v>
      </c>
    </row>
    <row r="41" spans="1:10" x14ac:dyDescent="0.35">
      <c r="A41" t="str">
        <f>$A$28</f>
        <v>Whole Economy</v>
      </c>
      <c r="B41" t="str">
        <f t="shared" si="8"/>
        <v>Person</v>
      </c>
      <c r="C41" s="5">
        <f t="array" ref="C41:J41">TRANSPOSE('[8]Jobs Summary over Time'!$F$41:$F$48)*1000</f>
        <v>33222750</v>
      </c>
      <c r="D41" s="5">
        <v>33764000</v>
      </c>
      <c r="E41" s="5">
        <v>34335750</v>
      </c>
      <c r="F41" s="5">
        <v>34682250</v>
      </c>
      <c r="G41" s="5">
        <v>34882000</v>
      </c>
      <c r="H41" s="5">
        <v>35384750</v>
      </c>
      <c r="I41" s="5">
        <v>34795500</v>
      </c>
      <c r="J41" s="5">
        <v>34794250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08D2786879A84C98C986A1D2FE2AC0" ma:contentTypeVersion="18" ma:contentTypeDescription="Create a new document." ma:contentTypeScope="" ma:versionID="23cef727ba65d2ecc24e2a1fbd298925">
  <xsd:schema xmlns:xsd="http://www.w3.org/2001/XMLSchema" xmlns:xs="http://www.w3.org/2001/XMLSchema" xmlns:p="http://schemas.microsoft.com/office/2006/metadata/properties" xmlns:ns2="0c958bcd-fe3d-4310-8463-0016d19558cc" xmlns:ns3="36538d5f-f7e1-46e7-b8e6-8d0f62ce9765" targetNamespace="http://schemas.microsoft.com/office/2006/metadata/properties" ma:root="true" ma:fieldsID="2978534243de8d7d19195d005391593c" ns2:_="" ns3:_="">
    <xsd:import namespace="0c958bcd-fe3d-4310-8463-0016d19558cc"/>
    <xsd:import namespace="36538d5f-f7e1-46e7-b8e6-8d0f62ce9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958bcd-fe3d-4310-8463-0016d19558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b58f297-623d-4bc9-82bf-53ab639f85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38d5f-f7e1-46e7-b8e6-8d0f62ce9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e301e53-ab4a-4184-9aa6-99509ffdd4e5}" ma:internalName="TaxCatchAll" ma:showField="CatchAllData" ma:web="36538d5f-f7e1-46e7-b8e6-8d0f62ce9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958bcd-fe3d-4310-8463-0016d19558cc">
      <Terms xmlns="http://schemas.microsoft.com/office/infopath/2007/PartnerControls"/>
    </lcf76f155ced4ddcb4097134ff3c332f>
    <TaxCatchAll xmlns="36538d5f-f7e1-46e7-b8e6-8d0f62ce9765" xsi:nil="true"/>
  </documentManagement>
</p:properties>
</file>

<file path=customXml/itemProps1.xml><?xml version="1.0" encoding="utf-8"?>
<ds:datastoreItem xmlns:ds="http://schemas.openxmlformats.org/officeDocument/2006/customXml" ds:itemID="{6682599D-D8CB-456A-90F1-1662EE84B028}"/>
</file>

<file path=customXml/itemProps2.xml><?xml version="1.0" encoding="utf-8"?>
<ds:datastoreItem xmlns:ds="http://schemas.openxmlformats.org/officeDocument/2006/customXml" ds:itemID="{847B4959-4C2A-45E5-8D57-FA4ACBBF67F4}"/>
</file>

<file path=customXml/itemProps3.xml><?xml version="1.0" encoding="utf-8"?>
<ds:datastoreItem xmlns:ds="http://schemas.openxmlformats.org/officeDocument/2006/customXml" ds:itemID="{4ED8AC51-6A21-4495-8C07-3DA36B9D9D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Earp</dc:creator>
  <cp:lastModifiedBy>International Secretariat</cp:lastModifiedBy>
  <dcterms:created xsi:type="dcterms:W3CDTF">2022-10-24T13:14:33Z</dcterms:created>
  <dcterms:modified xsi:type="dcterms:W3CDTF">2022-11-16T09:23:16Z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0x010100AF08D2786879A84C98C986A1D2FE2AC0</vt:lpwstr>
  </property>
</Properties>
</file>