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Colombia in review/"/>
    </mc:Choice>
  </mc:AlternateContent>
  <xr:revisionPtr revIDLastSave="731" documentId="8_{E110EDCD-9C22-4C93-86DA-B2191367F381}" xr6:coauthVersionLast="47" xr6:coauthVersionMax="47" xr10:uidLastSave="{34F892D9-F161-4930-8A72-B95EDEE1C7F9}"/>
  <bookViews>
    <workbookView xWindow="-108" yWindow="-108" windowWidth="23256" windowHeight="13896" tabRatio="819" firstSheet="1" activeTab="5" xr2:uid="{00000000-000D-0000-FFFF-FFFF00000000}"/>
  </bookViews>
  <sheets>
    <sheet name="Introduction" sheetId="13" r:id="rId1"/>
    <sheet name="Parte 1 - Datos generales" sheetId="9" r:id="rId2"/>
    <sheet name="Parte 2 - Lista Divulgaciones" sheetId="8" r:id="rId3"/>
    <sheet name="Parte 3 - Entidades informantes" sheetId="12" r:id="rId4"/>
    <sheet name="Parte 4 - Ingresos del gobierno" sheetId="4" r:id="rId5"/>
    <sheet name="Parte 5 - Datos de empresas" sheetId="11" r:id="rId6"/>
    <sheet name="Lists" sheetId="10" state="hidden" r:id="rId7"/>
  </sheet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3" i="8" l="1"/>
  <c r="J35" i="4"/>
  <c r="D102" i="8" s="1"/>
  <c r="B28" i="4" l="1"/>
  <c r="C28" i="4"/>
  <c r="D28" i="4"/>
  <c r="E28" i="4"/>
  <c r="H26" i="12"/>
  <c r="H63" i="12"/>
  <c r="H61" i="12"/>
  <c r="H62" i="12"/>
  <c r="H64" i="12"/>
  <c r="H25" i="12"/>
  <c r="D64" i="8"/>
  <c r="H27" i="12" l="1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5" i="12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31" i="4"/>
  <c r="C31" i="4"/>
  <c r="D31" i="4"/>
  <c r="E31" i="4"/>
  <c r="B30" i="4"/>
  <c r="C30" i="4"/>
  <c r="D30" i="4"/>
  <c r="E30" i="4"/>
  <c r="B29" i="4"/>
  <c r="C29" i="4"/>
  <c r="D29" i="4"/>
  <c r="E29" i="4"/>
  <c r="J110" i="11"/>
  <c r="B25" i="4"/>
  <c r="C25" i="4"/>
  <c r="D25" i="4"/>
  <c r="E25" i="4"/>
  <c r="B114" i="8"/>
  <c r="B112" i="8"/>
  <c r="D136" i="8"/>
  <c r="F195" i="8"/>
  <c r="F194" i="8"/>
  <c r="F172" i="8"/>
  <c r="F148" i="8"/>
  <c r="F144" i="8"/>
  <c r="F124" i="8"/>
  <c r="F120" i="8"/>
  <c r="F105" i="8"/>
  <c r="F101" i="8"/>
  <c r="F81" i="8"/>
  <c r="F48" i="8"/>
  <c r="F47" i="8"/>
  <c r="F46" i="8"/>
  <c r="F43" i="8"/>
  <c r="F36" i="8"/>
  <c r="E17" i="9"/>
  <c r="E16" i="9"/>
  <c r="E15" i="9"/>
  <c r="E16" i="12"/>
  <c r="E15" i="12"/>
  <c r="E17" i="12"/>
  <c r="E18" i="12"/>
  <c r="B132" i="8"/>
  <c r="B116" i="8"/>
  <c r="B97" i="8"/>
  <c r="B95" i="8"/>
  <c r="B93" i="8"/>
  <c r="B91" i="8"/>
  <c r="B89" i="8"/>
  <c r="B87" i="8"/>
  <c r="B85" i="8"/>
  <c r="B83" i="8"/>
  <c r="B77" i="8"/>
  <c r="B75" i="8"/>
  <c r="B73" i="8"/>
  <c r="B71" i="8"/>
  <c r="B69" i="8"/>
  <c r="B67" i="8"/>
  <c r="B65" i="8"/>
  <c r="B63" i="8"/>
  <c r="B105" i="11"/>
  <c r="B106" i="11"/>
  <c r="B107" i="11"/>
  <c r="B108" i="11"/>
  <c r="N4" i="4"/>
  <c r="D23" i="4"/>
  <c r="E24" i="4"/>
  <c r="D24" i="4"/>
  <c r="C24" i="4"/>
  <c r="B24" i="4"/>
  <c r="E23" i="4"/>
  <c r="C23" i="4"/>
  <c r="B23" i="4"/>
  <c r="E22" i="4"/>
  <c r="D22" i="4"/>
  <c r="C22" i="4"/>
  <c r="B22" i="4"/>
  <c r="C26" i="4"/>
  <c r="C27" i="4"/>
  <c r="D26" i="4"/>
  <c r="D27" i="4"/>
  <c r="E26" i="4"/>
  <c r="E27" i="4"/>
  <c r="B26" i="4"/>
  <c r="B27" i="4"/>
  <c r="C116" i="11" l="1"/>
  <c r="D116" i="11" s="1"/>
  <c r="E55" i="9"/>
  <c r="E56" i="9"/>
  <c r="E54" i="9"/>
  <c r="E53" i="9"/>
  <c r="E52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<sst xmlns="http://schemas.openxmlformats.org/spreadsheetml/2006/main" count="3583" uniqueCount="2098">
  <si>
    <t>Completado el día: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</si>
  <si>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</si>
  <si>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</si>
  <si>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</si>
  <si>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</si>
  <si>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</si>
  <si>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</si>
  <si>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</si>
  <si>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</si>
  <si>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</si>
  <si>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</si>
  <si>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</si>
  <si>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</si>
  <si>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</si>
  <si>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</si>
  <si>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</si>
  <si>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</si>
  <si>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</si>
  <si>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</si>
  <si>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</si>
  <si>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</si>
  <si>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</si>
  <si>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</si>
  <si>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</si>
  <si>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</si>
  <si>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</si>
  <si>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</si>
  <si>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</si>
  <si>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</si>
  <si>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</si>
  <si>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</si>
  <si>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</si>
  <si>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</si>
  <si>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</si>
  <si>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</si>
  <si>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</si>
  <si>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</si>
  <si>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</si>
  <si>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</si>
  <si>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</si>
  <si>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</si>
  <si>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</si>
  <si>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</si>
  <si>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</si>
  <si>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</si>
  <si>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</si>
  <si>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</si>
  <si>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</si>
  <si>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</si>
  <si>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</si>
  <si>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</si>
  <si>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</si>
  <si>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Colombia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</si>
  <si>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</si>
  <si>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</si>
  <si>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</si>
  <si>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</si>
  <si>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</si>
  <si>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</si>
  <si>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</si>
  <si>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</si>
  <si>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</si>
  <si>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</si>
  <si>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</si>
  <si>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</si>
  <si>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Beta Group</t>
  </si>
  <si>
    <t>Fecha en la que se hizo público el Informe EITI</t>
  </si>
  <si>
    <t>Dirección web, Informe EITI</t>
  </si>
  <si>
    <t>http://www.eiticolombia.gov.co/es/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</si>
  <si>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</si>
  <si>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</si>
  <si>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</si>
  <si>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</si>
  <si>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</si>
  <si>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</si>
  <si>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</si>
  <si>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</si>
  <si>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</si>
  <si>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</si>
  <si>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</si>
  <si>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</si>
  <si>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</si>
  <si>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</si>
  <si>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</si>
  <si>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</si>
  <si>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</si>
  <si>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No aplica</t>
  </si>
  <si>
    <t>En caso afirmativo, indicar el nombre (agregando nuevas filas en caso de haber más de uno)</t>
  </si>
  <si>
    <t>&lt; Otro sector &gt;</t>
  </si>
  <si>
    <t>Cantidad de entidades gubernamentales informantes (incluidas las empresas de titularidad estatal receptoras)</t>
  </si>
  <si>
    <t xml:space="preserve">&lt; número &gt;	</t>
  </si>
  <si>
    <t>Cantidad de empresas informantes (incluidas las empresas de titularidad estatal pagadoras)</t>
  </si>
  <si>
    <t>&lt; número &gt;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</si>
  <si>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</si>
  <si>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COP</t>
  </si>
  <si>
    <t xml:space="preserve">Tipo de cambio utilizado: 1 USD = </t>
  </si>
  <si>
    <t>Fuente del tipo de cambio (dirección web,…)</t>
  </si>
  <si>
    <t>&lt;Dirección web&gt;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</si>
  <si>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</si>
  <si>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</si>
  <si>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</si>
  <si>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</si>
  <si>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</si>
  <si>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No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</si>
  <si>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</si>
  <si>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</si>
  <si>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</si>
  <si>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</si>
  <si>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</si>
  <si>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</si>
  <si>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</si>
  <si>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</si>
  <si>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</si>
  <si>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>Javier Mauricio Leon</t>
  </si>
  <si>
    <t>Organización</t>
  </si>
  <si>
    <t>Dirección de correo electrónico</t>
  </si>
  <si>
    <t>gerencia@betagroup.com.co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</si>
  <si>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</si>
  <si>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</si>
  <si>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</si>
  <si>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</si>
  <si>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</si>
  <si>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</si>
  <si>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</si>
  <si>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</si>
  <si>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</si>
  <si>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</si>
  <si>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</si>
  <si>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</si>
  <si>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</si>
  <si>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</si>
  <si>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</si>
  <si>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</si>
  <si>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 xml:space="preserve">https://www.corteconstitucional.gov.co/inicio/Constitucion politica de Colombia - 2015.pdf </t>
  </si>
  <si>
    <t xml:space="preserve">Articulo 332 y 360 hacen referencia a la propiedad del subsuelo y a la contraprestacion economica, regalia por la explotacion de recurso natural no renovable. </t>
  </si>
  <si>
    <t>una exposición general de los roles de los organismos gubernamentales?</t>
  </si>
  <si>
    <t>el régimen de derechos sobre minerales y petróleo?</t>
  </si>
  <si>
    <t>https://www.funcionpublica.gov.co/eva/gestornormativo/norma.php?i=75114   https://www.funcionpublica.gov.co/eva/gestornormativo/norma.php?i=9202  https://www.funcionpublica.gov.co/eva/gestornormativo/norma.php?i=77887 https://normas.cra.gov.co/gestor/docs/resolucion_minminas_40391_2016.htm</t>
  </si>
  <si>
    <t xml:space="preserve">Decreto 1056 de 1953 por el cual se expide el Codigo de Petroleos. Ley 685 de 2001 por la cual se expide el Codigo de Minas y se dictan otras disposiciones. Decreto 1073 de 2015 Sector Administrativo de Minas y Energía. Resolucion 40391 de 2016, por la cual se adopta la Politica Minera Nacional. </t>
  </si>
  <si>
    <t>el régimen fiscal?</t>
  </si>
  <si>
    <t>https://www.funcionpublica.gov.co/eva/gestornormativo/norma.php?i=172966 https://www.funcionpublica.gov.co/eva/gestornormativo/norma_pdf.php?i=66806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</si>
  <si>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</si>
  <si>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</si>
  <si>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 xml:space="preserve"> https://www.anh.gov.co/es/hidrocarburos/contratos-y-reglamentaci%C3%B3n/reglamento-de-asignaci%C3%B3n-de-%C3%A1reas/  </t>
  </si>
  <si>
    <t>y los criterios técnicos y financieros empleados?</t>
  </si>
  <si>
    <t>http://www.anh.gov.co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</si>
  <si>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</si>
  <si>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</si>
  <si>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</si>
  <si>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</si>
  <si>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</si>
  <si>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https://www.anm.gov.co/?q=Titulos_otorgados_ANM</t>
  </si>
  <si>
    <t>Registro de licencias para el sector petrolero</t>
  </si>
  <si>
    <t>Registro de licencias para otro(s) sector(es) - agregar filas en caso de haber varios</t>
  </si>
  <si>
    <t>&lt; ¿Reportado a través de EITI o divulgado sistemáticamente? &gt;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</si>
  <si>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</si>
  <si>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</si>
  <si>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¿Se divulgan los contratos o el texto integral de las licencias?</t>
  </si>
  <si>
    <t>Registro de contratos para el sector minero</t>
  </si>
  <si>
    <t>https://www.anm.gov.co</t>
  </si>
  <si>
    <t>Registro de contratos para el sector petrolero</t>
  </si>
  <si>
    <t xml:space="preserve">http://www.anh.gov.co  https://www2.sgc.gov.co/ProgramasDeInvestigacion/BancoInformacionPetrolera/Paginas/banco-de-informacion-petrolera.aspx </t>
  </si>
  <si>
    <t>Registro de contratos para otro(s) sector(es) - agregar filas en caso de haber varios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</si>
  <si>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</si>
  <si>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</si>
  <si>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>No disponible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</si>
  <si>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</si>
  <si>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</si>
  <si>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</si>
  <si>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</si>
  <si>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</si>
  <si>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https://www.ecopetrol.com.co</t>
  </si>
  <si>
    <t>Referencias a portales de empresas de titularidad estatal o sitio(s) web de empresa(s) privada(s), por ejemplo, conforme a lo expuesto en el Informe (agregar filas en caso de haber varias empresas de titularidad estatal)</t>
  </si>
  <si>
    <t>https://www.ecopetrol.com.co/wps/portal/Home/es/transparencia-acceso-informacion/transparencia-acceso-informacion</t>
  </si>
  <si>
    <t>Referencias a Estado Financiero Auditado de empresa de titularidad estatal o privada (agregar filas en caso de haber varias empresas de titularidad estatal)</t>
  </si>
  <si>
    <t>https://www.ecopetrol.com.co/wps/portal/Home/es/Inversionistas/InformacionFinanciera/Estadosfinancieros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</si>
  <si>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</si>
  <si>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</si>
  <si>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</si>
  <si>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</si>
  <si>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</si>
  <si>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https://www.anh.gov.co/en/operaciones-y-regalias/sistemas-integrados-operaciones/estadisticas-de-produccion/</t>
  </si>
  <si>
    <t>Divulgación de valores de producción</t>
  </si>
  <si>
    <t>Petróleo crudo (2709), volumen</t>
  </si>
  <si>
    <t>Gas natural (2711), volumen</t>
  </si>
  <si>
    <t>Sm3 e.p.</t>
  </si>
  <si>
    <t>Promedio diario x 365 (61034839.06 x 365), convirtiendo Kpies cubicos a metros3</t>
  </si>
  <si>
    <t>Oro (7108), volumen</t>
  </si>
  <si>
    <t>Toneladas</t>
  </si>
  <si>
    <t xml:space="preserve">Convirtiendo de gramos a onzas. </t>
  </si>
  <si>
    <t>Plata (7106), volumen</t>
  </si>
  <si>
    <t>oz</t>
  </si>
  <si>
    <t>USD</t>
  </si>
  <si>
    <t>Carbón (2701), volumen</t>
  </si>
  <si>
    <t xml:space="preserve">ANH </t>
  </si>
  <si>
    <t>Cobre (2603), volumen</t>
  </si>
  <si>
    <t xml:space="preserve">convirtiendo de kilogramos a toneladas. ANH </t>
  </si>
  <si>
    <t>Piedras preciosas (excluyendo diamantes) (7103), volume</t>
  </si>
  <si>
    <t xml:space="preserve">Conviertiendo de kilates a toneladas. Esmeraldas en bruto. ANH </t>
  </si>
  <si>
    <t>Hierro (2601), volumen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</si>
  <si>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</si>
  <si>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</si>
  <si>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>Sí, a través de informe EITI</t>
  </si>
  <si>
    <t xml:space="preserve">https://www.eiticolombia.gov.co/es/informes-eiti/informe-2020/aporte-social-economico/ </t>
  </si>
  <si>
    <t xml:space="preserve">Tambien divulgago sistematicamente a través de la web de UPME para el sector de minerales. </t>
  </si>
  <si>
    <t>Divulgación de valores de exportación</t>
  </si>
  <si>
    <t xml:space="preserve">FOB </t>
  </si>
  <si>
    <t>Sm3</t>
  </si>
  <si>
    <t xml:space="preserve">FOB. </t>
  </si>
  <si>
    <t>&lt;método de cálculo del valor, si se dispone de él&gt;</t>
  </si>
  <si>
    <t>FOB. UPME</t>
  </si>
  <si>
    <t>Toneladas métricas</t>
  </si>
  <si>
    <t xml:space="preserve">Esmeraldas </t>
  </si>
  <si>
    <t>Ferro, aleaciones, manganeso (7202), volumen</t>
  </si>
  <si>
    <t xml:space="preserve">Ferroniquel 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</si>
  <si>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</si>
  <si>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</si>
  <si>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>¿Se encuentran disponibles al público las decisiones del grupo multipartícipe referentes a los umbrales de importancia relativa?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</si>
  <si>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</si>
  <si>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</si>
  <si>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</si>
  <si>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</si>
  <si>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En caso afirmativo, ¿cuál fue el volumen recibido?</t>
  </si>
  <si>
    <t>Agregar productos básicos aquí, volumen</t>
  </si>
  <si>
    <t>En caso afirmativo, ¿qué se vendió?</t>
  </si>
  <si>
    <t>Sm3 (metros cúbicos estándar)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</si>
  <si>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</si>
  <si>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</si>
  <si>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</si>
  <si>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En caso afirmativo, ¿cuál fue el total de ingresos recibidos por acuerdos de infraestructura y permuta?</t>
  </si>
  <si>
    <t xml:space="preserve">No aplica 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</si>
  <si>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</si>
  <si>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https://www.minenergia.gov.co/</t>
  </si>
  <si>
    <t>¿El gobierno divulga información sobre los ingresos por transporte?</t>
  </si>
  <si>
    <t>En caso afirmativo, ¿cuál fue el total de ingresos recibidos por el transporte de productos básicos?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</si>
  <si>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</si>
  <si>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</si>
  <si>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https://www.ecopetrol.com.co/wps/portal</t>
  </si>
  <si>
    <t>En caso afirmativo, ¿cuál fue el total de ingresos recibidos por las empresas de titularidad estatal?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</si>
  <si>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</si>
  <si>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En caso afirmativo, ¿cuál fue el total de ingresos subnacionales recibidos?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</si>
  <si>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</si>
  <si>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</si>
  <si>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</si>
  <si>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</si>
  <si>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</si>
  <si>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Auditorías externas, Política de datos abiertos, SARLAFT, GAFILAT</t>
  </si>
  <si>
    <t>¿Los organismos gubernamentales están sujetos a auditorías independientes y creíbles?</t>
  </si>
  <si>
    <t>https://www.contraloria.gov.co</t>
  </si>
  <si>
    <t>Se usan las normas ISSAI y el Modelo Estandar de Control Interno</t>
  </si>
  <si>
    <t>Base de datos de auditorías del gobierno</t>
  </si>
  <si>
    <t>¿Las empresas están sujetas a auditorías independientes y creíbles?</t>
  </si>
  <si>
    <t>Revisión fiscal de acuerdo con estándares nacionales e internacionales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</si>
  <si>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</si>
  <si>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</si>
  <si>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</si>
  <si>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 xml:space="preserve">capitulo 5 informe EITI 2020 </t>
  </si>
  <si>
    <t>¿El gobierno divulga el valor de los ingresos no registrados en el presupuesto?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</si>
  <si>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</si>
  <si>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</si>
  <si>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https://sicodis.dnp.gov.co/logon.aspx?ReturnUrl=%2f</t>
  </si>
  <si>
    <t>En caso afirmativo, ¿cuánto debería haber transferido el gobierno según la fórmula de reparto de ingresos?</t>
  </si>
  <si>
    <t>En caso afirmativo, ¿qué monto de transferencias podría justificar el gobierno?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</si>
  <si>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</si>
  <si>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</si>
  <si>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 xml:space="preserve">capitulo 5 y 6 informe EITI 2020 </t>
  </si>
  <si>
    <t>¿El gobierno divulga una descripción del presupuesto y los procesos de auditoría del país?</t>
  </si>
  <si>
    <t>https://www.minhacienda.gov.co/webcenter/portal/EntOrdenNacional/pages_presupuestogralnacion/pptogralnal2020/ejeEPGN2020/presupuestogeneraldelanacin2020</t>
  </si>
  <si>
    <t>¿El gobierno divulga información disponible al público referente a presupuestos y gastos? - agregar filas en caso de haber varias</t>
  </si>
  <si>
    <t>https://www.minhacienda.gov.co/webcenter/ShowProperty?nodeId=%2FConexionContent%2FWCC_CLUSTER-186352%2F%2FidcPrimaryFile&amp;revision=latestreleased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</si>
  <si>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</si>
  <si>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</si>
  <si>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https://www.eiticolombia.gov.co/es/informes-eiti/informe-2020/aporte-social-economico/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</si>
  <si>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</si>
  <si>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</si>
  <si>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</si>
  <si>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</si>
  <si>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Milones de pesos</t>
  </si>
  <si>
    <t>En caso afirmativo, ¿cuál fue el total de gastos sociales voluntarios pagados?</t>
  </si>
  <si>
    <t>Millones de pesos (PDF pagina 229)</t>
  </si>
  <si>
    <t>¿El gobierno divulga información sobre pagos ambientales?</t>
  </si>
  <si>
    <t>https://eiticolombia.gov.co/media/filer_public/28/30/2830a54b-ce0b-40a8-937d-4d988d8db22b/pagos_ambientales.pdf</t>
  </si>
  <si>
    <t>Temas Ambientales - EITI COLOMBIA</t>
  </si>
  <si>
    <t>En caso afirmativo, ¿cuál fue el total de pagos ambientales obligatorios?</t>
  </si>
  <si>
    <t>En caso afirmativo, ¿cuál fue el total de pagos ambientales voluntarios?</t>
  </si>
  <si>
    <t>incluye informacion de tasas y cobres reportados por empresas adheridas a EITI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</si>
  <si>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</si>
  <si>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</si>
  <si>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 xml:space="preserve">No reporta gastos cuasifiscales para el ano 2020 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</si>
  <si>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</si>
  <si>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</si>
  <si>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</si>
  <si>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t>http://www.eiticolombia.gov.co/es/ https://www.eiticolombia.gov.co/es/informes-eiti/informe-2020/aporte-social-economico/</t>
  </si>
  <si>
    <t xml:space="preserve">Pagina 182 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</si>
  <si>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</si>
  <si>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Millones de pesos (PDF pag 212-213)</t>
  </si>
  <si>
    <t>Producto Interno Bruto Minería Artesanal y el sector informal</t>
  </si>
  <si>
    <t>Producto Interno Bruto - todos los sectores</t>
  </si>
  <si>
    <t>Millones de pesos (PDF pag 211)</t>
  </si>
  <si>
    <t>Ingresos del gobierno - industrias extractivas</t>
  </si>
  <si>
    <t>A tasa representativa del mercado</t>
  </si>
  <si>
    <t>Ingresos del gobierno - todos los sectores</t>
  </si>
  <si>
    <t>https://www.eiticolombia.gov.co/es/informes-eiti/informe-2020/gestion-distribucion/</t>
  </si>
  <si>
    <t>Exportaciones - industrias extractivas</t>
  </si>
  <si>
    <t>Exportaciones - todos los sectores</t>
  </si>
  <si>
    <t xml:space="preserve">Millones de pesos, PDF pag 214 </t>
  </si>
  <si>
    <t>Nivel de empleo - sector extractivo - hombres</t>
  </si>
  <si>
    <t>personas</t>
  </si>
  <si>
    <t xml:space="preserve">PDF page 223 </t>
  </si>
  <si>
    <t>Nivel de empleo - sector extractivo - mujeres</t>
  </si>
  <si>
    <t>PDF page 224</t>
  </si>
  <si>
    <t>Nivel de empleo - sector extractivo</t>
  </si>
  <si>
    <t>PDF page 225</t>
  </si>
  <si>
    <t>Nivel de empleo - todos los sectores</t>
  </si>
  <si>
    <t>Boletín técnico Mercado laboral - diciembre 2020 (dane.gov.co)</t>
  </si>
  <si>
    <t>Inversiones - sector extractivo</t>
  </si>
  <si>
    <t>Millones de dolares (PDF pag 220)</t>
  </si>
  <si>
    <t>Inversiones - todos los sectores</t>
  </si>
  <si>
    <t>Millones de dolares (PDF pag 219)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</si>
  <si>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</si>
  <si>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</si>
  <si>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</si>
  <si>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</si>
  <si>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</si>
  <si>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</si>
  <si>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</si>
  <si>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</si>
  <si>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</si>
  <si>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</si>
  <si>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</si>
  <si>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</si>
  <si>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</si>
  <si>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</si>
  <si>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</si>
  <si>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</si>
  <si>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</si>
  <si>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</si>
  <si>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Agencia Nacional de Hidrocarburos</t>
  </si>
  <si>
    <t>Gobierno central</t>
  </si>
  <si>
    <t>Agencia Nacional de Minería</t>
  </si>
  <si>
    <t>Dian</t>
  </si>
  <si>
    <t>Ministerio de Hacienda</t>
  </si>
  <si>
    <t>Lista de empresas informantes</t>
  </si>
  <si>
    <t>Referencias identificatorias de la empresa</t>
  </si>
  <si>
    <t>Nombre completo de la empresa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</si>
  <si>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</si>
  <si>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</si>
  <si>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</si>
  <si>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</si>
  <si>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</si>
  <si>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</si>
  <si>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Acerías Paz del Río S.A.</t>
  </si>
  <si>
    <t>Minería</t>
  </si>
  <si>
    <t>Anglogold Ashanti Colombia S.A.</t>
  </si>
  <si>
    <t>C.I. Prodeco S.A.</t>
  </si>
  <si>
    <t>Carbones de Cerrejón Limited</t>
  </si>
  <si>
    <t>Carbones de la Jagua S.A.</t>
  </si>
  <si>
    <t>Cepsa Colombia S.A.</t>
  </si>
  <si>
    <t>Petróleo y gas</t>
  </si>
  <si>
    <t>Cerrejón Zona Norte S.A.</t>
  </si>
  <si>
    <t>Cerro Matoso S.A.</t>
  </si>
  <si>
    <t>CI Colombian Natural Resources I SAS</t>
  </si>
  <si>
    <t xml:space="preserve">CNE Oil &amp; Gas SAS </t>
  </si>
  <si>
    <t>CNR III Ltd. Sucursal Colombia</t>
  </si>
  <si>
    <t>Consorcio Minero Unido S.A.</t>
  </si>
  <si>
    <t>Continental Gold</t>
  </si>
  <si>
    <t>Drummond Coal Mining LLC</t>
  </si>
  <si>
    <t>Drummond Ltd</t>
  </si>
  <si>
    <t>Ecopetrol S.A.</t>
  </si>
  <si>
    <t>Esmeraldas Mining Services S.A.S</t>
  </si>
  <si>
    <t>Frontera Energy Colombia Corp Sucursal Colombia</t>
  </si>
  <si>
    <t>Geopark Colombia S.A.S</t>
  </si>
  <si>
    <t>Geoproduction Oil And Gas Company of Colombia</t>
  </si>
  <si>
    <t>Gramalote Colombia Limited</t>
  </si>
  <si>
    <t>Gran Tierra Colombia Inc. Sucursal</t>
  </si>
  <si>
    <t>Gran Tierra Energy Colombia Ltd</t>
  </si>
  <si>
    <t>Hocol S.A.</t>
  </si>
  <si>
    <t>Mansarovar Energy Colombia Ltd</t>
  </si>
  <si>
    <t>Minería de Cobre Quebradona S.A.</t>
  </si>
  <si>
    <t>Mineros Aluvial S.A.S.</t>
  </si>
  <si>
    <t>Occidental Andina LLC</t>
  </si>
  <si>
    <t>Occidental De Colombia LLC</t>
  </si>
  <si>
    <t>Parex Resources Colombia Ltd. Sucursal</t>
  </si>
  <si>
    <t>Perenco Colombia Limited</t>
  </si>
  <si>
    <t>Perenco Oil and Gas Colombia Limited</t>
  </si>
  <si>
    <t>Petróleos Sud Americanos Sucursal Colombia</t>
  </si>
  <si>
    <t>Puerto Arturo S.A.S</t>
  </si>
  <si>
    <t>Shona Energy (Colombia) Limited</t>
  </si>
  <si>
    <t>Sociedad Portuaria Puerto Nuevo S.A.</t>
  </si>
  <si>
    <t>Verano Energy Limited Sucursal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</si>
  <si>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</si>
  <si>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</si>
  <si>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</si>
  <si>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</si>
  <si>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</si>
  <si>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</si>
  <si>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</si>
  <si>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</si>
  <si>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</si>
  <si>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</si>
  <si>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Agregar nuevas filas cuando sea necesario, haciendo clic con el botón derecho en el número de fila a la izquierda y seleccionando "Insertar"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</si>
  <si>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</si>
  <si>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</si>
  <si>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</si>
  <si>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</si>
  <si>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</si>
  <si>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</si>
  <si>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</si>
  <si>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</si>
  <si>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</si>
  <si>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</si>
  <si>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</si>
  <si>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</si>
  <si>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</si>
  <si>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</si>
  <si>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</si>
  <si>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</si>
  <si>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</si>
  <si>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</si>
  <si>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</si>
  <si>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</si>
  <si>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</si>
  <si>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Regalías (1415E1)</t>
  </si>
  <si>
    <t>Petróleo y Gas</t>
  </si>
  <si>
    <t>Comercialización de Regalías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</si>
  <si>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</si>
  <si>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Entregado/pagado directamente al gobierno (1415E31)</t>
  </si>
  <si>
    <t>Derechos Económicos</t>
  </si>
  <si>
    <t>Regalías</t>
  </si>
  <si>
    <t>Canon Superficiario, Administración, Derechos Económicos y Participaciones</t>
  </si>
  <si>
    <t>Compensaciones Económicas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</si>
  <si>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</si>
  <si>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</si>
  <si>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Renta</t>
  </si>
  <si>
    <t>DIAN</t>
  </si>
  <si>
    <t>Otro</t>
  </si>
  <si>
    <t>Dividendos</t>
  </si>
  <si>
    <t>IOPP</t>
  </si>
  <si>
    <t>Total</t>
  </si>
  <si>
    <t>Información adicional</t>
  </si>
  <si>
    <t>Toda información adicional que no reúna las condiciones para ser incluida en la tabla precedente, se ruega incluirla a continuación como comentarios.</t>
  </si>
  <si>
    <t>Comentario 1</t>
  </si>
  <si>
    <t>Incluir comentarios aquí. Las retenciones tributarias y los impuestos deducidos directamente del salario no se pagan por cuenta de las empresas, por lo cual deberían excluirse</t>
  </si>
  <si>
    <t>Comentario 2</t>
  </si>
  <si>
    <t>Inserte filas adicionales según sea necesario P. ej., la siguiente tabla comprende los ingresos excluidos</t>
  </si>
  <si>
    <t>Comentario 3</t>
  </si>
  <si>
    <t>Incluir comentarios aquí.</t>
  </si>
  <si>
    <t>Comentario 4</t>
  </si>
  <si>
    <t>Comentario 5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</si>
  <si>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</si>
  <si>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</si>
  <si>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</si>
  <si>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</si>
  <si>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</si>
  <si>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</si>
  <si>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</si>
  <si>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</si>
  <si>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</si>
  <si>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</si>
  <si>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</si>
  <si>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</si>
  <si>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</si>
  <si>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</si>
  <si>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</si>
  <si>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</si>
  <si>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</si>
  <si>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Canacol Energy Colombia S.A.</t>
  </si>
  <si>
    <t>Carbones El Tesoro S.A.</t>
  </si>
  <si>
    <t>Repsol Colombia Oil &amp; Gas Limited</t>
  </si>
  <si>
    <t>SierraCol Energy Andina LLC</t>
  </si>
  <si>
    <t>SierraCol Energy Arauca LLC</t>
  </si>
  <si>
    <t>Comentario 1: De acuerdo con el proceso del administrador independente, se determina un total de regalias pagadas en especie de KBPCD 1052,1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</si>
  <si>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</si>
  <si>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</si>
  <si>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</si>
  <si>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</si>
  <si>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</si>
  <si>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</si>
  <si>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</si>
  <si>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</si>
  <si>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</si>
  <si>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</si>
  <si>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</si>
  <si>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</si>
  <si>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</si>
  <si>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</si>
  <si>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</si>
  <si>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</si>
  <si>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</si>
  <si>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</si>
  <si>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</si>
  <si>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</si>
  <si>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</si>
  <si>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</si>
  <si>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</si>
  <si>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</si>
  <si>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</si>
  <si>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</si>
  <si>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</si>
  <si>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</si>
  <si>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</si>
  <si>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</si>
  <si>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</si>
  <si>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2501</t>
  </si>
  <si>
    <t>Sal y cloruro de sodio puro (2501)</t>
  </si>
  <si>
    <t>Sal y cloruro de sodio puro (2501), volumenn</t>
  </si>
  <si>
    <t>Impuestos ordinarios a las ganancias, las utilidades y las ganancias de capital (1112E1)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</si>
  <si>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</si>
  <si>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</si>
  <si>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</si>
  <si>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</si>
  <si>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</si>
  <si>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</si>
  <si>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</si>
  <si>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</si>
  <si>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</si>
  <si>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</si>
  <si>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</si>
  <si>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</si>
  <si>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</si>
  <si>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</si>
  <si>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</si>
  <si>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 (1112E2)</t>
  </si>
  <si>
    <t>Impuestos extraordinarios a las ganancias, las utilidades y las ganancias de capital</t>
  </si>
  <si>
    <t>1112E2</t>
  </si>
  <si>
    <t>Exploración</t>
  </si>
  <si>
    <t>Gobierno de estado</t>
  </si>
  <si>
    <t>Aland Islands</t>
  </si>
  <si>
    <t>AX</t>
  </si>
  <si>
    <t>ALA</t>
  </si>
  <si>
    <t>248</t>
  </si>
  <si>
    <t>EUR</t>
  </si>
  <si>
    <t>Euro</t>
  </si>
  <si>
    <t>Parcialmente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</si>
  <si>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</si>
  <si>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</si>
  <si>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</si>
  <si>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</si>
  <si>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</si>
  <si>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</si>
  <si>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Producción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</si>
  <si>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</si>
  <si>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</si>
  <si>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</si>
  <si>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</si>
  <si>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</si>
  <si>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</si>
  <si>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</si>
  <si>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</si>
  <si>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</si>
  <si>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</si>
  <si>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</si>
  <si>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</si>
  <si>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</si>
  <si>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</si>
  <si>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 xml:space="preserve">Empresas de titularidad estatal &amp; corporaciones públicas 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</si>
  <si>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</si>
  <si>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</si>
  <si>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</si>
  <si>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</si>
  <si>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</si>
  <si>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</si>
  <si>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</si>
  <si>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</si>
  <si>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</si>
  <si>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 (1141E)</t>
  </si>
  <si>
    <t>Impuestos generales a los bienes y servicios (IVA, impuesto a las ventas, impuesto a los ingresos brutos)</t>
  </si>
  <si>
    <t>1141E</t>
  </si>
  <si>
    <t>Impuestos a los bienes y servicios (114E)</t>
  </si>
  <si>
    <t>Otra</t>
  </si>
  <si>
    <t>American Samoa</t>
  </si>
  <si>
    <t>AS</t>
  </si>
  <si>
    <t>ASM</t>
  </si>
  <si>
    <t>16</t>
  </si>
  <si>
    <t>2506</t>
  </si>
  <si>
    <t>Cuarzo (2506)</t>
  </si>
  <si>
    <t>Cuarzo (2506), volumen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</si>
  <si>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</si>
  <si>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</si>
  <si>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</si>
  <si>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</si>
  <si>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</si>
  <si>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</si>
  <si>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</si>
  <si>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</si>
  <si>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2507</t>
  </si>
  <si>
    <t>Caolin (2507)</t>
  </si>
  <si>
    <t>Caolin (2507), volumen</t>
  </si>
  <si>
    <t>Tasas de licencia (114521E)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</si>
  <si>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</si>
  <si>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</si>
  <si>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</si>
  <si>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</si>
  <si>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</si>
  <si>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</si>
  <si>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</si>
  <si>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</si>
  <si>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</si>
  <si>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2508</t>
  </si>
  <si>
    <t>Las demás arcillas (2508)</t>
  </si>
  <si>
    <t>Las demás arcillas (2508),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</si>
  <si>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</si>
  <si>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</si>
  <si>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</si>
  <si>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</si>
  <si>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</si>
  <si>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</si>
  <si>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</si>
  <si>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</si>
  <si>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</si>
  <si>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</si>
  <si>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</si>
  <si>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2509</t>
  </si>
  <si>
    <t>Creta. (2509)</t>
  </si>
  <si>
    <t>Creta. (2509),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</si>
  <si>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</si>
  <si>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</si>
  <si>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</si>
  <si>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</si>
  <si>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</si>
  <si>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</si>
  <si>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</si>
  <si>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2510</t>
  </si>
  <si>
    <t>Fosfatos de calcio naturales (2510)</t>
  </si>
  <si>
    <t>Fosfatos de calcio naturales (2510),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</si>
  <si>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</si>
  <si>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</si>
  <si>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</si>
  <si>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</si>
  <si>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</si>
  <si>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</si>
  <si>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</si>
  <si>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</si>
  <si>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</si>
  <si>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</si>
  <si>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2511</t>
  </si>
  <si>
    <t>Sulfato de bario natural (2511)</t>
  </si>
  <si>
    <t>Sulfato de bario natural (2511),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</si>
  <si>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</si>
  <si>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</si>
  <si>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</si>
  <si>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</si>
  <si>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</si>
  <si>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</si>
  <si>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</si>
  <si>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</si>
  <si>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</si>
  <si>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2512</t>
  </si>
  <si>
    <t>Harinas silíceas fósiles (2512)</t>
  </si>
  <si>
    <t>Harinas silíceas fósiles (2512),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</si>
  <si>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</si>
  <si>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</si>
  <si>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</si>
  <si>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</si>
  <si>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</si>
  <si>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</si>
  <si>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</si>
  <si>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</si>
  <si>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</si>
  <si>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</si>
  <si>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</si>
  <si>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2513</t>
  </si>
  <si>
    <t>Piedra pómez (2513)</t>
  </si>
  <si>
    <t>Piedra pómez (2513), volumen</t>
  </si>
  <si>
    <t>Otros impuestos a pagar por compañías de recursos naturales (116E)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</si>
  <si>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</si>
  <si>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</si>
  <si>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</si>
  <si>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</si>
  <si>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</si>
  <si>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</si>
  <si>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</si>
  <si>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</si>
  <si>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2514</t>
  </si>
  <si>
    <t>Pizarra (2514)</t>
  </si>
  <si>
    <t>Pizarra (2514),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</si>
  <si>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</si>
  <si>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</si>
  <si>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</si>
  <si>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</si>
  <si>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</si>
  <si>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</si>
  <si>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</si>
  <si>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</si>
  <si>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2515</t>
  </si>
  <si>
    <t>Mármol (2515)</t>
  </si>
  <si>
    <t>Mármol (2515),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</si>
  <si>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</si>
  <si>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</si>
  <si>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</si>
  <si>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</si>
  <si>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</si>
  <si>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</si>
  <si>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</si>
  <si>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</si>
  <si>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</si>
  <si>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</si>
  <si>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</si>
  <si>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</si>
  <si>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2516</t>
  </si>
  <si>
    <t>Granito (2516)</t>
  </si>
  <si>
    <t>Granito (2516),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</si>
  <si>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</si>
  <si>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</si>
  <si>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</si>
  <si>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</si>
  <si>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</si>
  <si>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</si>
  <si>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</si>
  <si>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</si>
  <si>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</si>
  <si>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2517</t>
  </si>
  <si>
    <t>Cantos (2517)</t>
  </si>
  <si>
    <t>Cantos (2517),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</si>
  <si>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</si>
  <si>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</si>
  <si>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</si>
  <si>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</si>
  <si>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</si>
  <si>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</si>
  <si>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</si>
  <si>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</si>
  <si>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</si>
  <si>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2518</t>
  </si>
  <si>
    <t>Dolomita (2518)</t>
  </si>
  <si>
    <t>Dolomita (2518), volumen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</si>
  <si>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</si>
  <si>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</si>
  <si>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</si>
  <si>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</si>
  <si>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</si>
  <si>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</si>
  <si>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</si>
  <si>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</si>
  <si>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</si>
  <si>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</si>
  <si>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2519</t>
  </si>
  <si>
    <t>Carbonato de magnesio natural (magnesita) (2519)</t>
  </si>
  <si>
    <t>Carbonato de magnesio natural (magnesita) (2519),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</si>
  <si>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</si>
  <si>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</si>
  <si>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</si>
  <si>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</si>
  <si>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</si>
  <si>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</si>
  <si>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</si>
  <si>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</si>
  <si>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</si>
  <si>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2520</t>
  </si>
  <si>
    <t>Yeso natural (2520)</t>
  </si>
  <si>
    <t>Yeso natural (2520), volumen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</si>
  <si>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</si>
  <si>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</si>
  <si>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</si>
  <si>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</si>
  <si>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</si>
  <si>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</si>
  <si>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</si>
  <si>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</si>
  <si>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</si>
  <si>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2521</t>
  </si>
  <si>
    <t>Castinas (2521)</t>
  </si>
  <si>
    <t>Castinas (2521),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</si>
  <si>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</si>
  <si>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</si>
  <si>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</si>
  <si>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</si>
  <si>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</si>
  <si>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</si>
  <si>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</si>
  <si>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</si>
  <si>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</si>
  <si>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2522</t>
  </si>
  <si>
    <t>Cal viva (2522)</t>
  </si>
  <si>
    <t>Cal viva (2522),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</si>
  <si>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</si>
  <si>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</si>
  <si>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</si>
  <si>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</si>
  <si>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</si>
  <si>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</si>
  <si>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</si>
  <si>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</si>
  <si>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</si>
  <si>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2523</t>
  </si>
  <si>
    <t>Cementos hidráulicos (2523)</t>
  </si>
  <si>
    <t>Cementos hidráulicos (2523),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</si>
  <si>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</si>
  <si>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</si>
  <si>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</si>
  <si>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</si>
  <si>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</si>
  <si>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</si>
  <si>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</si>
  <si>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</si>
  <si>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</si>
  <si>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</si>
  <si>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</si>
  <si>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2524</t>
  </si>
  <si>
    <t>Amianto (asbesto). (2524)</t>
  </si>
  <si>
    <t>Amianto (asbesto). (2524),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</si>
  <si>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</si>
  <si>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</si>
  <si>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</si>
  <si>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</si>
  <si>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</si>
  <si>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</si>
  <si>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</si>
  <si>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</si>
  <si>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</si>
  <si>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</si>
  <si>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2525</t>
  </si>
  <si>
    <t>Mica (2525)</t>
  </si>
  <si>
    <t>Mica (2525),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</si>
  <si>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</si>
  <si>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</si>
  <si>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</si>
  <si>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</si>
  <si>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</si>
  <si>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</si>
  <si>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</si>
  <si>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</si>
  <si>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</si>
  <si>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</si>
  <si>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2526</t>
  </si>
  <si>
    <t>Esteatita natural (2526)</t>
  </si>
  <si>
    <t>Esteatita natural (2526),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</si>
  <si>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</si>
  <si>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</si>
  <si>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</si>
  <si>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</si>
  <si>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</si>
  <si>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</si>
  <si>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</si>
  <si>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</si>
  <si>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</si>
  <si>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2527</t>
  </si>
  <si>
    <t>Criolita (2527)</t>
  </si>
  <si>
    <t>Criolita (2527),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</si>
  <si>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</si>
  <si>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</si>
  <si>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</si>
  <si>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</si>
  <si>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</si>
  <si>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</si>
  <si>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</si>
  <si>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</si>
  <si>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</si>
  <si>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2528</t>
  </si>
  <si>
    <t>Boratos naturales y sus concentrados (2528)</t>
  </si>
  <si>
    <t>Boratos naturales y sus concentrados (2528), volumen</t>
  </si>
  <si>
    <t>&lt;Elegir del menú&gt;</t>
  </si>
  <si>
    <t>Botswana</t>
  </si>
  <si>
    <t>BW</t>
  </si>
  <si>
    <t>BWA</t>
  </si>
  <si>
    <t>72</t>
  </si>
  <si>
    <t>BWP</t>
  </si>
  <si>
    <t>Botswana pula</t>
  </si>
  <si>
    <t>2529</t>
  </si>
  <si>
    <t>Feldespato (2529)</t>
  </si>
  <si>
    <t>Feldespato (2529), volumen</t>
  </si>
  <si>
    <t>Brazil</t>
  </si>
  <si>
    <t>BR</t>
  </si>
  <si>
    <t>BRA</t>
  </si>
  <si>
    <t>76</t>
  </si>
  <si>
    <t>2530</t>
  </si>
  <si>
    <t>Materias minerales no expresadas ni comprendidas en otra parte. (2530)</t>
  </si>
  <si>
    <t>Materias minerales no expresadas ni comprendidas en otra parte. (2530), volumen</t>
  </si>
  <si>
    <t>British Indian Ocean Territory</t>
  </si>
  <si>
    <t>IO</t>
  </si>
  <si>
    <t>IOT</t>
  </si>
  <si>
    <t>86</t>
  </si>
  <si>
    <t>2601</t>
  </si>
  <si>
    <t>Hierro (2601)</t>
  </si>
  <si>
    <t>British Virgin Islands</t>
  </si>
  <si>
    <t>VG</t>
  </si>
  <si>
    <t>VGB</t>
  </si>
  <si>
    <t>92</t>
  </si>
  <si>
    <t>2602</t>
  </si>
  <si>
    <t>Manganeso (2602)</t>
  </si>
  <si>
    <t>Manganeso (2602), volumen</t>
  </si>
  <si>
    <t>Brunei Darussalam</t>
  </si>
  <si>
    <t>BN</t>
  </si>
  <si>
    <t>BRN</t>
  </si>
  <si>
    <t>96</t>
  </si>
  <si>
    <t>2603</t>
  </si>
  <si>
    <t>Cobre (2603)</t>
  </si>
  <si>
    <t>Bulgaria</t>
  </si>
  <si>
    <t>BG</t>
  </si>
  <si>
    <t>BGR</t>
  </si>
  <si>
    <t>100</t>
  </si>
  <si>
    <t>CAD</t>
  </si>
  <si>
    <t>Canadian dollar</t>
  </si>
  <si>
    <t>2604</t>
  </si>
  <si>
    <t>Níquel (2604)</t>
  </si>
  <si>
    <t>Níquel (2604), volumen</t>
  </si>
  <si>
    <t>Burkina Faso</t>
  </si>
  <si>
    <t>BF</t>
  </si>
  <si>
    <t>BFA</t>
  </si>
  <si>
    <t>854</t>
  </si>
  <si>
    <t>CDF</t>
  </si>
  <si>
    <t>Congolese franc</t>
  </si>
  <si>
    <t>2605</t>
  </si>
  <si>
    <t>Cobalto (2605)</t>
  </si>
  <si>
    <t>Cobalto (2605), volumen</t>
  </si>
  <si>
    <t>Burundi</t>
  </si>
  <si>
    <t>BI</t>
  </si>
  <si>
    <t>BDI</t>
  </si>
  <si>
    <t>108</t>
  </si>
  <si>
    <t>CHF</t>
  </si>
  <si>
    <t>Swiss franc</t>
  </si>
  <si>
    <t>2606</t>
  </si>
  <si>
    <t>Aluminio (2606)</t>
  </si>
  <si>
    <t>Aluminio (2606),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</si>
  <si>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</si>
  <si>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</si>
  <si>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</si>
  <si>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</si>
  <si>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</si>
  <si>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</si>
  <si>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</si>
  <si>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</si>
  <si>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2607</t>
  </si>
  <si>
    <t>Plomo (2607)</t>
  </si>
  <si>
    <t>Plomo (2607),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</si>
  <si>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</si>
  <si>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</si>
  <si>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</si>
  <si>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</si>
  <si>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</si>
  <si>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</si>
  <si>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</si>
  <si>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</si>
  <si>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2608</t>
  </si>
  <si>
    <t>Zinc (2608)</t>
  </si>
  <si>
    <t>Zinc (2608), volumen</t>
  </si>
  <si>
    <t>Canada</t>
  </si>
  <si>
    <t>CA</t>
  </si>
  <si>
    <t>CAN</t>
  </si>
  <si>
    <t>124</t>
  </si>
  <si>
    <t>Colombian peso</t>
  </si>
  <si>
    <t>2609</t>
  </si>
  <si>
    <t>Estaño (2609)</t>
  </si>
  <si>
    <t>Estaño (2609), volumen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</si>
  <si>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</si>
  <si>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</si>
  <si>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</si>
  <si>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</si>
  <si>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</si>
  <si>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</si>
  <si>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</si>
  <si>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</si>
  <si>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2610</t>
  </si>
  <si>
    <t>Cromo (2610)</t>
  </si>
  <si>
    <t>Cromo (2610), volumen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</si>
  <si>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</si>
  <si>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</si>
  <si>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</si>
  <si>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</si>
  <si>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</si>
  <si>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</si>
  <si>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</si>
  <si>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</si>
  <si>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2611</t>
  </si>
  <si>
    <t>Volframio (tungsteno) (2611)</t>
  </si>
  <si>
    <t>Volframio (tungsteno) (2611), volumen</t>
  </si>
  <si>
    <t>Central African Republic</t>
  </si>
  <si>
    <t>CF</t>
  </si>
  <si>
    <t>CAF</t>
  </si>
  <si>
    <t>140</t>
  </si>
  <si>
    <t>2612</t>
  </si>
  <si>
    <t>Uranio o torio (2612)</t>
  </si>
  <si>
    <t>Uranio o torio (2612), volumen</t>
  </si>
  <si>
    <t>Chad</t>
  </si>
  <si>
    <t>TD</t>
  </si>
  <si>
    <t>TCD</t>
  </si>
  <si>
    <t>148</t>
  </si>
  <si>
    <t>CZK</t>
  </si>
  <si>
    <t>Czech koruna</t>
  </si>
  <si>
    <t>2613</t>
  </si>
  <si>
    <t>Molibdeno (2613)</t>
  </si>
  <si>
    <t>Molibdeno (2613), volumen</t>
  </si>
  <si>
    <t>Chile</t>
  </si>
  <si>
    <t>CL</t>
  </si>
  <si>
    <t>CHL</t>
  </si>
  <si>
    <t>152</t>
  </si>
  <si>
    <t>DJF</t>
  </si>
  <si>
    <t>Djiboutian franc</t>
  </si>
  <si>
    <t>2614</t>
  </si>
  <si>
    <t>Titanio (2614)</t>
  </si>
  <si>
    <t>Titanio (2614), volumen</t>
  </si>
  <si>
    <t>China</t>
  </si>
  <si>
    <t>CN</t>
  </si>
  <si>
    <t>CHN</t>
  </si>
  <si>
    <t>156</t>
  </si>
  <si>
    <t>DKK</t>
  </si>
  <si>
    <t>Danish krone</t>
  </si>
  <si>
    <t>2615</t>
  </si>
  <si>
    <t>Niobio (2615)</t>
  </si>
  <si>
    <t>Niobio (2615), volumen</t>
  </si>
  <si>
    <t>Christmas Island</t>
  </si>
  <si>
    <t>CX</t>
  </si>
  <si>
    <t>CXR</t>
  </si>
  <si>
    <t>162</t>
  </si>
  <si>
    <t>DOP</t>
  </si>
  <si>
    <t>Dominican peso</t>
  </si>
  <si>
    <t>2616</t>
  </si>
  <si>
    <t>Metales preciosos (2616)</t>
  </si>
  <si>
    <t>Metales preciosos (2616), volumen</t>
  </si>
  <si>
    <t>Cocos (Keeling) Islands</t>
  </si>
  <si>
    <t>CC</t>
  </si>
  <si>
    <t>CCK</t>
  </si>
  <si>
    <t>166</t>
  </si>
  <si>
    <t>2617</t>
  </si>
  <si>
    <t>Demás minerales (2617)</t>
  </si>
  <si>
    <t>Demás minerales (2617), volumen</t>
  </si>
  <si>
    <t>CO</t>
  </si>
  <si>
    <t>COL</t>
  </si>
  <si>
    <t>170</t>
  </si>
  <si>
    <t>EGP</t>
  </si>
  <si>
    <t>Egyptian pound</t>
  </si>
  <si>
    <t>2618</t>
  </si>
  <si>
    <t>Escorias granuladas (2618)</t>
  </si>
  <si>
    <t>Escorias granuladas (2618),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</si>
  <si>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</si>
  <si>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</si>
  <si>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</si>
  <si>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</si>
  <si>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</si>
  <si>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</si>
  <si>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</si>
  <si>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</si>
  <si>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2619</t>
  </si>
  <si>
    <t>Escorias (excepto granuladas) (2619)</t>
  </si>
  <si>
    <t>Escorias (excepto granuladas) (2619), volumen</t>
  </si>
  <si>
    <t>Costa Rica</t>
  </si>
  <si>
    <t>CR</t>
  </si>
  <si>
    <t>CRI</t>
  </si>
  <si>
    <t>188</t>
  </si>
  <si>
    <t>ETB</t>
  </si>
  <si>
    <t>Ethiopian birr</t>
  </si>
  <si>
    <t>2620</t>
  </si>
  <si>
    <t>Cenizas y residuos (2620)</t>
  </si>
  <si>
    <t>Cenizas y residuos (2620), volumen</t>
  </si>
  <si>
    <t>Cote d'Ivoire</t>
  </si>
  <si>
    <t>CI</t>
  </si>
  <si>
    <t>CIV</t>
  </si>
  <si>
    <t>384</t>
  </si>
  <si>
    <t>2621</t>
  </si>
  <si>
    <t>Demás escorias y cenizas (2621)</t>
  </si>
  <si>
    <t>Demás escorias y cenizas (2621),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</si>
  <si>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</si>
  <si>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</si>
  <si>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</si>
  <si>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</si>
  <si>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</si>
  <si>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</si>
  <si>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</si>
  <si>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</si>
  <si>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2701</t>
  </si>
  <si>
    <t>Hullas (2701)</t>
  </si>
  <si>
    <t>Hullas (2701), volumen</t>
  </si>
  <si>
    <t>Cuba</t>
  </si>
  <si>
    <t>CU</t>
  </si>
  <si>
    <t>CUB</t>
  </si>
  <si>
    <t>192</t>
  </si>
  <si>
    <t>FKP</t>
  </si>
  <si>
    <t>Falkland Islands pound</t>
  </si>
  <si>
    <t>2702</t>
  </si>
  <si>
    <t>Lignitos (2702)</t>
  </si>
  <si>
    <t>Lignitos (2702), volumen</t>
  </si>
  <si>
    <t>Cyprus</t>
  </si>
  <si>
    <t>CY</t>
  </si>
  <si>
    <t>CYP</t>
  </si>
  <si>
    <t>196</t>
  </si>
  <si>
    <t>GBP</t>
  </si>
  <si>
    <t>Pound sterling</t>
  </si>
  <si>
    <t>2703</t>
  </si>
  <si>
    <t>Turba (2703)</t>
  </si>
  <si>
    <t>Turba (2703), volumen</t>
  </si>
  <si>
    <t>Czech Republic</t>
  </si>
  <si>
    <t>CZ</t>
  </si>
  <si>
    <t>CZE</t>
  </si>
  <si>
    <t>203</t>
  </si>
  <si>
    <t>GEL</t>
  </si>
  <si>
    <t>Georgian lari</t>
  </si>
  <si>
    <t>2704</t>
  </si>
  <si>
    <t>Coques y semicoques (2704)</t>
  </si>
  <si>
    <t>Coques y semicoques (2704), volumen</t>
  </si>
  <si>
    <t>Democratic Republic of Congo</t>
  </si>
  <si>
    <t>CD</t>
  </si>
  <si>
    <t>COD</t>
  </si>
  <si>
    <t>180</t>
  </si>
  <si>
    <t>GGP</t>
  </si>
  <si>
    <t>Pound</t>
  </si>
  <si>
    <t>2705</t>
  </si>
  <si>
    <t>Gas de hulla (2705)</t>
  </si>
  <si>
    <t>Gas de hulla (2705), volumen</t>
  </si>
  <si>
    <t>Denmark</t>
  </si>
  <si>
    <t>DK</t>
  </si>
  <si>
    <t>DNK</t>
  </si>
  <si>
    <t>208</t>
  </si>
  <si>
    <t>GHS</t>
  </si>
  <si>
    <t>Ghanaian cedi</t>
  </si>
  <si>
    <t>2706</t>
  </si>
  <si>
    <t>Alquitranes de hulla (2706)</t>
  </si>
  <si>
    <t>Alquitranes de hulla (2706), volumen</t>
  </si>
  <si>
    <t>Djibouti</t>
  </si>
  <si>
    <t>DJ</t>
  </si>
  <si>
    <t>DJI</t>
  </si>
  <si>
    <t>262</t>
  </si>
  <si>
    <t>GIP</t>
  </si>
  <si>
    <t>Gibraltar pound</t>
  </si>
  <si>
    <t>2707</t>
  </si>
  <si>
    <t>Aceites y productos de destilación de alquitranes de hulla (2707)</t>
  </si>
  <si>
    <t>Aceites y productos de destilación de alquitranes de hulla (2707), volumen</t>
  </si>
  <si>
    <t>Dominica</t>
  </si>
  <si>
    <t>DM</t>
  </si>
  <si>
    <t>DMA</t>
  </si>
  <si>
    <t>212</t>
  </si>
  <si>
    <t>GMD</t>
  </si>
  <si>
    <t>Gambian dalasi</t>
  </si>
  <si>
    <t>2708</t>
  </si>
  <si>
    <t>Brea y coque de brea de alquitrán de hulla (2708)</t>
  </si>
  <si>
    <t>Brea y coque de brea de alquitrán de hulla (2708), volumen</t>
  </si>
  <si>
    <t>Dominican Republic</t>
  </si>
  <si>
    <t>DO</t>
  </si>
  <si>
    <t>DOM</t>
  </si>
  <si>
    <t>214</t>
  </si>
  <si>
    <t>GNF</t>
  </si>
  <si>
    <t>Guinean franc</t>
  </si>
  <si>
    <t>2709</t>
  </si>
  <si>
    <t>Petróleo crudo (2709)</t>
  </si>
  <si>
    <t>Ecuador</t>
  </si>
  <si>
    <t>EC</t>
  </si>
  <si>
    <t>ECU</t>
  </si>
  <si>
    <t>218</t>
  </si>
  <si>
    <t>GTQ</t>
  </si>
  <si>
    <t>Guatemalan quetzal</t>
  </si>
  <si>
    <t>2710</t>
  </si>
  <si>
    <t>Aceites de petróleo (excepto crudos) (2710)</t>
  </si>
  <si>
    <t>Aceites de petróleo (excepto crudos) (2710), volumen</t>
  </si>
  <si>
    <t>Egypt</t>
  </si>
  <si>
    <t>EG</t>
  </si>
  <si>
    <t>EGY</t>
  </si>
  <si>
    <t>818</t>
  </si>
  <si>
    <t>GYD</t>
  </si>
  <si>
    <t>Guyanese Dollar</t>
  </si>
  <si>
    <t>2711</t>
  </si>
  <si>
    <t>Gas natural (2711)</t>
  </si>
  <si>
    <t>El Salvador</t>
  </si>
  <si>
    <t>SV</t>
  </si>
  <si>
    <t>SLV</t>
  </si>
  <si>
    <t>222</t>
  </si>
  <si>
    <t>HKD</t>
  </si>
  <si>
    <t>Hong Kong Dollar</t>
  </si>
  <si>
    <t>2712</t>
  </si>
  <si>
    <t>Vaselina (2712)</t>
  </si>
  <si>
    <t>Vaselina (2712), volumen</t>
  </si>
  <si>
    <t>Equatorial Guinea</t>
  </si>
  <si>
    <t>GQ</t>
  </si>
  <si>
    <t>GNQ</t>
  </si>
  <si>
    <t>226</t>
  </si>
  <si>
    <t>HNL</t>
  </si>
  <si>
    <t>Honduran Lempira</t>
  </si>
  <si>
    <t>2713</t>
  </si>
  <si>
    <t>Coque de petróleo (2713)</t>
  </si>
  <si>
    <t>Coque de petróleo (2713), volumen</t>
  </si>
  <si>
    <t>Eritrea</t>
  </si>
  <si>
    <t>ER</t>
  </si>
  <si>
    <t>ERI</t>
  </si>
  <si>
    <t>232</t>
  </si>
  <si>
    <t>2714</t>
  </si>
  <si>
    <t>Betunes y asfaltos (2714)</t>
  </si>
  <si>
    <t>Betunes y asfaltos (2714), volumen</t>
  </si>
  <si>
    <t>Estonia</t>
  </si>
  <si>
    <t>EE</t>
  </si>
  <si>
    <t>EST</t>
  </si>
  <si>
    <t>233</t>
  </si>
  <si>
    <t>HTG</t>
  </si>
  <si>
    <t>Haitian Gourde</t>
  </si>
  <si>
    <t>2715</t>
  </si>
  <si>
    <t>Mezclas bituminosas (2715)</t>
  </si>
  <si>
    <t>Mezclas bituminosas (2715),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</si>
  <si>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</si>
  <si>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</si>
  <si>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</si>
  <si>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</si>
  <si>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</si>
  <si>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</si>
  <si>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</si>
  <si>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</si>
  <si>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2716</t>
  </si>
  <si>
    <t>Energía eléctrica (2716)</t>
  </si>
  <si>
    <t>Energía eléctrica (2716), volumen</t>
  </si>
  <si>
    <t>Ethiopia</t>
  </si>
  <si>
    <t>ET</t>
  </si>
  <si>
    <t>ETH</t>
  </si>
  <si>
    <t>231</t>
  </si>
  <si>
    <t>IDR</t>
  </si>
  <si>
    <t>Indonesian Rupiah</t>
  </si>
  <si>
    <t>7102</t>
  </si>
  <si>
    <t>Diamantes (7102)</t>
  </si>
  <si>
    <t>Diamantes (7102), volumen</t>
  </si>
  <si>
    <t>Falkland Islands</t>
  </si>
  <si>
    <t>FK</t>
  </si>
  <si>
    <t>FLK</t>
  </si>
  <si>
    <t>238</t>
  </si>
  <si>
    <t>ILS</t>
  </si>
  <si>
    <t>Israeli New Shekel</t>
  </si>
  <si>
    <t>7106</t>
  </si>
  <si>
    <t>Plata (7106)</t>
  </si>
  <si>
    <t>Faroe Islands</t>
  </si>
  <si>
    <t>FO</t>
  </si>
  <si>
    <t>FRO</t>
  </si>
  <si>
    <t>234</t>
  </si>
  <si>
    <t>IMP</t>
  </si>
  <si>
    <t>Isle of Man Pound</t>
  </si>
  <si>
    <t>7108</t>
  </si>
  <si>
    <t>Oro (7108)</t>
  </si>
  <si>
    <t>Fiji</t>
  </si>
  <si>
    <t>FJ</t>
  </si>
  <si>
    <t>FJI</t>
  </si>
  <si>
    <t>242</t>
  </si>
  <si>
    <t>INR</t>
  </si>
  <si>
    <t>Indian Rupee</t>
  </si>
  <si>
    <t>Piedras preciosas (excluyendo diamantes) (7103)</t>
  </si>
  <si>
    <t>Finland</t>
  </si>
  <si>
    <t>FI</t>
  </si>
  <si>
    <t>FIN</t>
  </si>
  <si>
    <t>246</t>
  </si>
  <si>
    <t>IQD</t>
  </si>
  <si>
    <t>Iraqi dinar</t>
  </si>
  <si>
    <t>Ferro, aleaciones, manganeso (7202)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</si>
  <si>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</si>
  <si>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</si>
  <si>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</si>
  <si>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</si>
  <si>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</si>
  <si>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</si>
  <si>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</si>
  <si>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</si>
  <si>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</si>
  <si>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</si>
  <si>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</si>
  <si>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</si>
  <si>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</si>
  <si>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</si>
  <si>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</si>
  <si>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</si>
  <si>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</si>
  <si>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</si>
  <si>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</si>
  <si>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</si>
  <si>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</si>
  <si>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</si>
  <si>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</si>
  <si>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</si>
  <si>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</si>
  <si>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</si>
  <si>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</si>
  <si>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</si>
  <si>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</si>
  <si>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</si>
  <si>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</si>
  <si>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</si>
  <si>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</si>
  <si>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</si>
  <si>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</si>
  <si>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</si>
  <si>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</si>
  <si>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</si>
  <si>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</si>
  <si>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</si>
  <si>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</si>
  <si>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</si>
  <si>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</si>
  <si>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</si>
  <si>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</si>
  <si>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</si>
  <si>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</si>
  <si>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</si>
  <si>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</si>
  <si>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</si>
  <si>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</si>
  <si>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</si>
  <si>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</si>
  <si>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</si>
  <si>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</si>
  <si>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</si>
  <si>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</si>
  <si>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</si>
  <si>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</si>
  <si>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</si>
  <si>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</si>
  <si>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</si>
  <si>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</si>
  <si>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</si>
  <si>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</si>
  <si>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</si>
  <si>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</si>
  <si>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</si>
  <si>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</si>
  <si>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</si>
  <si>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</si>
  <si>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</si>
  <si>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</si>
  <si>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</si>
  <si>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</si>
  <si>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</si>
  <si>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</si>
  <si>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</si>
  <si>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</si>
  <si>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</si>
  <si>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</si>
  <si>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</si>
  <si>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</si>
  <si>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</si>
  <si>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</si>
  <si>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</si>
  <si>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</si>
  <si>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</si>
  <si>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</si>
  <si>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</si>
  <si>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</si>
  <si>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</si>
  <si>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</si>
  <si>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</si>
  <si>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</si>
  <si>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</si>
  <si>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</si>
  <si>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</si>
  <si>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</si>
  <si>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</si>
  <si>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</si>
  <si>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</si>
  <si>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</si>
  <si>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</si>
  <si>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</si>
  <si>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</si>
  <si>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</si>
  <si>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</si>
  <si>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</si>
  <si>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</si>
  <si>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</si>
  <si>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</si>
  <si>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</si>
  <si>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</si>
  <si>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</si>
  <si>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</si>
  <si>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</si>
  <si>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</si>
  <si>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</si>
  <si>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</si>
  <si>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</si>
  <si>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</si>
  <si>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</si>
  <si>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</si>
  <si>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</si>
  <si>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</si>
  <si>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</si>
  <si>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</si>
  <si>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</si>
  <si>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</si>
  <si>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</si>
  <si>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</si>
  <si>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</si>
  <si>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</si>
  <si>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</si>
  <si>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</si>
  <si>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</si>
  <si>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</si>
  <si>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</si>
  <si>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</si>
  <si>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</si>
  <si>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</si>
  <si>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</si>
  <si>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</si>
  <si>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</si>
  <si>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</si>
  <si>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</si>
  <si>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</si>
  <si>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</si>
  <si>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</si>
  <si>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</si>
  <si>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</si>
  <si>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</si>
  <si>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</si>
  <si>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</si>
  <si>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</si>
  <si>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</si>
  <si>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</si>
  <si>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</si>
  <si>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</si>
  <si>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</si>
  <si>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</si>
  <si>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</si>
  <si>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</si>
  <si>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</si>
  <si>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</si>
  <si>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</si>
  <si>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</si>
  <si>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</si>
  <si>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</si>
  <si>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</si>
  <si>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</si>
  <si>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</si>
  <si>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</si>
  <si>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</si>
  <si>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</si>
  <si>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</si>
  <si>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</si>
  <si>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</si>
  <si>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</si>
  <si>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</si>
  <si>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</si>
  <si>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</si>
  <si>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</si>
  <si>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</si>
  <si>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</si>
  <si>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</si>
  <si>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</si>
  <si>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</si>
  <si>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</si>
  <si>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</si>
  <si>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</si>
  <si>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</si>
  <si>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</si>
  <si>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</si>
  <si>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</si>
  <si>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</si>
  <si>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</si>
  <si>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</si>
  <si>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</si>
  <si>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</si>
  <si>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</si>
  <si>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</si>
  <si>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</si>
  <si>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</si>
  <si>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</si>
  <si>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</si>
  <si>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</si>
  <si>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</si>
  <si>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</si>
  <si>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</si>
  <si>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</si>
  <si>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</si>
  <si>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</si>
  <si>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</si>
  <si>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</si>
  <si>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</si>
  <si>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</si>
  <si>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</si>
  <si>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</si>
  <si>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</si>
  <si>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</si>
  <si>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</si>
  <si>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</si>
  <si>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</si>
  <si>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</si>
  <si>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</si>
  <si>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</si>
  <si>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</si>
  <si>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</si>
  <si>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</si>
  <si>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</si>
  <si>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</si>
  <si>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</si>
  <si>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</si>
  <si>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</si>
  <si>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</si>
  <si>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</si>
  <si>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</si>
  <si>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</si>
  <si>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</si>
  <si>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</si>
  <si>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</si>
  <si>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</si>
  <si>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</si>
  <si>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</si>
  <si>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</si>
  <si>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</si>
  <si>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</si>
  <si>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</si>
  <si>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</si>
  <si>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</si>
  <si>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</si>
  <si>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</si>
  <si>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</si>
  <si>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</si>
  <si>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</si>
  <si>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</si>
  <si>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</si>
  <si>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</si>
  <si>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</si>
  <si>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</si>
  <si>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</si>
  <si>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</si>
  <si>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</si>
  <si>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</si>
  <si>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</si>
  <si>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</si>
  <si>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</si>
  <si>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</si>
  <si>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</si>
  <si>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</si>
  <si>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</si>
  <si>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</si>
  <si>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</si>
  <si>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</si>
  <si>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</si>
  <si>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</si>
  <si>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</si>
  <si>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</si>
  <si>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</si>
  <si>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</si>
  <si>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</si>
  <si>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</si>
  <si>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</si>
  <si>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</si>
  <si>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</si>
  <si>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</si>
  <si>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</si>
  <si>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</si>
  <si>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</si>
  <si>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</si>
  <si>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</si>
  <si>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</si>
  <si>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</si>
  <si>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</si>
  <si>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</si>
  <si>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</si>
  <si>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</si>
  <si>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</si>
  <si>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</si>
  <si>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</si>
  <si>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</si>
  <si>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</si>
  <si>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</si>
  <si>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</si>
  <si>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</si>
  <si>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</si>
  <si>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</si>
  <si>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</si>
  <si>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</si>
  <si>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</si>
  <si>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</si>
  <si>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</si>
  <si>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</si>
  <si>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</si>
  <si>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</si>
  <si>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</si>
  <si>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</si>
  <si>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</si>
  <si>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</si>
  <si>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</si>
  <si>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</si>
  <si>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</si>
  <si>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</si>
  <si>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</si>
  <si>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</si>
  <si>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</si>
  <si>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</si>
  <si>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</si>
  <si>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</si>
  <si>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</si>
  <si>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</si>
  <si>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</si>
  <si>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</si>
  <si>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</si>
  <si>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</si>
  <si>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</si>
  <si>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</si>
  <si>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</si>
  <si>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</si>
  <si>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</si>
  <si>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</si>
  <si>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</si>
  <si>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</si>
  <si>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</si>
  <si>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</si>
  <si>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</si>
  <si>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</si>
  <si>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</si>
  <si>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</si>
  <si>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</si>
  <si>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</si>
  <si>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</si>
  <si>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</si>
  <si>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</si>
  <si>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</si>
  <si>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</si>
  <si>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</si>
  <si>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</si>
  <si>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</si>
  <si>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</si>
  <si>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</si>
  <si>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</si>
  <si>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</si>
  <si>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</si>
  <si>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</si>
  <si>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</si>
  <si>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</si>
  <si>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</si>
  <si>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</si>
  <si>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</si>
  <si>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</si>
  <si>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</si>
  <si>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</si>
  <si>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</si>
  <si>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</si>
  <si>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</si>
  <si>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</si>
  <si>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</si>
  <si>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</si>
  <si>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</si>
  <si>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</si>
  <si>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</si>
  <si>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</si>
  <si>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</si>
  <si>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</si>
  <si>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</si>
  <si>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</si>
  <si>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</si>
  <si>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</si>
  <si>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</si>
  <si>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</si>
  <si>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</si>
  <si>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</si>
  <si>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</si>
  <si>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</si>
  <si>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</si>
  <si>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</si>
  <si>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</si>
  <si>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</si>
  <si>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</si>
  <si>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</si>
  <si>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</si>
  <si>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</si>
  <si>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</si>
  <si>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</si>
  <si>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</si>
  <si>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</si>
  <si>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</si>
  <si>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</si>
  <si>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</si>
  <si>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</si>
  <si>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</si>
  <si>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</si>
  <si>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</si>
  <si>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</si>
  <si>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</si>
  <si>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</si>
  <si>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</si>
  <si>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</si>
  <si>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</si>
  <si>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</si>
  <si>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</si>
  <si>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</si>
  <si>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</si>
  <si>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</si>
  <si>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</si>
  <si>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</si>
  <si>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</si>
  <si>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</si>
  <si>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</si>
  <si>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</si>
  <si>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</si>
  <si>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</si>
  <si>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</si>
  <si>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</si>
  <si>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</si>
  <si>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</si>
  <si>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</si>
  <si>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</si>
  <si>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</si>
  <si>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</si>
  <si>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</si>
  <si>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</si>
  <si>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</si>
  <si>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</si>
  <si>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</si>
  <si>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</si>
  <si>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</si>
  <si>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</si>
  <si>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</si>
  <si>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</si>
  <si>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</si>
  <si>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</si>
  <si>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</si>
  <si>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</si>
  <si>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</si>
  <si>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</si>
  <si>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</si>
  <si>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</si>
  <si>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</si>
  <si>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</si>
  <si>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</si>
  <si>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</si>
  <si>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</si>
  <si>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</si>
  <si>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</si>
  <si>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</si>
  <si>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</si>
  <si>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</si>
  <si>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</si>
  <si>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</si>
  <si>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</si>
  <si>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</si>
  <si>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</si>
  <si>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</si>
  <si>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</si>
  <si>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</si>
  <si>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</si>
  <si>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</si>
  <si>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</si>
  <si>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</si>
  <si>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</si>
  <si>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</si>
  <si>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</si>
  <si>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</si>
  <si>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</si>
  <si>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</si>
  <si>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</si>
  <si>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</si>
  <si>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</si>
  <si>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</si>
  <si>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</si>
  <si>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</si>
  <si>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</si>
  <si>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</si>
  <si>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</si>
  <si>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</si>
  <si>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</si>
  <si>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</si>
  <si>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</si>
  <si>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</si>
  <si>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</si>
  <si>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</si>
  <si>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</si>
  <si>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</si>
  <si>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</si>
  <si>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</si>
  <si>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</si>
  <si>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</si>
  <si>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</si>
  <si>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</si>
  <si>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</si>
  <si>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</si>
  <si>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</si>
  <si>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</si>
  <si>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</si>
  <si>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</si>
  <si>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</si>
  <si>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</si>
  <si>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</si>
  <si>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</si>
  <si>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</si>
  <si>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</si>
  <si>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</si>
  <si>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</si>
  <si>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</si>
  <si>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</si>
  <si>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</si>
  <si>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</si>
  <si>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</si>
  <si>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</si>
  <si>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</si>
  <si>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</si>
  <si>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</si>
  <si>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</si>
  <si>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</si>
  <si>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</si>
  <si>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</si>
  <si>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</si>
  <si>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</si>
  <si>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</si>
  <si>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</si>
  <si>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</si>
  <si>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</si>
  <si>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</si>
  <si>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</si>
  <si>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</si>
  <si>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</si>
  <si>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</si>
  <si>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</si>
  <si>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</si>
  <si>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</si>
  <si>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</si>
  <si>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</si>
  <si>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</si>
  <si>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</si>
  <si>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</si>
  <si>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</si>
  <si>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</si>
  <si>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</si>
  <si>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</si>
  <si>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</si>
  <si>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</si>
  <si>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</si>
  <si>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</si>
  <si>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</si>
  <si>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</si>
  <si>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</si>
  <si>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</si>
  <si>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</si>
  <si>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</si>
  <si>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</si>
  <si>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</si>
  <si>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</si>
  <si>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</si>
  <si>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</si>
  <si>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</si>
  <si>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</si>
  <si>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</si>
  <si>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</si>
  <si>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</si>
  <si>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</si>
  <si>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</si>
  <si>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</si>
  <si>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</si>
  <si>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</si>
  <si>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</si>
  <si>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</si>
  <si>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</si>
  <si>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</si>
  <si>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</si>
  <si>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</si>
  <si>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</si>
  <si>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</si>
  <si>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</si>
  <si>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</si>
  <si>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</si>
  <si>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</si>
  <si>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</si>
  <si>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</si>
  <si>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</si>
  <si>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</si>
  <si>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</si>
  <si>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</si>
  <si>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</si>
  <si>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</si>
  <si>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</si>
  <si>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</si>
  <si>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</si>
  <si>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</si>
  <si>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</si>
  <si>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</si>
  <si>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</si>
  <si>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</si>
  <si>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</si>
  <si>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</si>
  <si>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</si>
  <si>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</si>
  <si>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</si>
  <si>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</si>
  <si>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</si>
  <si>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</si>
  <si>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</si>
  <si>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</si>
  <si>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</si>
  <si>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</si>
  <si>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</si>
  <si>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</si>
  <si>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</si>
  <si>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</si>
  <si>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</si>
  <si>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</si>
  <si>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</si>
  <si>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</si>
  <si>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</si>
  <si>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</si>
  <si>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</si>
  <si>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</si>
  <si>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</si>
  <si>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</si>
  <si>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</si>
  <si>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</si>
  <si>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</si>
  <si>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</si>
  <si>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</si>
  <si>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</si>
  <si>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</si>
  <si>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</si>
  <si>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</si>
  <si>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</si>
  <si>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</si>
  <si>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</si>
  <si>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</si>
  <si>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</si>
  <si>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</si>
  <si>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</si>
  <si>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</si>
  <si>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</si>
  <si>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</si>
  <si>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</si>
  <si>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</si>
  <si>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</si>
  <si>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</si>
  <si>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</si>
  <si>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</si>
  <si>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</si>
  <si>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</si>
  <si>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</si>
  <si>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</si>
  <si>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</si>
  <si>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</si>
  <si>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</si>
  <si>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</si>
  <si>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</si>
  <si>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</si>
  <si>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</si>
  <si>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</si>
  <si>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</si>
  <si>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</si>
  <si>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</si>
  <si>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</si>
  <si>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</si>
  <si>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</si>
  <si>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</si>
  <si>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</si>
  <si>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</si>
  <si>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</si>
  <si>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</si>
  <si>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</si>
  <si>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</si>
  <si>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</si>
  <si>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</si>
  <si>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</si>
  <si>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</si>
  <si>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</si>
  <si>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</si>
  <si>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</si>
  <si>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</si>
  <si>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</si>
  <si>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</si>
  <si>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</si>
  <si>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</si>
  <si>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</si>
  <si>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</si>
  <si>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</si>
  <si>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</si>
  <si>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</si>
  <si>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</si>
  <si>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</si>
  <si>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</si>
  <si>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</si>
  <si>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</si>
  <si>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</si>
  <si>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</si>
  <si>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</si>
  <si>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</si>
  <si>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</si>
  <si>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</si>
  <si>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</si>
  <si>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</si>
  <si>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</si>
  <si>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</si>
  <si>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</si>
  <si>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</si>
  <si>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</si>
  <si>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</si>
  <si>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</si>
  <si>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</si>
  <si>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</si>
  <si>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</si>
  <si>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</si>
  <si>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</si>
  <si>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</si>
  <si>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</si>
  <si>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</si>
  <si>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</si>
  <si>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</si>
  <si>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</si>
  <si>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</si>
  <si>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</si>
  <si>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</si>
  <si>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</si>
  <si>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</si>
  <si>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</si>
  <si>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</si>
  <si>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</si>
  <si>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</si>
  <si>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</si>
  <si>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</si>
  <si>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</si>
  <si>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</si>
  <si>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</si>
  <si>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</si>
  <si>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</si>
  <si>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</si>
  <si>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</si>
  <si>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</si>
  <si>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</si>
  <si>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</si>
  <si>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</si>
  <si>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</si>
  <si>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</si>
  <si>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</si>
  <si>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</si>
  <si>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</si>
  <si>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</si>
  <si>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</si>
  <si>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</si>
  <si>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</si>
  <si>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</si>
  <si>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</si>
  <si>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</si>
  <si>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</si>
  <si>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</si>
  <si>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</si>
  <si>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</si>
  <si>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</si>
  <si>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</si>
  <si>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</si>
  <si>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</si>
  <si>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</si>
  <si>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</si>
  <si>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</si>
  <si>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</si>
  <si>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</si>
  <si>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</si>
  <si>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</si>
  <si>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</si>
  <si>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</si>
  <si>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</si>
  <si>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</si>
  <si>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</si>
  <si>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</si>
  <si>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</si>
  <si>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</si>
  <si>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</si>
  <si>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</si>
  <si>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</si>
  <si>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</si>
  <si>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</si>
  <si>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</si>
  <si>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</si>
  <si>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</si>
  <si>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</si>
  <si>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</si>
  <si>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</si>
  <si>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</si>
  <si>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</si>
  <si>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</si>
  <si>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</si>
  <si>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</si>
  <si>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</si>
  <si>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</si>
  <si>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</si>
  <si>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</si>
  <si>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</si>
  <si>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</si>
  <si>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</si>
  <si>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</si>
  <si>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</si>
  <si>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</si>
  <si>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</si>
  <si>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</si>
  <si>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</si>
  <si>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</si>
  <si>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</si>
  <si>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</si>
  <si>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</si>
  <si>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</si>
  <si>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</si>
  <si>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</si>
  <si>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</si>
  <si>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</si>
  <si>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</si>
  <si>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</si>
  <si>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</si>
  <si>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</si>
  <si>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</si>
  <si>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</si>
  <si>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</si>
  <si>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</si>
  <si>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</si>
  <si>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</si>
  <si>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</si>
  <si>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</si>
  <si>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</si>
  <si>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</si>
  <si>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</si>
  <si>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</si>
  <si>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</si>
  <si>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</si>
  <si>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</si>
  <si>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</si>
  <si>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</si>
  <si>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</si>
  <si>
    <t>Sm3 o.e.</t>
  </si>
  <si>
    <t>199000000 Barrel =31638525.867 Sm3</t>
  </si>
  <si>
    <t>Pagina 97, Estados financieros auditados Ecopetrol
Se anadio desde los estados financieron auditados de Ecoepetrol, pagina 36, año fiscal 2020, nota 26- pagos a la ANH</t>
  </si>
  <si>
    <t>Promedio diario x 365 (8774530 x 365) Barrel</t>
  </si>
  <si>
    <t>19848143.91 grams = 19.84814391 Tonnes</t>
  </si>
  <si>
    <t>990.35 Barries = 157.453 Sm3</t>
  </si>
  <si>
    <t>Table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</si>
</sst>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$&quot;* #,##0.00_-;\-&quot;$&quot;* #,##0.00_-;_-&quot;$&quot;* &quot;-&quot;??_-;_-@_-"/>
    <numFmt numFmtId="164" formatCode="_ * #,##0.00_ ;_ * \-#,##0.00_ ;_ * &quot;-&quot;??_ ;_ @_ "/>
    <numFmt numFmtId="165" formatCode="yyyy\-mm\-dd"/>
    <numFmt numFmtId="166" formatCode="0.0\ %"/>
    <numFmt numFmtId="167" formatCode="_ * #,##0_ ;_ * \-#,##0_ ;_ * &quot;-&quot;??_ ;_ @_ "/>
    <numFmt numFmtId="168" formatCode="0.000\ %"/>
  </numFmts>
  <fonts count="78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sz val="8"/>
      <name val="Calibri"/>
      <family val="2"/>
    </font>
    <font>
      <sz val="11"/>
      <color theme="1"/>
      <name val="Franklin Gothic Book"/>
    </font>
    <font>
      <i/>
      <sz val="11"/>
      <color rgb="FF000000"/>
      <name val="Franklin Gothic Book"/>
    </font>
    <font>
      <sz val="10.5"/>
      <color rgb="FF000000"/>
      <name val="Calibri"/>
      <family val="2"/>
    </font>
    <font>
      <i/>
      <sz val="11"/>
      <color theme="1"/>
      <name val="Franklin Gothic Book"/>
    </font>
    <font>
      <i/>
      <sz val="11"/>
      <color rgb="FF7F7F7F"/>
      <name val="Franklin Gothic Book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9" fillId="0" borderId="0">
      <alignment vertical="center"/>
    </xf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30">
    <xf numFmtId="0" fontId="0" fillId="0" borderId="0" xfId="0"/>
    <xf numFmtId="0" fontId="5" fillId="0" borderId="0" xfId="0" applyFont="1"/>
    <xf numFmtId="0" fontId="0" fillId="0" borderId="6" xfId="0" applyBorder="1"/>
    <xf numFmtId="0" fontId="0" fillId="0" borderId="7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3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4" borderId="0" xfId="3" applyFont="1" applyFill="1" applyAlignment="1">
      <alignment horizontal="left" vertical="center"/>
    </xf>
    <xf numFmtId="0" fontId="23" fillId="4" borderId="0" xfId="3" applyFont="1" applyFill="1" applyAlignment="1">
      <alignment vertical="center"/>
    </xf>
    <xf numFmtId="0" fontId="38" fillId="4" borderId="0" xfId="2" applyFont="1" applyFill="1" applyBorder="1" applyAlignment="1"/>
    <xf numFmtId="0" fontId="29" fillId="0" borderId="34" xfId="3" applyFont="1" applyBorder="1" applyAlignment="1">
      <alignment horizontal="left" vertical="center"/>
    </xf>
    <xf numFmtId="0" fontId="39" fillId="4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8" fillId="0" borderId="0" xfId="4" applyFont="1" applyFill="1" applyBorder="1" applyAlignment="1"/>
    <xf numFmtId="0" fontId="42" fillId="0" borderId="0" xfId="3" applyFont="1" applyAlignment="1">
      <alignment vertical="center" wrapText="1"/>
    </xf>
    <xf numFmtId="0" fontId="42" fillId="0" borderId="39" xfId="3" applyFont="1" applyBorder="1" applyAlignment="1">
      <alignment horizontal="left" vertical="center"/>
    </xf>
    <xf numFmtId="0" fontId="33" fillId="0" borderId="39" xfId="3" applyFont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6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5" borderId="0" xfId="3" applyFont="1" applyFill="1" applyAlignment="1">
      <alignment horizontal="left" vertical="center"/>
    </xf>
    <xf numFmtId="0" fontId="23" fillId="5" borderId="0" xfId="3" applyFont="1" applyFill="1" applyAlignment="1">
      <alignment horizontal="left" vertical="center"/>
    </xf>
    <xf numFmtId="0" fontId="35" fillId="5" borderId="0" xfId="3" applyFont="1" applyFill="1" applyAlignment="1">
      <alignment vertical="center"/>
    </xf>
    <xf numFmtId="0" fontId="33" fillId="5" borderId="0" xfId="3" applyFont="1" applyFill="1" applyAlignment="1">
      <alignment vertical="center"/>
    </xf>
    <xf numFmtId="0" fontId="36" fillId="5" borderId="0" xfId="3" applyFont="1" applyFill="1" applyAlignment="1">
      <alignment horizontal="left" vertical="center"/>
    </xf>
    <xf numFmtId="0" fontId="33" fillId="5" borderId="0" xfId="3" applyFont="1" applyFill="1" applyAlignment="1">
      <alignment horizontal="left" vertical="center" wrapText="1" indent="2"/>
    </xf>
    <xf numFmtId="0" fontId="28" fillId="5" borderId="0" xfId="3" applyFont="1" applyFill="1" applyAlignment="1">
      <alignment vertical="center"/>
    </xf>
    <xf numFmtId="0" fontId="33" fillId="5" borderId="0" xfId="3" applyFont="1" applyFill="1" applyAlignment="1">
      <alignment vertical="center" wrapText="1"/>
    </xf>
    <xf numFmtId="0" fontId="36" fillId="5" borderId="0" xfId="3" applyFont="1" applyFill="1" applyAlignment="1">
      <alignment vertical="center"/>
    </xf>
    <xf numFmtId="0" fontId="23" fillId="5" borderId="0" xfId="3" applyFont="1" applyFill="1" applyAlignment="1">
      <alignment vertical="center"/>
    </xf>
    <xf numFmtId="0" fontId="29" fillId="5" borderId="0" xfId="3" applyFont="1" applyFill="1" applyAlignment="1">
      <alignment vertical="center"/>
    </xf>
    <xf numFmtId="0" fontId="34" fillId="5" borderId="0" xfId="3" applyFont="1" applyFill="1" applyAlignment="1">
      <alignment vertical="center"/>
    </xf>
    <xf numFmtId="0" fontId="36" fillId="5" borderId="0" xfId="3" applyFont="1" applyFill="1" applyAlignment="1">
      <alignment horizontal="left" vertical="center" indent="2"/>
    </xf>
    <xf numFmtId="0" fontId="39" fillId="6" borderId="34" xfId="3" applyFont="1" applyFill="1" applyBorder="1" applyAlignment="1">
      <alignment horizontal="left" vertical="center"/>
    </xf>
    <xf numFmtId="0" fontId="38" fillId="5" borderId="0" xfId="4" applyFont="1" applyFill="1" applyBorder="1" applyAlignment="1"/>
    <xf numFmtId="0" fontId="40" fillId="5" borderId="23" xfId="3" applyFont="1" applyFill="1" applyBorder="1" applyAlignment="1">
      <alignment vertical="center" wrapText="1"/>
    </xf>
    <xf numFmtId="0" fontId="42" fillId="5" borderId="24" xfId="3" applyFont="1" applyFill="1" applyBorder="1" applyAlignment="1">
      <alignment vertical="center" wrapText="1"/>
    </xf>
    <xf numFmtId="0" fontId="43" fillId="5" borderId="25" xfId="3" applyFont="1" applyFill="1" applyBorder="1" applyAlignment="1">
      <alignment vertical="center" wrapText="1"/>
    </xf>
    <xf numFmtId="0" fontId="40" fillId="5" borderId="26" xfId="3" applyFont="1" applyFill="1" applyBorder="1" applyAlignment="1">
      <alignment vertical="center" wrapText="1"/>
    </xf>
    <xf numFmtId="0" fontId="42" fillId="5" borderId="1" xfId="3" applyFont="1" applyFill="1" applyBorder="1" applyAlignment="1">
      <alignment vertical="center" wrapText="1"/>
    </xf>
    <xf numFmtId="0" fontId="42" fillId="5" borderId="27" xfId="3" applyFont="1" applyFill="1" applyBorder="1" applyAlignment="1">
      <alignment vertical="center" wrapText="1"/>
    </xf>
    <xf numFmtId="0" fontId="42" fillId="5" borderId="30" xfId="3" applyFont="1" applyFill="1" applyBorder="1" applyAlignment="1">
      <alignment vertical="center" wrapText="1"/>
    </xf>
    <xf numFmtId="0" fontId="42" fillId="5" borderId="31" xfId="3" applyFont="1" applyFill="1" applyBorder="1" applyAlignment="1">
      <alignment vertical="center" wrapText="1"/>
    </xf>
    <xf numFmtId="0" fontId="43" fillId="5" borderId="30" xfId="3" applyFont="1" applyFill="1" applyBorder="1" applyAlignment="1">
      <alignment vertical="center" wrapText="1"/>
    </xf>
    <xf numFmtId="0" fontId="43" fillId="5" borderId="28" xfId="3" applyFont="1" applyFill="1" applyBorder="1" applyAlignment="1">
      <alignment vertical="center" wrapText="1"/>
    </xf>
    <xf numFmtId="0" fontId="42" fillId="5" borderId="20" xfId="3" applyFont="1" applyFill="1" applyBorder="1" applyAlignment="1">
      <alignment vertical="center" wrapText="1"/>
    </xf>
    <xf numFmtId="0" fontId="42" fillId="5" borderId="29" xfId="3" applyFont="1" applyFill="1" applyBorder="1" applyAlignment="1">
      <alignment vertical="center" wrapText="1"/>
    </xf>
    <xf numFmtId="0" fontId="39" fillId="0" borderId="0" xfId="3" applyFont="1" applyAlignment="1">
      <alignment horizontal="left" vertical="center"/>
    </xf>
    <xf numFmtId="0" fontId="34" fillId="0" borderId="8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3" xfId="3" applyFont="1" applyBorder="1" applyAlignment="1" applyProtection="1">
      <alignment horizontal="left" vertical="center" indent="2"/>
      <protection locked="0"/>
    </xf>
    <xf numFmtId="0" fontId="42" fillId="3" borderId="5" xfId="3" applyFont="1" applyFill="1" applyBorder="1" applyAlignment="1">
      <alignment horizontal="left" vertical="center"/>
    </xf>
    <xf numFmtId="0" fontId="23" fillId="0" borderId="3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>
      <alignment vertical="center"/>
    </xf>
    <xf numFmtId="0" fontId="42" fillId="0" borderId="2" xfId="3" applyFont="1" applyBorder="1" applyAlignment="1">
      <alignment horizontal="left" vertical="center"/>
    </xf>
    <xf numFmtId="0" fontId="33" fillId="0" borderId="9" xfId="3" applyFont="1" applyBorder="1" applyAlignment="1">
      <alignment vertical="center"/>
    </xf>
    <xf numFmtId="0" fontId="42" fillId="3" borderId="10" xfId="3" applyFont="1" applyFill="1" applyBorder="1" applyAlignment="1">
      <alignment horizontal="left" vertical="center"/>
    </xf>
    <xf numFmtId="0" fontId="33" fillId="0" borderId="8" xfId="3" applyFont="1" applyBorder="1" applyAlignment="1" applyProtection="1">
      <alignment horizontal="left" vertical="center" indent="2"/>
      <protection locked="0"/>
    </xf>
    <xf numFmtId="0" fontId="33" fillId="0" borderId="3" xfId="3" applyFont="1" applyBorder="1" applyAlignment="1" applyProtection="1">
      <alignment horizontal="left" vertical="center" wrapText="1" indent="2"/>
      <protection locked="0"/>
    </xf>
    <xf numFmtId="0" fontId="33" fillId="0" borderId="11" xfId="3" applyFont="1" applyBorder="1" applyAlignment="1" applyProtection="1">
      <alignment horizontal="left" vertical="center" wrapText="1" indent="2"/>
      <protection locked="0"/>
    </xf>
    <xf numFmtId="0" fontId="42" fillId="0" borderId="1" xfId="3" applyFont="1" applyBorder="1" applyAlignment="1">
      <alignment horizontal="left" vertical="center"/>
    </xf>
    <xf numFmtId="0" fontId="42" fillId="3" borderId="1" xfId="3" applyFont="1" applyFill="1" applyBorder="1" applyAlignment="1">
      <alignment horizontal="left" vertical="center"/>
    </xf>
    <xf numFmtId="0" fontId="42" fillId="3" borderId="0" xfId="3" applyFont="1" applyFill="1" applyAlignment="1">
      <alignment horizontal="left" vertical="center"/>
    </xf>
    <xf numFmtId="0" fontId="42" fillId="0" borderId="11" xfId="3" applyFont="1" applyBorder="1" applyAlignment="1">
      <alignment horizontal="left" vertical="center"/>
    </xf>
    <xf numFmtId="0" fontId="42" fillId="3" borderId="12" xfId="3" applyFont="1" applyFill="1" applyBorder="1" applyAlignment="1">
      <alignment horizontal="left" vertical="center"/>
    </xf>
    <xf numFmtId="0" fontId="42" fillId="0" borderId="10" xfId="3" applyFont="1" applyBorder="1" applyAlignment="1">
      <alignment horizontal="left" vertical="center"/>
    </xf>
    <xf numFmtId="0" fontId="46" fillId="3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6" fillId="3" borderId="35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6" fillId="3" borderId="0" xfId="3" applyFont="1" applyFill="1" applyAlignment="1">
      <alignment vertical="center"/>
    </xf>
    <xf numFmtId="0" fontId="33" fillId="0" borderId="3" xfId="3" applyFont="1" applyBorder="1" applyAlignment="1" applyProtection="1">
      <alignment horizontal="left" vertical="center" indent="4"/>
      <protection locked="0"/>
    </xf>
    <xf numFmtId="0" fontId="33" fillId="0" borderId="3" xfId="3" applyFont="1" applyBorder="1" applyAlignment="1" applyProtection="1">
      <alignment horizontal="left" vertical="center" indent="6"/>
      <protection locked="0"/>
    </xf>
    <xf numFmtId="0" fontId="42" fillId="0" borderId="38" xfId="3" applyFont="1" applyBorder="1" applyAlignment="1">
      <alignment horizontal="left" vertical="center"/>
    </xf>
    <xf numFmtId="0" fontId="42" fillId="3" borderId="20" xfId="3" applyFont="1" applyFill="1" applyBorder="1" applyAlignment="1">
      <alignment horizontal="left" vertical="center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4" xfId="3" applyNumberFormat="1" applyFont="1" applyBorder="1" applyAlignment="1">
      <alignment horizontal="left" vertical="center"/>
    </xf>
    <xf numFmtId="0" fontId="42" fillId="0" borderId="5" xfId="3" applyFont="1" applyBorder="1" applyAlignment="1">
      <alignment horizontal="left" vertical="center"/>
    </xf>
    <xf numFmtId="0" fontId="34" fillId="0" borderId="22" xfId="3" applyFont="1" applyBorder="1" applyAlignment="1" applyProtection="1">
      <alignment vertical="center"/>
      <protection locked="0"/>
    </xf>
    <xf numFmtId="0" fontId="40" fillId="0" borderId="15" xfId="3" applyFont="1" applyBorder="1" applyAlignment="1">
      <alignment horizontal="left" vertical="center"/>
    </xf>
    <xf numFmtId="0" fontId="47" fillId="0" borderId="15" xfId="3" applyFont="1" applyBorder="1" applyAlignment="1">
      <alignment vertical="center"/>
    </xf>
    <xf numFmtId="0" fontId="33" fillId="0" borderId="8" xfId="3" applyFont="1" applyBorder="1" applyAlignment="1" applyProtection="1">
      <alignment vertical="center"/>
      <protection locked="0"/>
    </xf>
    <xf numFmtId="0" fontId="33" fillId="6" borderId="4" xfId="3" applyFont="1" applyFill="1" applyBorder="1" applyAlignment="1">
      <alignment vertical="center"/>
    </xf>
    <xf numFmtId="165" fontId="33" fillId="6" borderId="4" xfId="3" applyNumberFormat="1" applyFont="1" applyFill="1" applyBorder="1" applyAlignment="1">
      <alignment vertical="center"/>
    </xf>
    <xf numFmtId="0" fontId="33" fillId="6" borderId="0" xfId="3" applyFont="1" applyFill="1" applyAlignment="1">
      <alignment vertical="center"/>
    </xf>
    <xf numFmtId="165" fontId="33" fillId="6" borderId="0" xfId="3" applyNumberFormat="1" applyFont="1" applyFill="1" applyAlignment="1">
      <alignment vertical="center"/>
    </xf>
    <xf numFmtId="0" fontId="52" fillId="6" borderId="20" xfId="3" applyFont="1" applyFill="1" applyBorder="1" applyAlignment="1">
      <alignment vertical="center"/>
    </xf>
    <xf numFmtId="0" fontId="38" fillId="6" borderId="2" xfId="4" applyFont="1" applyFill="1" applyBorder="1" applyAlignment="1">
      <alignment vertical="center"/>
    </xf>
    <xf numFmtId="0" fontId="33" fillId="6" borderId="35" xfId="3" applyFont="1" applyFill="1" applyBorder="1" applyAlignment="1">
      <alignment vertical="center" wrapText="1"/>
    </xf>
    <xf numFmtId="0" fontId="33" fillId="6" borderId="1" xfId="3" applyFont="1" applyFill="1" applyBorder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40" fillId="0" borderId="2" xfId="3" applyFont="1" applyBorder="1" applyAlignment="1">
      <alignment horizontal="left" vertical="center"/>
    </xf>
    <xf numFmtId="10" fontId="47" fillId="0" borderId="2" xfId="3" applyNumberFormat="1" applyFont="1" applyBorder="1" applyAlignment="1">
      <alignment vertical="center"/>
    </xf>
    <xf numFmtId="0" fontId="33" fillId="0" borderId="8" xfId="3" applyFont="1" applyBorder="1" applyAlignment="1" applyProtection="1">
      <alignment horizontal="left" vertical="center" indent="4"/>
      <protection locked="0"/>
    </xf>
    <xf numFmtId="0" fontId="33" fillId="6" borderId="2" xfId="3" applyFont="1" applyFill="1" applyBorder="1" applyAlignment="1">
      <alignment vertical="center"/>
    </xf>
    <xf numFmtId="0" fontId="42" fillId="3" borderId="2" xfId="3" applyFont="1" applyFill="1" applyBorder="1" applyAlignment="1">
      <alignment horizontal="left" vertical="center"/>
    </xf>
    <xf numFmtId="0" fontId="50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3" xfId="2" applyFont="1" applyFill="1" applyBorder="1" applyAlignment="1">
      <alignment horizontal="left" vertical="center" wrapText="1"/>
    </xf>
    <xf numFmtId="0" fontId="33" fillId="0" borderId="23" xfId="3" applyFont="1" applyBorder="1" applyAlignment="1">
      <alignment vertical="center" wrapText="1"/>
    </xf>
    <xf numFmtId="0" fontId="33" fillId="0" borderId="24" xfId="3" applyFont="1" applyBorder="1" applyAlignment="1">
      <alignment horizontal="left" vertical="center" indent="1"/>
    </xf>
    <xf numFmtId="0" fontId="33" fillId="0" borderId="24" xfId="3" applyFont="1" applyBorder="1" applyAlignment="1">
      <alignment vertical="center" wrapText="1"/>
    </xf>
    <xf numFmtId="0" fontId="33" fillId="0" borderId="24" xfId="3" applyFont="1" applyBorder="1" applyAlignment="1">
      <alignment horizontal="left" vertical="center" indent="3"/>
    </xf>
    <xf numFmtId="0" fontId="33" fillId="0" borderId="25" xfId="3" applyFont="1" applyBorder="1" applyAlignment="1">
      <alignment horizontal="left" vertical="center" indent="3"/>
    </xf>
    <xf numFmtId="0" fontId="33" fillId="0" borderId="0" xfId="3" applyFont="1" applyAlignment="1">
      <alignment horizontal="left" vertical="center" indent="5"/>
    </xf>
    <xf numFmtId="0" fontId="33" fillId="0" borderId="30" xfId="3" applyFont="1" applyBorder="1" applyAlignment="1">
      <alignment horizontal="left" vertical="center" indent="5"/>
    </xf>
    <xf numFmtId="0" fontId="33" fillId="0" borderId="30" xfId="3" applyFont="1" applyBorder="1" applyAlignment="1">
      <alignment horizontal="left" vertical="center" indent="1"/>
    </xf>
    <xf numFmtId="0" fontId="33" fillId="0" borderId="37" xfId="3" applyFont="1" applyBorder="1" applyAlignment="1">
      <alignment horizontal="left" vertical="center"/>
    </xf>
    <xf numFmtId="0" fontId="36" fillId="0" borderId="23" xfId="3" applyFont="1" applyBorder="1" applyAlignment="1">
      <alignment vertical="center"/>
    </xf>
    <xf numFmtId="0" fontId="33" fillId="0" borderId="25" xfId="3" applyFont="1" applyBorder="1" applyAlignment="1">
      <alignment horizontal="left" vertical="center" indent="1"/>
    </xf>
    <xf numFmtId="0" fontId="33" fillId="0" borderId="24" xfId="3" applyFont="1" applyBorder="1" applyAlignment="1">
      <alignment horizontal="left" vertical="center" wrapText="1" indent="1"/>
    </xf>
    <xf numFmtId="0" fontId="33" fillId="0" borderId="24" xfId="3" applyFont="1" applyBorder="1" applyAlignment="1">
      <alignment horizontal="left" vertical="center" wrapText="1" indent="3"/>
    </xf>
    <xf numFmtId="0" fontId="33" fillId="0" borderId="25" xfId="3" applyFont="1" applyBorder="1" applyAlignment="1">
      <alignment horizontal="left" vertical="center" wrapText="1" indent="3"/>
    </xf>
    <xf numFmtId="0" fontId="33" fillId="0" borderId="25" xfId="3" applyFont="1" applyBorder="1" applyAlignment="1">
      <alignment horizontal="left" vertical="center" wrapText="1" indent="1"/>
    </xf>
    <xf numFmtId="0" fontId="23" fillId="0" borderId="23" xfId="3" applyFont="1" applyBorder="1" applyAlignment="1">
      <alignment vertical="center"/>
    </xf>
    <xf numFmtId="0" fontId="35" fillId="0" borderId="24" xfId="2" applyFont="1" applyFill="1" applyBorder="1" applyAlignment="1">
      <alignment horizontal="left" vertical="center" wrapText="1" indent="1"/>
    </xf>
    <xf numFmtId="0" fontId="35" fillId="0" borderId="25" xfId="2" applyFont="1" applyFill="1" applyBorder="1" applyAlignment="1">
      <alignment horizontal="left" vertical="center" wrapText="1" indent="1"/>
    </xf>
    <xf numFmtId="0" fontId="33" fillId="0" borderId="25" xfId="3" applyFont="1" applyBorder="1" applyAlignment="1">
      <alignment vertical="center" wrapText="1"/>
    </xf>
    <xf numFmtId="0" fontId="35" fillId="0" borderId="24" xfId="2" applyFont="1" applyFill="1" applyBorder="1" applyAlignment="1">
      <alignment horizontal="left" vertical="center" wrapText="1" indent="3"/>
    </xf>
    <xf numFmtId="0" fontId="35" fillId="0" borderId="25" xfId="2" applyFont="1" applyFill="1" applyBorder="1" applyAlignment="1">
      <alignment horizontal="left" vertical="center" wrapText="1" indent="3"/>
    </xf>
    <xf numFmtId="0" fontId="33" fillId="4" borderId="23" xfId="3" applyFont="1" applyFill="1" applyBorder="1" applyAlignment="1">
      <alignment vertical="center" wrapText="1"/>
    </xf>
    <xf numFmtId="0" fontId="23" fillId="4" borderId="23" xfId="3" applyFont="1" applyFill="1" applyBorder="1" applyAlignment="1">
      <alignment vertical="center"/>
    </xf>
    <xf numFmtId="0" fontId="35" fillId="0" borderId="24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6" borderId="24" xfId="3" applyFont="1" applyFill="1" applyBorder="1" applyAlignment="1">
      <alignment vertical="center" wrapText="1"/>
    </xf>
    <xf numFmtId="0" fontId="33" fillId="6" borderId="25" xfId="3" applyFont="1" applyFill="1" applyBorder="1" applyAlignment="1">
      <alignment vertical="center" wrapText="1"/>
    </xf>
    <xf numFmtId="0" fontId="35" fillId="6" borderId="25" xfId="4" applyFont="1" applyFill="1" applyBorder="1" applyAlignment="1">
      <alignment vertical="center"/>
    </xf>
    <xf numFmtId="0" fontId="33" fillId="6" borderId="24" xfId="3" applyFont="1" applyFill="1" applyBorder="1" applyAlignment="1">
      <alignment horizontal="left" vertical="center" wrapText="1" indent="3"/>
    </xf>
    <xf numFmtId="0" fontId="23" fillId="6" borderId="25" xfId="3" applyFont="1" applyFill="1" applyBorder="1" applyAlignment="1">
      <alignment vertical="center"/>
    </xf>
    <xf numFmtId="0" fontId="53" fillId="0" borderId="0" xfId="3" applyFont="1" applyAlignment="1">
      <alignment horizontal="left" vertical="center"/>
    </xf>
    <xf numFmtId="0" fontId="54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164" fontId="42" fillId="0" borderId="0" xfId="1" applyFont="1" applyFill="1" applyAlignment="1">
      <alignment horizontal="left" vertical="center"/>
    </xf>
    <xf numFmtId="167" fontId="42" fillId="0" borderId="0" xfId="1" applyNumberFormat="1" applyFont="1" applyFill="1" applyAlignment="1">
      <alignment horizontal="left" vertical="center"/>
    </xf>
    <xf numFmtId="0" fontId="42" fillId="7" borderId="28" xfId="3" applyFont="1" applyFill="1" applyBorder="1" applyAlignment="1">
      <alignment vertical="center"/>
    </xf>
    <xf numFmtId="0" fontId="42" fillId="5" borderId="20" xfId="3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42" fillId="0" borderId="0" xfId="0" applyFont="1"/>
    <xf numFmtId="0" fontId="53" fillId="0" borderId="32" xfId="0" applyFont="1" applyBorder="1"/>
    <xf numFmtId="0" fontId="53" fillId="0" borderId="15" xfId="0" applyFont="1" applyBorder="1"/>
    <xf numFmtId="164" fontId="53" fillId="0" borderId="33" xfId="1" applyFont="1" applyBorder="1"/>
    <xf numFmtId="0" fontId="57" fillId="0" borderId="0" xfId="5" applyFont="1"/>
    <xf numFmtId="0" fontId="42" fillId="5" borderId="0" xfId="3" applyFont="1" applyFill="1" applyAlignment="1">
      <alignment horizontal="left" vertical="center" indent="1"/>
    </xf>
    <xf numFmtId="0" fontId="42" fillId="5" borderId="0" xfId="3" applyFont="1" applyFill="1" applyAlignment="1">
      <alignment horizontal="left" vertical="center"/>
    </xf>
    <xf numFmtId="164" fontId="42" fillId="5" borderId="0" xfId="1" applyFont="1" applyFill="1" applyBorder="1" applyAlignment="1">
      <alignment horizontal="left" vertical="center"/>
    </xf>
    <xf numFmtId="0" fontId="53" fillId="5" borderId="1" xfId="3" applyFont="1" applyFill="1" applyBorder="1" applyAlignment="1">
      <alignment horizontal="left" vertical="center"/>
    </xf>
    <xf numFmtId="164" fontId="53" fillId="5" borderId="1" xfId="1" applyFont="1" applyFill="1" applyBorder="1" applyAlignment="1">
      <alignment horizontal="left" vertical="center"/>
    </xf>
    <xf numFmtId="0" fontId="42" fillId="5" borderId="19" xfId="3" applyFont="1" applyFill="1" applyBorder="1" applyAlignment="1">
      <alignment horizontal="left" vertical="center"/>
    </xf>
    <xf numFmtId="164" fontId="42" fillId="5" borderId="19" xfId="1" applyFont="1" applyFill="1" applyBorder="1" applyAlignment="1">
      <alignment horizontal="left" vertical="center"/>
    </xf>
    <xf numFmtId="0" fontId="43" fillId="0" borderId="0" xfId="3" applyFont="1" applyAlignment="1">
      <alignment horizontal="left" vertical="center"/>
    </xf>
    <xf numFmtId="0" fontId="53" fillId="5" borderId="0" xfId="0" applyFont="1" applyFill="1" applyAlignment="1">
      <alignment vertical="center"/>
    </xf>
    <xf numFmtId="0" fontId="59" fillId="0" borderId="0" xfId="3" applyFont="1" applyAlignment="1">
      <alignment horizontal="left" vertical="center"/>
    </xf>
    <xf numFmtId="0" fontId="59" fillId="0" borderId="0" xfId="3" applyFont="1" applyAlignment="1">
      <alignment vertical="center"/>
    </xf>
    <xf numFmtId="0" fontId="59" fillId="0" borderId="0" xfId="3" quotePrefix="1" applyFont="1" applyAlignment="1">
      <alignment horizontal="left" vertical="center"/>
    </xf>
    <xf numFmtId="0" fontId="4" fillId="0" borderId="13" xfId="0" applyFont="1" applyBorder="1"/>
    <xf numFmtId="0" fontId="4" fillId="0" borderId="14" xfId="0" applyFont="1" applyBorder="1"/>
    <xf numFmtId="0" fontId="35" fillId="0" borderId="25" xfId="2" applyFont="1" applyFill="1" applyBorder="1" applyAlignment="1">
      <alignment horizontal="left" vertical="center" wrapText="1" indent="2"/>
    </xf>
    <xf numFmtId="0" fontId="35" fillId="0" borderId="23" xfId="2" applyFont="1" applyFill="1" applyBorder="1" applyAlignment="1">
      <alignment horizontal="left" vertical="center" wrapText="1" indent="2"/>
    </xf>
    <xf numFmtId="0" fontId="33" fillId="6" borderId="25" xfId="3" applyFont="1" applyFill="1" applyBorder="1" applyAlignment="1">
      <alignment horizontal="left" vertical="center" wrapText="1" indent="3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50" fillId="6" borderId="2" xfId="4" applyFont="1" applyFill="1" applyBorder="1" applyAlignment="1">
      <alignment vertical="center" wrapText="1"/>
    </xf>
    <xf numFmtId="0" fontId="15" fillId="0" borderId="0" xfId="3" applyFont="1" applyAlignment="1" applyProtection="1">
      <alignment vertical="center"/>
      <protection locked="0"/>
    </xf>
    <xf numFmtId="0" fontId="64" fillId="0" borderId="2" xfId="3" applyFont="1" applyBorder="1" applyAlignment="1" applyProtection="1">
      <alignment horizontal="left" vertical="center"/>
      <protection locked="0"/>
    </xf>
    <xf numFmtId="0" fontId="65" fillId="0" borderId="2" xfId="3" applyFont="1" applyBorder="1" applyAlignment="1">
      <alignment horizontal="left" vertical="center"/>
    </xf>
    <xf numFmtId="0" fontId="64" fillId="0" borderId="2" xfId="3" applyFont="1" applyBorder="1" applyAlignment="1">
      <alignment horizontal="left" vertical="center"/>
    </xf>
    <xf numFmtId="0" fontId="66" fillId="0" borderId="2" xfId="3" applyFont="1" applyBorder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7" fillId="0" borderId="24" xfId="2" applyFont="1" applyFill="1" applyBorder="1" applyAlignment="1">
      <alignment horizontal="left" vertical="center" wrapText="1"/>
    </xf>
    <xf numFmtId="0" fontId="29" fillId="3" borderId="34" xfId="3" applyFont="1" applyFill="1" applyBorder="1" applyAlignment="1">
      <alignment horizontal="left" vertical="center" wrapText="1"/>
    </xf>
    <xf numFmtId="0" fontId="34" fillId="0" borderId="0" xfId="3" applyFont="1" applyAlignment="1">
      <alignment horizontal="left" vertical="center"/>
    </xf>
    <xf numFmtId="0" fontId="34" fillId="0" borderId="39" xfId="3" applyFont="1" applyBorder="1" applyAlignment="1">
      <alignment horizontal="left" vertical="center"/>
    </xf>
    <xf numFmtId="0" fontId="42" fillId="5" borderId="0" xfId="3" applyFont="1" applyFill="1" applyAlignment="1">
      <alignment vertical="center" wrapText="1"/>
    </xf>
    <xf numFmtId="0" fontId="23" fillId="0" borderId="40" xfId="3" applyFont="1" applyBorder="1" applyAlignment="1">
      <alignment vertical="center"/>
    </xf>
    <xf numFmtId="0" fontId="15" fillId="5" borderId="0" xfId="3" applyFont="1" applyFill="1" applyAlignment="1">
      <alignment vertical="center"/>
    </xf>
    <xf numFmtId="0" fontId="1" fillId="5" borderId="0" xfId="3" applyFont="1" applyFill="1" applyAlignment="1">
      <alignment vertical="center"/>
    </xf>
    <xf numFmtId="0" fontId="1" fillId="0" borderId="0" xfId="3" applyFont="1" applyAlignment="1">
      <alignment horizontal="right" vertical="center"/>
    </xf>
    <xf numFmtId="0" fontId="1" fillId="4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0" fontId="1" fillId="0" borderId="0" xfId="0" applyFont="1"/>
    <xf numFmtId="0" fontId="70" fillId="0" borderId="1" xfId="2" applyFont="1" applyFill="1" applyBorder="1" applyAlignment="1" applyProtection="1">
      <alignment horizontal="left" vertical="center" indent="2"/>
      <protection locked="0"/>
    </xf>
    <xf numFmtId="0" fontId="31" fillId="0" borderId="36" xfId="2" applyFont="1" applyFill="1" applyBorder="1" applyAlignment="1" applyProtection="1">
      <alignment vertical="center"/>
      <protection locked="0"/>
    </xf>
    <xf numFmtId="0" fontId="31" fillId="0" borderId="8" xfId="2" applyFont="1" applyFill="1" applyBorder="1" applyAlignment="1" applyProtection="1">
      <alignment horizontal="left" vertical="center" wrapText="1"/>
      <protection locked="0"/>
    </xf>
    <xf numFmtId="0" fontId="29" fillId="0" borderId="34" xfId="3" applyFont="1" applyBorder="1" applyAlignment="1">
      <alignment horizontal="left" vertical="center" wrapText="1"/>
    </xf>
    <xf numFmtId="2" fontId="33" fillId="0" borderId="25" xfId="3" applyNumberFormat="1" applyFont="1" applyBorder="1" applyAlignment="1">
      <alignment vertical="center"/>
    </xf>
    <xf numFmtId="0" fontId="6" fillId="6" borderId="4" xfId="2" applyFill="1" applyBorder="1" applyAlignment="1">
      <alignment vertical="center"/>
    </xf>
    <xf numFmtId="0" fontId="27" fillId="5" borderId="41" xfId="2" applyFont="1" applyFill="1" applyBorder="1" applyAlignment="1">
      <alignment horizontal="center" vertical="center"/>
    </xf>
    <xf numFmtId="0" fontId="27" fillId="5" borderId="21" xfId="2" applyFont="1" applyFill="1" applyBorder="1" applyAlignment="1">
      <alignment horizontal="center" vertical="center"/>
    </xf>
    <xf numFmtId="0" fontId="27" fillId="5" borderId="44" xfId="2" applyFont="1" applyFill="1" applyBorder="1" applyAlignment="1">
      <alignment horizontal="center" vertical="center"/>
    </xf>
    <xf numFmtId="0" fontId="27" fillId="5" borderId="45" xfId="2" applyFont="1" applyFill="1" applyBorder="1" applyAlignment="1">
      <alignment horizontal="center" vertical="center"/>
    </xf>
    <xf numFmtId="0" fontId="33" fillId="0" borderId="2" xfId="3" applyFont="1" applyBorder="1" applyAlignment="1" applyProtection="1">
      <alignment vertical="center"/>
      <protection locked="0"/>
    </xf>
    <xf numFmtId="167" fontId="42" fillId="0" borderId="0" xfId="3" applyNumberFormat="1" applyFont="1" applyAlignment="1">
      <alignment horizontal="left" vertical="center"/>
    </xf>
    <xf numFmtId="167" fontId="33" fillId="6" borderId="0" xfId="1" applyNumberFormat="1" applyFont="1" applyFill="1" applyBorder="1" applyAlignment="1">
      <alignment vertical="center"/>
    </xf>
    <xf numFmtId="44" fontId="53" fillId="0" borderId="33" xfId="8" applyFont="1" applyBorder="1"/>
    <xf numFmtId="14" fontId="1" fillId="6" borderId="0" xfId="3" applyNumberFormat="1" applyFont="1" applyFill="1" applyAlignment="1">
      <alignment horizontal="right" vertical="center"/>
    </xf>
    <xf numFmtId="0" fontId="6" fillId="6" borderId="24" xfId="2" applyFill="1" applyBorder="1" applyAlignment="1">
      <alignment vertical="center" wrapText="1"/>
    </xf>
    <xf numFmtId="0" fontId="1" fillId="3" borderId="24" xfId="3" applyFont="1" applyFill="1" applyBorder="1" applyAlignment="1">
      <alignment horizontal="left" vertical="center"/>
    </xf>
    <xf numFmtId="0" fontId="1" fillId="5" borderId="0" xfId="3" applyFont="1" applyFill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0" borderId="22" xfId="3" applyFont="1" applyBorder="1" applyAlignment="1">
      <alignment horizontal="left" vertical="center"/>
    </xf>
    <xf numFmtId="0" fontId="1" fillId="0" borderId="15" xfId="3" applyFont="1" applyBorder="1" applyAlignment="1">
      <alignment horizontal="left" vertical="center"/>
    </xf>
    <xf numFmtId="0" fontId="1" fillId="3" borderId="23" xfId="3" applyFont="1" applyFill="1" applyBorder="1" applyAlignment="1">
      <alignment horizontal="left" vertical="center"/>
    </xf>
    <xf numFmtId="0" fontId="1" fillId="3" borderId="25" xfId="3" applyFont="1" applyFill="1" applyBorder="1" applyAlignment="1">
      <alignment horizontal="left" vertical="center"/>
    </xf>
    <xf numFmtId="0" fontId="1" fillId="0" borderId="31" xfId="3" applyFont="1" applyBorder="1" applyAlignment="1">
      <alignment horizontal="left" vertical="center"/>
    </xf>
    <xf numFmtId="0" fontId="1" fillId="0" borderId="24" xfId="3" applyFont="1" applyBorder="1" applyAlignment="1">
      <alignment horizontal="left" vertical="center"/>
    </xf>
    <xf numFmtId="0" fontId="1" fillId="0" borderId="37" xfId="3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3" applyFont="1" applyAlignment="1">
      <alignment vertical="center"/>
    </xf>
    <xf numFmtId="164" fontId="1" fillId="0" borderId="0" xfId="1" applyFont="1"/>
    <xf numFmtId="164" fontId="1" fillId="0" borderId="0" xfId="0" applyNumberFormat="1" applyFont="1"/>
    <xf numFmtId="167" fontId="1" fillId="0" borderId="0" xfId="1" applyNumberFormat="1" applyFont="1"/>
    <xf numFmtId="164" fontId="42" fillId="5" borderId="0" xfId="3" applyNumberFormat="1" applyFont="1" applyFill="1" applyAlignment="1">
      <alignment horizontal="left" vertical="center"/>
    </xf>
    <xf numFmtId="168" fontId="42" fillId="5" borderId="0" xfId="6" applyNumberFormat="1" applyFont="1" applyFill="1" applyAlignment="1">
      <alignment horizontal="left" vertical="center"/>
    </xf>
    <xf numFmtId="0" fontId="57" fillId="0" borderId="0" xfId="5" applyNumberFormat="1" applyFont="1"/>
    <xf numFmtId="0" fontId="1" fillId="3" borderId="24" xfId="3" applyFont="1" applyFill="1" applyBorder="1" applyAlignment="1">
      <alignment horizontal="left" vertical="center" wrapText="1"/>
    </xf>
    <xf numFmtId="0" fontId="1" fillId="3" borderId="25" xfId="3" applyFont="1" applyFill="1" applyBorder="1" applyAlignment="1">
      <alignment horizontal="left" vertical="center" wrapText="1"/>
    </xf>
    <xf numFmtId="0" fontId="6" fillId="3" borderId="24" xfId="2" applyFill="1" applyBorder="1" applyAlignment="1">
      <alignment horizontal="left" vertical="center"/>
    </xf>
    <xf numFmtId="0" fontId="6" fillId="6" borderId="25" xfId="2" applyFill="1" applyBorder="1" applyAlignment="1">
      <alignment vertical="center" wrapText="1"/>
    </xf>
    <xf numFmtId="0" fontId="6" fillId="6" borderId="20" xfId="2" applyFill="1" applyBorder="1" applyAlignment="1">
      <alignment vertical="center"/>
    </xf>
    <xf numFmtId="3" fontId="33" fillId="10" borderId="24" xfId="3" applyNumberFormat="1" applyFont="1" applyFill="1" applyBorder="1" applyAlignment="1">
      <alignment vertical="center" wrapText="1"/>
    </xf>
    <xf numFmtId="3" fontId="33" fillId="6" borderId="24" xfId="3" applyNumberFormat="1" applyFont="1" applyFill="1" applyBorder="1" applyAlignment="1">
      <alignment vertical="center" wrapText="1"/>
    </xf>
    <xf numFmtId="3" fontId="33" fillId="10" borderId="25" xfId="3" applyNumberFormat="1" applyFont="1" applyFill="1" applyBorder="1" applyAlignment="1">
      <alignment vertical="center" wrapText="1"/>
    </xf>
    <xf numFmtId="0" fontId="73" fillId="3" borderId="24" xfId="3" applyFont="1" applyFill="1" applyBorder="1" applyAlignment="1">
      <alignment horizontal="left" vertical="center"/>
    </xf>
    <xf numFmtId="3" fontId="74" fillId="6" borderId="24" xfId="3" applyNumberFormat="1" applyFont="1" applyFill="1" applyBorder="1" applyAlignment="1">
      <alignment vertical="center" wrapText="1"/>
    </xf>
    <xf numFmtId="3" fontId="74" fillId="10" borderId="24" xfId="3" applyNumberFormat="1" applyFont="1" applyFill="1" applyBorder="1" applyAlignment="1">
      <alignment vertical="center" wrapText="1"/>
    </xf>
    <xf numFmtId="0" fontId="33" fillId="9" borderId="24" xfId="3" applyFont="1" applyFill="1" applyBorder="1" applyAlignment="1">
      <alignment vertical="center" wrapText="1"/>
    </xf>
    <xf numFmtId="0" fontId="74" fillId="6" borderId="24" xfId="3" applyFont="1" applyFill="1" applyBorder="1" applyAlignment="1">
      <alignment vertical="center" wrapText="1"/>
    </xf>
    <xf numFmtId="0" fontId="74" fillId="11" borderId="24" xfId="3" applyFont="1" applyFill="1" applyBorder="1" applyAlignment="1">
      <alignment vertical="center" wrapText="1"/>
    </xf>
    <xf numFmtId="0" fontId="33" fillId="11" borderId="24" xfId="3" applyFont="1" applyFill="1" applyBorder="1" applyAlignment="1">
      <alignment vertical="center" wrapText="1"/>
    </xf>
    <xf numFmtId="0" fontId="33" fillId="11" borderId="25" xfId="3" applyFont="1" applyFill="1" applyBorder="1" applyAlignment="1">
      <alignment vertical="center" wrapText="1"/>
    </xf>
    <xf numFmtId="164" fontId="33" fillId="11" borderId="24" xfId="1" applyFont="1" applyFill="1" applyBorder="1" applyAlignment="1">
      <alignment vertical="center" wrapText="1"/>
    </xf>
    <xf numFmtId="49" fontId="75" fillId="0" borderId="0" xfId="0" applyNumberFormat="1" applyFont="1"/>
    <xf numFmtId="0" fontId="75" fillId="0" borderId="0" xfId="0" applyFont="1"/>
    <xf numFmtId="0" fontId="74" fillId="6" borderId="25" xfId="3" applyFont="1" applyFill="1" applyBorder="1" applyAlignment="1">
      <alignment vertical="center" wrapText="1"/>
    </xf>
    <xf numFmtId="3" fontId="33" fillId="11" borderId="24" xfId="3" applyNumberFormat="1" applyFont="1" applyFill="1" applyBorder="1" applyAlignment="1">
      <alignment vertical="center" wrapText="1"/>
    </xf>
    <xf numFmtId="0" fontId="33" fillId="11" borderId="24" xfId="1" applyNumberFormat="1" applyFont="1" applyFill="1" applyBorder="1" applyAlignment="1">
      <alignment vertical="center" wrapText="1"/>
    </xf>
    <xf numFmtId="3" fontId="33" fillId="6" borderId="25" xfId="3" applyNumberFormat="1" applyFont="1" applyFill="1" applyBorder="1" applyAlignment="1">
      <alignment vertical="center" wrapText="1"/>
    </xf>
    <xf numFmtId="0" fontId="73" fillId="0" borderId="0" xfId="3" applyFont="1" applyAlignment="1">
      <alignment horizontal="left" vertical="center"/>
    </xf>
    <xf numFmtId="0" fontId="73" fillId="3" borderId="25" xfId="3" applyFont="1" applyFill="1" applyBorder="1" applyAlignment="1">
      <alignment horizontal="left" vertical="center"/>
    </xf>
    <xf numFmtId="0" fontId="33" fillId="9" borderId="25" xfId="3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6" fillId="6" borderId="20" xfId="2" applyFill="1" applyBorder="1" applyAlignment="1">
      <alignment vertical="center" wrapText="1"/>
    </xf>
    <xf numFmtId="0" fontId="42" fillId="0" borderId="0" xfId="3" applyFont="1" applyAlignment="1">
      <alignment horizontal="left" vertical="center"/>
    </xf>
    <xf numFmtId="0" fontId="38" fillId="5" borderId="0" xfId="2" applyFont="1" applyFill="1" applyAlignment="1"/>
    <xf numFmtId="0" fontId="1" fillId="0" borderId="0" xfId="3" applyFont="1" applyFill="1" applyAlignment="1">
      <alignment horizontal="left" vertical="center"/>
    </xf>
    <xf numFmtId="0" fontId="76" fillId="0" borderId="0" xfId="3" applyFont="1" applyFill="1" applyAlignment="1">
      <alignment horizontal="left" vertical="center"/>
    </xf>
    <xf numFmtId="167" fontId="76" fillId="0" borderId="0" xfId="3" applyNumberFormat="1" applyFont="1" applyFill="1" applyAlignment="1">
      <alignment horizontal="left" vertical="center"/>
    </xf>
    <xf numFmtId="0" fontId="1" fillId="0" borderId="0" xfId="0" applyFont="1" applyFill="1"/>
    <xf numFmtId="164" fontId="42" fillId="0" borderId="0" xfId="9" applyFont="1" applyFill="1" applyAlignment="1">
      <alignment horizontal="left" vertical="center"/>
    </xf>
    <xf numFmtId="0" fontId="34" fillId="0" borderId="0" xfId="3" applyFont="1" applyAlignment="1">
      <alignment horizontal="left" vertical="center" wrapText="1"/>
    </xf>
    <xf numFmtId="0" fontId="48" fillId="5" borderId="0" xfId="2" applyFont="1" applyFill="1" applyBorder="1" applyAlignment="1">
      <alignment vertical="center"/>
    </xf>
    <xf numFmtId="0" fontId="27" fillId="5" borderId="16" xfId="2" applyFont="1" applyFill="1" applyBorder="1" applyAlignment="1">
      <alignment horizontal="center" vertical="center"/>
    </xf>
    <xf numFmtId="0" fontId="27" fillId="5" borderId="17" xfId="2" applyFont="1" applyFill="1" applyBorder="1" applyAlignment="1">
      <alignment horizontal="center" vertical="center"/>
    </xf>
    <xf numFmtId="0" fontId="27" fillId="5" borderId="18" xfId="2" applyFont="1" applyFill="1" applyBorder="1" applyAlignment="1">
      <alignment horizontal="center" vertical="center"/>
    </xf>
    <xf numFmtId="0" fontId="38" fillId="5" borderId="0" xfId="2" applyFont="1" applyFill="1" applyBorder="1" applyAlignment="1">
      <alignment vertical="center" wrapText="1"/>
    </xf>
    <xf numFmtId="0" fontId="33" fillId="5" borderId="0" xfId="3" applyFont="1" applyFill="1" applyAlignment="1">
      <alignment horizontal="left" vertical="center" wrapText="1" indent="2"/>
    </xf>
    <xf numFmtId="0" fontId="36" fillId="5" borderId="0" xfId="2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23" fillId="5" borderId="0" xfId="3" applyFont="1" applyFill="1" applyAlignment="1">
      <alignment horizontal="left" vertical="center"/>
    </xf>
    <xf numFmtId="0" fontId="58" fillId="5" borderId="0" xfId="3" applyFont="1" applyFill="1" applyAlignment="1">
      <alignment horizontal="left" vertical="center"/>
    </xf>
    <xf numFmtId="0" fontId="35" fillId="5" borderId="0" xfId="3" applyFont="1" applyFill="1" applyAlignment="1">
      <alignment horizontal="left" vertical="center" wrapText="1" indent="3"/>
    </xf>
    <xf numFmtId="0" fontId="42" fillId="5" borderId="0" xfId="3" applyFont="1" applyFill="1" applyAlignment="1">
      <alignment horizontal="left" vertical="center" wrapText="1" indent="3"/>
    </xf>
    <xf numFmtId="0" fontId="23" fillId="0" borderId="42" xfId="3" applyFont="1" applyBorder="1" applyAlignment="1">
      <alignment vertical="center"/>
    </xf>
    <xf numFmtId="0" fontId="23" fillId="0" borderId="43" xfId="3" applyFont="1" applyBorder="1" applyAlignment="1">
      <alignment vertical="center"/>
    </xf>
    <xf numFmtId="0" fontId="34" fillId="0" borderId="39" xfId="3" applyFont="1" applyBorder="1" applyAlignment="1">
      <alignment horizontal="left" vertical="center"/>
    </xf>
    <xf numFmtId="0" fontId="38" fillId="5" borderId="0" xfId="2" applyFont="1" applyFill="1" applyAlignment="1"/>
    <xf numFmtId="0" fontId="42" fillId="5" borderId="0" xfId="3" applyFont="1" applyFill="1" applyAlignment="1">
      <alignment vertical="center" wrapText="1"/>
    </xf>
    <xf numFmtId="0" fontId="27" fillId="5" borderId="41" xfId="2" applyFont="1" applyFill="1" applyBorder="1" applyAlignment="1">
      <alignment horizontal="center" vertical="center"/>
    </xf>
    <xf numFmtId="0" fontId="27" fillId="5" borderId="21" xfId="2" applyFont="1" applyFill="1" applyBorder="1" applyAlignment="1">
      <alignment horizontal="center" vertical="center"/>
    </xf>
    <xf numFmtId="0" fontId="27" fillId="5" borderId="44" xfId="2" applyFont="1" applyFill="1" applyBorder="1" applyAlignment="1">
      <alignment horizontal="center" vertical="center"/>
    </xf>
    <xf numFmtId="0" fontId="27" fillId="5" borderId="45" xfId="2" applyFont="1" applyFill="1" applyBorder="1" applyAlignment="1">
      <alignment horizontal="center" vertical="center"/>
    </xf>
    <xf numFmtId="0" fontId="50" fillId="5" borderId="0" xfId="2" applyFont="1" applyFill="1" applyAlignment="1"/>
    <xf numFmtId="0" fontId="15" fillId="5" borderId="0" xfId="3" applyFont="1" applyFill="1" applyAlignment="1">
      <alignment vertical="center"/>
    </xf>
    <xf numFmtId="0" fontId="51" fillId="5" borderId="0" xfId="3" applyFont="1" applyFill="1" applyAlignment="1">
      <alignment horizontal="left" vertical="center"/>
    </xf>
    <xf numFmtId="0" fontId="42" fillId="0" borderId="0" xfId="3" applyFont="1" applyAlignment="1">
      <alignment horizontal="left" vertical="center"/>
    </xf>
    <xf numFmtId="0" fontId="24" fillId="6" borderId="0" xfId="3" applyFont="1" applyFill="1" applyAlignment="1">
      <alignment vertical="center"/>
    </xf>
    <xf numFmtId="0" fontId="42" fillId="7" borderId="0" xfId="3" applyFont="1" applyFill="1" applyAlignment="1">
      <alignment vertical="center"/>
    </xf>
    <xf numFmtId="0" fontId="54" fillId="8" borderId="30" xfId="3" applyFont="1" applyFill="1" applyBorder="1" applyAlignment="1">
      <alignment horizontal="left" vertical="center"/>
    </xf>
    <xf numFmtId="0" fontId="54" fillId="8" borderId="0" xfId="3" applyFont="1" applyFill="1" applyAlignment="1">
      <alignment horizontal="left" vertical="center"/>
    </xf>
    <xf numFmtId="0" fontId="35" fillId="5" borderId="0" xfId="0" applyFont="1" applyFill="1" applyAlignment="1">
      <alignment horizontal="left" vertical="center" wrapText="1" indent="3"/>
    </xf>
    <xf numFmtId="0" fontId="35" fillId="5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horizontal="left" vertical="top" wrapText="1" indent="3"/>
    </xf>
    <xf numFmtId="0" fontId="25" fillId="5" borderId="0" xfId="0" applyFont="1" applyFill="1" applyAlignment="1">
      <alignment vertical="center"/>
    </xf>
    <xf numFmtId="0" fontId="58" fillId="5" borderId="0" xfId="0" applyFont="1" applyFill="1" applyAlignment="1">
      <alignment vertical="center" wrapText="1"/>
    </xf>
    <xf numFmtId="0" fontId="42" fillId="5" borderId="0" xfId="0" applyFont="1" applyFill="1" applyAlignment="1">
      <alignment horizontal="left" vertical="center" wrapText="1" indent="3"/>
    </xf>
    <xf numFmtId="0" fontId="60" fillId="6" borderId="0" xfId="2" applyFont="1" applyFill="1" applyBorder="1" applyAlignment="1">
      <alignment horizontal="left" vertical="center" wrapText="1"/>
    </xf>
    <xf numFmtId="0" fontId="60" fillId="6" borderId="3" xfId="2" applyFont="1" applyFill="1" applyBorder="1" applyAlignment="1">
      <alignment horizontal="left" vertical="center" wrapText="1"/>
    </xf>
    <xf numFmtId="0" fontId="50" fillId="5" borderId="0" xfId="2" applyFont="1" applyFill="1" applyBorder="1" applyAlignment="1">
      <alignment horizontal="left" vertical="center" wrapText="1"/>
    </xf>
    <xf numFmtId="0" fontId="50" fillId="5" borderId="3" xfId="2" applyFont="1" applyFill="1" applyBorder="1" applyAlignment="1">
      <alignment horizontal="left" vertical="center" wrapText="1"/>
    </xf>
    <xf numFmtId="0" fontId="42" fillId="5" borderId="0" xfId="0" applyFont="1" applyFill="1" applyAlignment="1">
      <alignment horizontal="left" vertical="center" wrapText="1"/>
    </xf>
    <xf numFmtId="0" fontId="23" fillId="0" borderId="2" xfId="3" applyFont="1" applyBorder="1" applyAlignment="1">
      <alignment vertical="center"/>
    </xf>
    <xf numFmtId="0" fontId="23" fillId="0" borderId="0" xfId="3" applyFont="1" applyAlignment="1">
      <alignment vertical="center"/>
    </xf>
    <xf numFmtId="0" fontId="23" fillId="0" borderId="40" xfId="3" applyFont="1" applyBorder="1" applyAlignment="1">
      <alignment vertical="center"/>
    </xf>
    <xf numFmtId="0" fontId="22" fillId="5" borderId="0" xfId="0" applyFont="1" applyFill="1" applyAlignment="1">
      <alignment vertical="center" wrapText="1"/>
    </xf>
    <xf numFmtId="0" fontId="42" fillId="5" borderId="0" xfId="0" applyFont="1" applyFill="1" applyAlignment="1">
      <alignment horizontal="left" vertical="center" wrapText="1" indent="2"/>
    </xf>
    <xf numFmtId="0" fontId="42" fillId="5" borderId="0" xfId="3" applyFont="1" applyFill="1" applyAlignment="1">
      <alignment horizontal="left" vertical="center" indent="1"/>
    </xf>
    <xf numFmtId="0" fontId="21" fillId="0" borderId="0" xfId="0" applyFont="1" applyAlignment="1"/>
    <xf numFmtId="0" fontId="26" fillId="5" borderId="0" xfId="0" applyFont="1" applyFill="1" applyAlignment="1">
      <alignment vertical="center"/>
    </xf>
    <xf numFmtId="0" fontId="77" fillId="0" borderId="0" xfId="5" applyNumberFormat="1" applyFont="1"/>
    <xf numFmtId="0" fontId="73" fillId="0" borderId="0" xfId="0" applyFont="1"/>
    <xf numFmtId="164" fontId="73" fillId="0" borderId="0" xfId="1" applyFont="1"/>
    <xf numFmtId="167" fontId="1" fillId="0" borderId="46" xfId="1" applyNumberFormat="1" applyFont="1" applyBorder="1"/>
    <xf numFmtId="167" fontId="1" fillId="0" borderId="0" xfId="1" applyNumberFormat="1" applyFont="1" applyFill="1"/>
    <xf numFmtId="166" fontId="33" fillId="6" borderId="25" xfId="6" applyNumberFormat="1" applyFont="1" applyFill="1" applyBorder="1" applyAlignment="1">
      <alignment vertical="center" wrapText="1"/>
    </xf>
  </cellXfs>
  <cellStyles count="10">
    <cellStyle name="Comma" xfId="1" builtinId="3"/>
    <cellStyle name="Comma 2" xfId="9" xr:uid="{622E2917-BD76-44AC-8A1C-F885C1F0A72F}"/>
    <cellStyle name="Currency" xfId="8" builtinId="4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5000000}"/>
    <cellStyle name="Per cent" xfId="6" builtinId="5"/>
    <cellStyle name="pvtRow" xfId="7" xr:uid="{00000000-0005-0000-0000-000007000000}"/>
  </cellStyles>
  <dxfs count="103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00000000-0011-0000-FFFF-FFFF00000000}">
      <tableStyleElement type="headerRow" dxfId="102"/>
      <tableStyleElement type="firstRowStripe" dxfId="101"/>
      <tableStyleElement type="secondRowStripe" dxfId="100"/>
    </tableStyle>
  </tableStyles>
  <colors>
    <mruColors>
      <color rgb="FFF6A70A"/>
      <color rgb="FF188FBB"/>
      <color rgb="FF165B89"/>
      <color rgb="FF1BC2EE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7091" y="1025236"/>
          <a:ext cx="12954000" cy="49059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2025015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28</xdr:row>
      <xdr:rowOff>0</xdr:rowOff>
    </xdr:from>
    <xdr:to>
      <xdr:col>18</xdr:col>
      <xdr:colOff>372024</xdr:colOff>
      <xdr:row>72</xdr:row>
      <xdr:rowOff>159105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4:H65" totalsRowShown="0" headerRowDxfId="99" dataDxfId="98" tableBorderDxfId="97" headerRowCellStyle="Normal 2">
  <autoFilter ref="B24:H65" xr:uid="{00000000-0009-0000-0100-000009000000}"/>
  <tableColumns count="7">
    <tableColumn id="1" xr3:uid="{00000000-0010-0000-0000-000001000000}" name="Nombre completo de la empresa" dataDxfId="96" dataCellStyle="Normal 2"/>
    <tableColumn id="2" xr3:uid="{00000000-0010-0000-0000-000002000000}" name="Número identificatorio de la empresa" dataDxfId="95" dataCellStyle="Normal 2"/>
    <tableColumn id="5" xr3:uid="{00000000-0010-0000-0000-000005000000}" name="Sector" dataDxfId="94" dataCellStyle="Normal 2"/>
    <tableColumn id="3" xr3:uid="{00000000-0010-0000-0000-000003000000}" name="Productos básicos (separados por comas)" dataDxfId="93" dataCellStyle="Normal 2"/>
    <tableColumn id="4" xr3:uid="{00000000-0010-0000-0000-000004000000}" name="Listado bursátil o sitio web de la empresa " dataDxfId="92"/>
    <tableColumn id="8" xr3:uid="{00000000-0010-0000-0000-000008000000}" name="Estado financiero auditado (o balance general, flujo de efectivo, estado de resultados, si no se dispone de aquél)" dataDxfId="91"/>
    <tableColumn id="6" xr3:uid="{00000000-0010-0000-0000-000006000000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21">
  <autoFilter ref="N2:P74" xr:uid="{00000000-0009-0000-0100-000005000000}"/>
  <sortState xmlns:xlrd2="http://schemas.microsoft.com/office/spreadsheetml/2017/richdata2" ref="N3:P72">
    <sortCondition ref="N2:N72"/>
  </sortState>
  <tableColumns count="3">
    <tableColumn id="1" xr3:uid="{00000000-0010-0000-0900-000001000000}" name="HS ProductCode" dataDxfId="20"/>
    <tableColumn id="2" xr3:uid="{00000000-0010-0000-0900-000002000000}" name="HS Product Description" dataDxfId="19"/>
    <tableColumn id="3" xr3:uid="{00000000-0010-0000-09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A00-000004000000}" name="Combined" dataDxfId="15"/>
    <tableColumn id="1" xr3:uid="{00000000-0010-0000-0A00-000001000000}" name="GFS description" dataDxfId="14"/>
    <tableColumn id="2" xr3:uid="{00000000-0010-0000-0A00-000002000000}" name="GFS Code" dataDxfId="13"/>
    <tableColumn id="5" xr3:uid="{00000000-0010-0000-0A00-000005000000}" name="GFS Level 1" dataDxfId="12"/>
    <tableColumn id="6" xr3:uid="{00000000-0010-0000-0A00-000006000000}" name="GFS Level 2" dataDxfId="11"/>
    <tableColumn id="7" xr3:uid="{00000000-0010-0000-0A00-000007000000}" name="GFS Level 3" dataDxfId="10"/>
    <tableColumn id="8" xr3:uid="{00000000-0010-0000-0A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B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5" dataDxfId="4">
  <autoFilter ref="AC2:AC8" xr:uid="{00000000-0009-0000-0100-00000C000000}"/>
  <tableColumns count="1">
    <tableColumn id="1" xr3:uid="{00000000-0010-0000-0C00-000001000000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D00-000001000000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Companies15" displayName="Companies15" ref="B68:J85" totalsRowShown="0" headerRowDxfId="89" dataDxfId="88" tableBorderDxfId="87" headerRowCellStyle="Normal 2">
  <autoFilter ref="B68:J85" xr:uid="{00000000-0009-0000-0100-00000E000000}"/>
  <tableColumns count="9">
    <tableColumn id="1" xr3:uid="{00000000-0010-0000-0100-000001000000}" name="Nombre completo del proyecto" dataDxfId="86"/>
    <tableColumn id="2" xr3:uid="{00000000-0010-0000-0100-000002000000}" name="Número(s) de referencia del acuerdo legal: contrato, licencia, arrendamiento, concesión, ..." dataDxfId="85"/>
    <tableColumn id="3" xr3:uid="{00000000-0010-0000-0100-000003000000}" name="Empresas afiliadas, comenzando por la Administradora" dataDxfId="84"/>
    <tableColumn id="5" xr3:uid="{00000000-0010-0000-0100-000005000000}" name="Productos básicos (un producto/fila)" dataDxfId="83" dataCellStyle="Normal 2"/>
    <tableColumn id="6" xr3:uid="{00000000-0010-0000-0100-000006000000}" name="Estado" dataDxfId="82"/>
    <tableColumn id="7" xr3:uid="{00000000-0010-0000-0100-000007000000}" name="Producción (volumen)" dataDxfId="81"/>
    <tableColumn id="8" xr3:uid="{00000000-0010-0000-0100-000008000000}" name="Unidad" dataDxfId="80"/>
    <tableColumn id="9" xr3:uid="{00000000-0010-0000-0100-000009000000}" name="Producción (valor)" dataDxfId="79" dataCellStyle="Normal 2"/>
    <tableColumn id="10" xr3:uid="{00000000-0010-0000-0100-00000A000000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Government_agencies" displayName="Government_agencies" ref="B14:E18" totalsRowShown="0" headerRowDxfId="77" dataDxfId="76" tableBorderDxfId="75" headerRowCellStyle="Normal 2">
  <autoFilter ref="B14:E18" xr:uid="{00000000-0009-0000-0100-00000B000000}"/>
  <tableColumns count="4">
    <tableColumn id="1" xr3:uid="{00000000-0010-0000-0200-000001000000}" name="Nombre completo del organismo" dataDxfId="74"/>
    <tableColumn id="4" xr3:uid="{00000000-0010-0000-0200-000004000000}" name="Tipo de organismo" dataDxfId="73" dataCellStyle="Normal 2"/>
    <tableColumn id="2" xr3:uid="{00000000-0010-0000-0200-000002000000}" name="Número identificatorio (si corresponde)" dataDxfId="72"/>
    <tableColumn id="3" xr3:uid="{00000000-0010-0000-0200-000003000000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31" totalsRowShown="0" headerRowDxfId="70" dataDxfId="69">
  <autoFilter ref="B21:K31" xr:uid="{00000000-0009-0000-0100-000006000000}"/>
  <tableColumns count="10">
    <tableColumn id="8" xr3:uid="{00000000-0010-0000-03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3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3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3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300-000001000000}" name="Clasificación según EFP" dataDxfId="64"/>
    <tableColumn id="11" xr3:uid="{00000000-0010-0000-0300-00000B000000}" name="Sector" dataDxfId="63"/>
    <tableColumn id="3" xr3:uid="{00000000-0010-0000-0300-000003000000}" name="Denominación del flujo de ingresos" dataDxfId="62"/>
    <tableColumn id="4" xr3:uid="{00000000-0010-0000-0300-000004000000}" name="Entidad gubernamental" dataDxfId="61"/>
    <tableColumn id="5" xr3:uid="{00000000-0010-0000-0300-000005000000}" name="Valor de ingresos" dataDxfId="60"/>
    <tableColumn id="2" xr3:uid="{00000000-0010-0000-0300-000002000000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108" totalsRowShown="0" headerRowDxfId="58" dataDxfId="57">
  <autoFilter ref="B14:N108" xr:uid="{00000000-0009-0000-0100-00000A000000}"/>
  <tableColumns count="13">
    <tableColumn id="7" xr3:uid="{00000000-0010-0000-0400-000007000000}" name="Sector" dataDxfId="56">
      <calculatedColumnFormula>VLOOKUP(C15,Companies[],3,FALSE)</calculatedColumnFormula>
    </tableColumn>
    <tableColumn id="1" xr3:uid="{00000000-0010-0000-0400-000001000000}" name="Empresa" dataDxfId="55"/>
    <tableColumn id="3" xr3:uid="{00000000-0010-0000-0400-000003000000}" name="Entidad gubernamental" dataDxfId="54"/>
    <tableColumn id="4" xr3:uid="{00000000-0010-0000-0400-000004000000}" name="Denominación del flujo de ingresos" dataDxfId="53"/>
    <tableColumn id="5" xr3:uid="{00000000-0010-0000-0400-000005000000}" name="Se recauda sobre el proyecto (S/N)" dataDxfId="52"/>
    <tableColumn id="6" xr3:uid="{00000000-0010-0000-0400-000006000000}" name="Se informa por proyecto (S/N)" dataDxfId="51"/>
    <tableColumn id="2" xr3:uid="{00000000-0010-0000-0400-000002000000}" name="Nombre del proyecto" dataDxfId="50"/>
    <tableColumn id="13" xr3:uid="{00000000-0010-0000-0400-00000D000000}" name="Moneda de la información" dataDxfId="49"/>
    <tableColumn id="14" xr3:uid="{00000000-0010-0000-0400-00000E000000}" name="Valor de ingresos" dataDxfId="48"/>
    <tableColumn id="18" xr3:uid="{00000000-0010-0000-0400-000012000000}" name="Pago realizado en especie (S/N)" dataDxfId="47"/>
    <tableColumn id="8" xr3:uid="{00000000-0010-0000-0400-000008000000}" name="Volumen en especie (si corresponde)" dataDxfId="46"/>
    <tableColumn id="9" xr3:uid="{00000000-0010-0000-0400-000009000000}" name="Unidad (si corresponde)" dataDxfId="45"/>
    <tableColumn id="10" xr3:uid="{00000000-0010-0000-0400-00000A000000}" name="Comentarios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Country or Area name" dataDxfId="41"/>
    <tableColumn id="2" xr3:uid="{00000000-0010-0000-0500-000002000000}" name="ISO Alpha-2 Code" dataDxfId="40"/>
    <tableColumn id="3" xr3:uid="{00000000-0010-0000-0500-000003000000}" name="ISO Alpha-3 Code" dataDxfId="39"/>
    <tableColumn id="4" xr3:uid="{00000000-0010-0000-0500-000004000000}" name="ISO Numeric Code (UN M49)" dataDxfId="38"/>
    <tableColumn id="5" xr3:uid="{00000000-0010-0000-0500-000005000000}" name="Currency code (ISO-4217)" dataDxfId="37"/>
    <tableColumn id="6" xr3:uid="{00000000-0010-0000-0500-000006000000}" name="Currency code num (ISO-4217)" dataDxfId="36"/>
    <tableColumn id="7" xr3:uid="{00000000-0010-0000-05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6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700-000001000000}" name="Currency code (ISO-4217)" dataDxfId="27"/>
    <tableColumn id="2" xr3:uid="{00000000-0010-0000-0700-000002000000}" name="Currency code num (ISO-4217)" dataDxfId="26"/>
    <tableColumn id="3" xr3:uid="{00000000-0010-0000-07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8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iticolombia.gov.co/es/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mailto:gerencia@betagroup.com.co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hyperlink" Target="http://www.eiticolombia.gov.co/es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9" Type="http://schemas.openxmlformats.org/officeDocument/2006/relationships/hyperlink" Target="https://www.dane.gov.co/files/investigaciones/boletines/ech/ech/bol_empleo_dic_20.pdf" TargetMode="External"/><Relationship Id="rId3" Type="http://schemas.openxmlformats.org/officeDocument/2006/relationships/hyperlink" Target="https://eiti.org/es/documento/el-estandar-eiti-2019" TargetMode="External"/><Relationship Id="rId21" Type="http://schemas.openxmlformats.org/officeDocument/2006/relationships/hyperlink" Target="https://eiti.org/es/documento/el-estandar-eiti-2019" TargetMode="External"/><Relationship Id="rId34" Type="http://schemas.openxmlformats.org/officeDocument/2006/relationships/hyperlink" Target="https://www.funcionpublica.gov.co/eva/gestornormativo/norma.php?i=75114" TargetMode="External"/><Relationship Id="rId42" Type="http://schemas.openxmlformats.org/officeDocument/2006/relationships/hyperlink" Target="https://www.eiticolombia.gov.co/es/informes-eiti/informe-2020/aporte-social-economico/" TargetMode="External"/><Relationship Id="rId47" Type="http://schemas.openxmlformats.org/officeDocument/2006/relationships/hyperlink" Target="https://www.eiticolombia.gov.co/es/informes-eiti/informe-2020/aporte-social-economico/" TargetMode="External"/><Relationship Id="rId50" Type="http://schemas.openxmlformats.org/officeDocument/2006/relationships/hyperlink" Target="https://www.eiticolombia.gov.co/es/informes-eiti/informe-2020/gestion-distribucion/" TargetMode="External"/><Relationship Id="rId7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www.corteconstitucional.gov.co/inicio/Constitucion%20politica%20de%20Colombia%20-%202015.pdf" TargetMode="External"/><Relationship Id="rId38" Type="http://schemas.openxmlformats.org/officeDocument/2006/relationships/hyperlink" Target="https://www.anh.gov.co/en/operaciones-y-regalias/sistemas-integrados-operaciones/estadisticas-de-produccion/" TargetMode="External"/><Relationship Id="rId46" Type="http://schemas.openxmlformats.org/officeDocument/2006/relationships/hyperlink" Target="https://www.eiticolombia.gov.co/es/informes-eiti/informe-2020/aporte-social-economico/" TargetMode="Externa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0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s://www.ecopetrol.com.co/" TargetMode="External"/><Relationship Id="rId41" Type="http://schemas.openxmlformats.org/officeDocument/2006/relationships/hyperlink" Target="http://www.eiticolombia.gov.co/es/%20https:/www.eiticolombia.gov.co/es/informes-eiti/informe-2020/aporte-social-economico/" TargetMode="External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hyperlink" Target="https://www.minhacienda.gov.co/webcenter/portal/Minhacienda" TargetMode="External"/><Relationship Id="rId37" Type="http://schemas.openxmlformats.org/officeDocument/2006/relationships/hyperlink" Target="https://www.anm.gov.co/?q=Titulos_otorgados_ANM" TargetMode="External"/><Relationship Id="rId40" Type="http://schemas.openxmlformats.org/officeDocument/2006/relationships/hyperlink" Target="https://www.eiticolombia.gov.co/es/informes-eiti/informe-2020/gestion-distribucion/" TargetMode="External"/><Relationship Id="rId45" Type="http://schemas.openxmlformats.org/officeDocument/2006/relationships/hyperlink" Target="https://www.minhacienda.gov.co/webcenter/ShowProperty?nodeId=%2FConexionContent%2FWCC_CLUSTER-186352%2F%2FidcPrimaryFile&amp;revision=latestreleased" TargetMode="External"/><Relationship Id="rId5" Type="http://schemas.openxmlformats.org/officeDocument/2006/relationships/hyperlink" Target="https://eiti.org/es/documento/el-estandar-eiti-2019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36" Type="http://schemas.openxmlformats.org/officeDocument/2006/relationships/hyperlink" Target="https://www.ecopetrol.com.co/wps/portal/Home/es/Inversionistas/InformacionFinanciera/Estadosfinancieros" TargetMode="External"/><Relationship Id="rId49" Type="http://schemas.openxmlformats.org/officeDocument/2006/relationships/hyperlink" Target="https://eiticolombia.gov.co/media/filer_public/28/30/2830a54b-ce0b-40a8-937d-4d988d8db22b/pagos_ambientales.pdf" TargetMode="Externa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www.eiticolombia.gov.co/es/" TargetMode="External"/><Relationship Id="rId44" Type="http://schemas.openxmlformats.org/officeDocument/2006/relationships/hyperlink" Target="https://www.minhacienda.gov.co/webcenter/portal/EntOrdenNacional/pages_presupuestogralnacion/pptogralnal2020/ejeEPGN2020/presupuestogeneraldelanacin2020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://www.eiticolombia.gov.co/es/" TargetMode="External"/><Relationship Id="rId35" Type="http://schemas.openxmlformats.org/officeDocument/2006/relationships/hyperlink" Target="https://www.ecopetrol.com.co/wps/portal/Home/es/transparencia-acceso-informacion/transparencia-acceso-informacion" TargetMode="External"/><Relationship Id="rId43" Type="http://schemas.openxmlformats.org/officeDocument/2006/relationships/hyperlink" Target="https://sicodis.dnp.gov.co/logon.aspx?ReturnUrl=%2f" TargetMode="External"/><Relationship Id="rId48" Type="http://schemas.openxmlformats.org/officeDocument/2006/relationships/hyperlink" Target="https://eiticolombia.gov.co/es/documentos/temas-ambientales/" TargetMode="External"/><Relationship Id="rId8" Type="http://schemas.openxmlformats.org/officeDocument/2006/relationships/hyperlink" Target="https://eiti.org/es/documento/el-estandar-eiti-2019" TargetMode="External"/><Relationship Id="rId5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plantilla-datos-resumidos-eiti" TargetMode="External"/><Relationship Id="rId7" Type="http://schemas.openxmlformats.org/officeDocument/2006/relationships/table" Target="../tables/table3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topLeftCell="A43" zoomScale="110" zoomScaleNormal="110" workbookViewId="0">
      <selection activeCell="C28" sqref="C28"/>
    </sheetView>
  </sheetViews>
  <sheetFormatPr defaultColWidth="4" defaultRowHeight="24" customHeight="1" x14ac:dyDescent="0.3"/>
  <cols>
    <col min="1" max="1" width="4" style="17"/>
    <col min="2" max="2" width="4" style="17" hidden="1" customWidth="1"/>
    <col min="3" max="3" width="76.44140625" style="17" customWidth="1"/>
    <col min="4" max="4" width="2.88671875" style="17" customWidth="1"/>
    <col min="5" max="5" width="56.109375" style="17" customWidth="1"/>
    <col min="6" max="6" width="2.88671875" style="17" customWidth="1"/>
    <col min="7" max="7" width="50.44140625" style="17" customWidth="1"/>
    <col min="8" max="16384" width="4" style="17"/>
  </cols>
  <sheetData>
    <row r="1" spans="2:7" ht="15.75" customHeight="1" x14ac:dyDescent="0.3">
      <c r="B1" s="187"/>
      <c r="C1" s="18"/>
      <c r="D1" s="187"/>
      <c r="E1" s="187"/>
      <c r="F1" s="187"/>
      <c r="G1" s="187"/>
    </row>
    <row r="2" spans="2:7" ht="15" x14ac:dyDescent="0.3">
      <c r="B2" s="187"/>
      <c r="C2" s="187"/>
      <c r="D2" s="187"/>
      <c r="E2" s="187"/>
      <c r="F2" s="187"/>
      <c r="G2" s="187"/>
    </row>
    <row r="3" spans="2:7" ht="15" x14ac:dyDescent="0.3">
      <c r="B3" s="187"/>
      <c r="C3" s="187"/>
      <c r="D3" s="187"/>
      <c r="E3" s="196"/>
      <c r="F3" s="187"/>
      <c r="G3" s="196"/>
    </row>
    <row r="4" spans="2:7" ht="15" x14ac:dyDescent="0.3">
      <c r="B4" s="187"/>
      <c r="C4" s="187"/>
      <c r="D4" s="187"/>
      <c r="E4" s="196" t="s">
        <v>0</v>
      </c>
      <c r="F4" s="187"/>
      <c r="G4" s="216">
        <v>44165</v>
      </c>
    </row>
    <row r="5" spans="2:7" ht="15" x14ac:dyDescent="0.3">
      <c r="B5" s="187"/>
      <c r="C5" s="187"/>
      <c r="D5" s="187"/>
      <c r="E5" s="187"/>
      <c r="F5" s="187"/>
      <c r="G5" s="187"/>
    </row>
    <row r="6" spans="2:7" ht="3.75" customHeight="1" x14ac:dyDescent="0.3">
      <c r="B6" s="187"/>
      <c r="C6" s="187"/>
      <c r="D6" s="187"/>
      <c r="E6" s="187"/>
      <c r="F6" s="187"/>
      <c r="G6" s="187"/>
    </row>
    <row r="7" spans="2:7" ht="3.75" customHeight="1" x14ac:dyDescent="0.3">
      <c r="B7" s="187"/>
      <c r="C7" s="187"/>
      <c r="D7" s="187"/>
      <c r="E7" s="187"/>
      <c r="F7" s="187"/>
      <c r="G7" s="187"/>
    </row>
    <row r="8" spans="2:7" ht="15" x14ac:dyDescent="0.3">
      <c r="B8" s="187"/>
      <c r="C8" s="187"/>
      <c r="D8" s="187"/>
      <c r="E8" s="187"/>
      <c r="F8" s="187"/>
      <c r="G8" s="187"/>
    </row>
    <row r="9" spans="2:7" ht="15" x14ac:dyDescent="0.3">
      <c r="B9" s="187"/>
      <c r="C9" s="34"/>
      <c r="D9" s="35"/>
      <c r="E9" s="35"/>
      <c r="F9" s="219"/>
      <c r="G9" s="219"/>
    </row>
    <row r="10" spans="2:7" x14ac:dyDescent="0.3">
      <c r="B10" s="187"/>
      <c r="C10" s="194" t="s">
        <v>1</v>
      </c>
      <c r="D10" s="195"/>
      <c r="E10" s="195"/>
      <c r="F10" s="219"/>
      <c r="G10" s="219"/>
    </row>
    <row r="11" spans="2:7" ht="15" x14ac:dyDescent="0.3">
      <c r="B11" s="187"/>
      <c r="C11" s="36" t="s">
        <v>2</v>
      </c>
      <c r="D11" s="37"/>
      <c r="E11" s="37"/>
      <c r="F11" s="219"/>
      <c r="G11" s="219"/>
    </row>
    <row r="12" spans="2:7" ht="15" x14ac:dyDescent="0.3">
      <c r="B12" s="187"/>
      <c r="C12" s="34"/>
      <c r="D12" s="35"/>
      <c r="E12" s="35"/>
      <c r="F12" s="219"/>
      <c r="G12" s="219"/>
    </row>
    <row r="13" spans="2:7" ht="15" x14ac:dyDescent="0.3">
      <c r="B13" s="187"/>
      <c r="C13" s="38" t="s">
        <v>3</v>
      </c>
      <c r="D13" s="35"/>
      <c r="E13" s="35"/>
      <c r="F13" s="219"/>
      <c r="G13" s="219"/>
    </row>
    <row r="14" spans="2:7" ht="15" customHeight="1" x14ac:dyDescent="0.3">
      <c r="B14" s="187"/>
      <c r="C14" s="279" t="s">
        <v>4</v>
      </c>
      <c r="D14" s="279"/>
      <c r="E14" s="279"/>
      <c r="F14" s="219"/>
      <c r="G14" s="219"/>
    </row>
    <row r="15" spans="2:7" ht="15" x14ac:dyDescent="0.3">
      <c r="B15" s="187"/>
      <c r="C15" s="39"/>
      <c r="D15" s="39"/>
      <c r="E15" s="39"/>
      <c r="F15" s="219"/>
      <c r="G15" s="219"/>
    </row>
    <row r="16" spans="2:7" ht="15" x14ac:dyDescent="0.3">
      <c r="B16" s="187"/>
      <c r="C16" s="40" t="s">
        <v>5</v>
      </c>
      <c r="D16" s="41"/>
      <c r="E16" s="41"/>
      <c r="F16" s="219"/>
      <c r="G16" s="219"/>
    </row>
    <row r="17" spans="2:7" ht="15" x14ac:dyDescent="0.3">
      <c r="B17" s="187"/>
      <c r="C17" s="42" t="s">
        <v>6</v>
      </c>
      <c r="D17" s="41"/>
      <c r="E17" s="41"/>
      <c r="F17" s="219"/>
      <c r="G17" s="219"/>
    </row>
    <row r="18" spans="2:7" ht="15" x14ac:dyDescent="0.3">
      <c r="B18" s="187"/>
      <c r="C18" s="42" t="s">
        <v>7</v>
      </c>
      <c r="D18" s="41"/>
      <c r="E18" s="41"/>
      <c r="F18" s="219"/>
      <c r="G18" s="219"/>
    </row>
    <row r="19" spans="2:7" ht="15" x14ac:dyDescent="0.3">
      <c r="B19" s="187"/>
      <c r="C19" s="280" t="s">
        <v>8</v>
      </c>
      <c r="D19" s="280"/>
      <c r="E19" s="280"/>
      <c r="F19" s="219"/>
      <c r="G19" s="219"/>
    </row>
    <row r="20" spans="2:7" ht="32.25" customHeight="1" x14ac:dyDescent="0.3">
      <c r="B20" s="187"/>
      <c r="C20" s="278" t="s">
        <v>9</v>
      </c>
      <c r="D20" s="278"/>
      <c r="E20" s="278"/>
      <c r="F20" s="219"/>
      <c r="G20" s="219"/>
    </row>
    <row r="21" spans="2:7" ht="15" x14ac:dyDescent="0.3">
      <c r="B21" s="187"/>
      <c r="C21" s="41"/>
      <c r="D21" s="41"/>
      <c r="E21" s="41"/>
      <c r="F21" s="219"/>
      <c r="G21" s="219"/>
    </row>
    <row r="22" spans="2:7" ht="15" x14ac:dyDescent="0.3">
      <c r="B22" s="187"/>
      <c r="C22" s="40" t="s">
        <v>10</v>
      </c>
      <c r="D22" s="42"/>
      <c r="E22" s="42"/>
      <c r="F22" s="219"/>
      <c r="G22" s="219"/>
    </row>
    <row r="23" spans="2:7" ht="15" x14ac:dyDescent="0.3">
      <c r="B23" s="187"/>
      <c r="C23" s="42"/>
      <c r="D23" s="42"/>
      <c r="E23" s="42"/>
      <c r="F23" s="219"/>
      <c r="G23" s="219"/>
    </row>
    <row r="24" spans="2:7" ht="15" x14ac:dyDescent="0.3">
      <c r="B24" s="187"/>
      <c r="C24" s="43"/>
      <c r="D24" s="195"/>
      <c r="E24" s="195"/>
      <c r="F24" s="219"/>
      <c r="G24" s="219"/>
    </row>
    <row r="25" spans="2:7" ht="15" x14ac:dyDescent="0.3">
      <c r="B25" s="187"/>
      <c r="C25" s="44" t="s">
        <v>11</v>
      </c>
      <c r="D25" s="195"/>
      <c r="E25" s="195"/>
      <c r="F25" s="219"/>
      <c r="G25" s="219"/>
    </row>
    <row r="26" spans="2:7" ht="15" x14ac:dyDescent="0.3">
      <c r="B26" s="187"/>
      <c r="C26" s="45"/>
      <c r="D26" s="195"/>
      <c r="E26" s="195"/>
      <c r="F26" s="219"/>
      <c r="G26" s="219"/>
    </row>
    <row r="27" spans="2:7" ht="15" x14ac:dyDescent="0.3">
      <c r="B27" s="187"/>
      <c r="C27" s="46" t="s">
        <v>12</v>
      </c>
      <c r="D27" s="195"/>
      <c r="E27" s="195"/>
      <c r="F27" s="219"/>
      <c r="G27" s="219"/>
    </row>
    <row r="28" spans="2:7" ht="15" x14ac:dyDescent="0.3">
      <c r="B28" s="187"/>
      <c r="C28" s="46" t="s">
        <v>13</v>
      </c>
      <c r="D28" s="195"/>
      <c r="E28" s="195"/>
      <c r="F28" s="219"/>
      <c r="G28" s="219"/>
    </row>
    <row r="29" spans="2:7" ht="15" x14ac:dyDescent="0.3">
      <c r="B29" s="187"/>
      <c r="C29" s="46" t="s">
        <v>14</v>
      </c>
      <c r="D29" s="195"/>
      <c r="E29" s="195"/>
      <c r="F29" s="219"/>
      <c r="G29" s="219"/>
    </row>
    <row r="30" spans="2:7" ht="15" x14ac:dyDescent="0.3">
      <c r="B30" s="187"/>
      <c r="C30" s="46" t="s">
        <v>15</v>
      </c>
      <c r="D30" s="195"/>
      <c r="E30" s="195"/>
      <c r="F30" s="219"/>
      <c r="G30" s="219"/>
    </row>
    <row r="31" spans="2:7" ht="15" x14ac:dyDescent="0.3">
      <c r="B31" s="187"/>
      <c r="C31" s="46" t="s">
        <v>16</v>
      </c>
      <c r="D31" s="195"/>
      <c r="E31" s="195"/>
      <c r="F31" s="219"/>
      <c r="G31" s="219"/>
    </row>
    <row r="32" spans="2:7" ht="15" x14ac:dyDescent="0.3">
      <c r="B32" s="187"/>
      <c r="C32" s="43"/>
      <c r="D32" s="43"/>
      <c r="E32" s="43"/>
      <c r="F32" s="219"/>
      <c r="G32" s="219"/>
    </row>
    <row r="33" spans="2:7" ht="15" x14ac:dyDescent="0.3">
      <c r="B33" s="187"/>
      <c r="C33" s="274" t="s">
        <v>17</v>
      </c>
      <c r="D33" s="274"/>
      <c r="E33" s="274"/>
      <c r="F33" s="274"/>
      <c r="G33" s="274"/>
    </row>
    <row r="34" spans="2:7" s="19" customFormat="1" ht="15" x14ac:dyDescent="0.35">
      <c r="B34" s="197"/>
      <c r="C34" s="20"/>
      <c r="D34" s="20"/>
      <c r="E34" s="21"/>
      <c r="F34" s="197"/>
      <c r="G34" s="197"/>
    </row>
    <row r="35" spans="2:7" ht="30" x14ac:dyDescent="0.3">
      <c r="B35" s="187"/>
      <c r="C35" s="47" t="s">
        <v>18</v>
      </c>
      <c r="D35" s="187"/>
      <c r="E35" s="189" t="s">
        <v>19</v>
      </c>
      <c r="F35" s="187"/>
      <c r="G35" s="22" t="s">
        <v>20</v>
      </c>
    </row>
    <row r="36" spans="2:7" s="19" customFormat="1" ht="15" x14ac:dyDescent="0.3">
      <c r="B36" s="197"/>
      <c r="C36" s="23"/>
      <c r="D36" s="197"/>
      <c r="E36" s="23"/>
      <c r="F36" s="197"/>
      <c r="G36" s="23"/>
    </row>
    <row r="37" spans="2:7" ht="15" x14ac:dyDescent="0.35">
      <c r="B37" s="187"/>
      <c r="C37" s="40" t="s">
        <v>21</v>
      </c>
      <c r="D37" s="43"/>
      <c r="E37" s="48"/>
      <c r="F37" s="219"/>
      <c r="G37" s="219"/>
    </row>
    <row r="38" spans="2:7" ht="15" x14ac:dyDescent="0.35">
      <c r="B38" s="187"/>
      <c r="C38" s="24"/>
      <c r="D38" s="24"/>
      <c r="E38" s="25"/>
      <c r="F38" s="187"/>
      <c r="G38" s="187"/>
    </row>
    <row r="40" spans="2:7" ht="15.75" customHeight="1" x14ac:dyDescent="0.3">
      <c r="B40" s="187"/>
      <c r="C40" s="49" t="s">
        <v>22</v>
      </c>
      <c r="D40" s="26"/>
      <c r="E40" s="52" t="s">
        <v>23</v>
      </c>
      <c r="F40" s="53"/>
      <c r="G40" s="54"/>
    </row>
    <row r="41" spans="2:7" ht="43.5" customHeight="1" x14ac:dyDescent="0.3">
      <c r="B41" s="187"/>
      <c r="C41" s="50" t="s">
        <v>24</v>
      </c>
      <c r="D41" s="26"/>
      <c r="E41" s="55" t="s">
        <v>25</v>
      </c>
      <c r="F41" s="192"/>
      <c r="G41" s="56"/>
    </row>
    <row r="42" spans="2:7" ht="31.5" customHeight="1" x14ac:dyDescent="0.3">
      <c r="B42" s="187"/>
      <c r="C42" s="50" t="s">
        <v>26</v>
      </c>
      <c r="D42" s="26"/>
      <c r="E42" s="57" t="s">
        <v>27</v>
      </c>
      <c r="F42" s="192"/>
      <c r="G42" s="56"/>
    </row>
    <row r="43" spans="2:7" ht="24" customHeight="1" x14ac:dyDescent="0.3">
      <c r="B43" s="187"/>
      <c r="C43" s="50" t="s">
        <v>28</v>
      </c>
      <c r="D43" s="26"/>
      <c r="E43" s="55" t="s">
        <v>29</v>
      </c>
      <c r="F43" s="192"/>
      <c r="G43" s="56"/>
    </row>
    <row r="44" spans="2:7" ht="48" customHeight="1" x14ac:dyDescent="0.3">
      <c r="B44" s="187"/>
      <c r="C44" s="51" t="s">
        <v>30</v>
      </c>
      <c r="D44" s="26"/>
      <c r="E44" s="58" t="s">
        <v>31</v>
      </c>
      <c r="F44" s="59"/>
      <c r="G44" s="60"/>
    </row>
    <row r="45" spans="2:7" ht="12" customHeight="1" thickBot="1" x14ac:dyDescent="0.35">
      <c r="B45" s="187"/>
      <c r="C45" s="187"/>
      <c r="D45" s="187"/>
      <c r="E45" s="187"/>
      <c r="F45" s="187"/>
      <c r="G45" s="187"/>
    </row>
    <row r="46" spans="2:7" ht="15.6" thickBot="1" x14ac:dyDescent="0.35">
      <c r="B46" s="187"/>
      <c r="C46" s="275" t="s">
        <v>32</v>
      </c>
      <c r="D46" s="276"/>
      <c r="E46" s="276"/>
      <c r="F46" s="276"/>
      <c r="G46" s="277"/>
    </row>
    <row r="47" spans="2:7" ht="15.6" thickBot="1" x14ac:dyDescent="0.35">
      <c r="B47" s="187"/>
      <c r="C47" s="275" t="s">
        <v>33</v>
      </c>
      <c r="D47" s="276"/>
      <c r="E47" s="276"/>
      <c r="F47" s="276"/>
      <c r="G47" s="277"/>
    </row>
    <row r="48" spans="2:7" ht="15.6" thickBot="1" x14ac:dyDescent="0.35">
      <c r="B48" s="187"/>
      <c r="C48" s="24"/>
      <c r="D48" s="24"/>
      <c r="E48" s="24"/>
      <c r="F48" s="24"/>
      <c r="G48" s="187"/>
    </row>
    <row r="49" spans="2:7" ht="15" x14ac:dyDescent="0.3">
      <c r="B49" s="187"/>
      <c r="C49" s="191" t="s">
        <v>34</v>
      </c>
      <c r="D49" s="27"/>
      <c r="E49" s="28"/>
      <c r="F49" s="27"/>
      <c r="G49" s="27"/>
    </row>
    <row r="50" spans="2:7" ht="15" customHeight="1" x14ac:dyDescent="0.3">
      <c r="B50" s="187"/>
      <c r="C50" s="273" t="s">
        <v>35</v>
      </c>
      <c r="D50" s="273"/>
      <c r="E50" s="273"/>
      <c r="F50" s="273"/>
      <c r="G50" s="273"/>
    </row>
    <row r="51" spans="2:7" ht="15" x14ac:dyDescent="0.3">
      <c r="B51" s="29" t="s">
        <v>36</v>
      </c>
      <c r="C51" s="190" t="s">
        <v>37</v>
      </c>
      <c r="D51" s="29"/>
      <c r="E51" s="30"/>
      <c r="F51" s="29"/>
      <c r="G51" s="31"/>
    </row>
    <row r="52" spans="2:7" ht="15" x14ac:dyDescent="0.3">
      <c r="B52" s="187"/>
      <c r="C52" s="187"/>
      <c r="D52" s="187"/>
      <c r="E52" s="187"/>
      <c r="F52" s="187"/>
      <c r="G52" s="187"/>
    </row>
    <row r="53" spans="2:7" ht="15" x14ac:dyDescent="0.3">
      <c r="B53" s="187"/>
      <c r="C53" s="187"/>
      <c r="D53" s="187"/>
      <c r="E53" s="187"/>
      <c r="F53" s="187"/>
      <c r="G53" s="187"/>
    </row>
    <row r="54" spans="2:7" ht="15" x14ac:dyDescent="0.3">
      <c r="B54" s="187"/>
      <c r="C54" s="187"/>
      <c r="D54" s="187"/>
      <c r="E54" s="187"/>
      <c r="F54" s="187"/>
      <c r="G54" s="187"/>
    </row>
    <row r="55" spans="2:7" ht="15" x14ac:dyDescent="0.3">
      <c r="B55" s="187"/>
      <c r="C55" s="187"/>
      <c r="D55" s="187"/>
      <c r="E55" s="187"/>
      <c r="F55" s="187"/>
      <c r="G55" s="187"/>
    </row>
    <row r="56" spans="2:7" ht="15" x14ac:dyDescent="0.3">
      <c r="B56" s="187"/>
      <c r="C56" s="187"/>
      <c r="D56" s="187"/>
      <c r="E56" s="187"/>
      <c r="F56" s="187"/>
      <c r="G56" s="187"/>
    </row>
    <row r="57" spans="2:7" ht="15" x14ac:dyDescent="0.3">
      <c r="B57" s="187"/>
      <c r="C57" s="187"/>
      <c r="D57" s="187"/>
      <c r="E57" s="187"/>
      <c r="F57" s="187"/>
      <c r="G57" s="187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00000000-0002-0000-0000-000000000000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0000000-0002-0000-0000-000001000000}">
      <formula1>10000</formula1>
      <formula2>50000</formula2>
    </dataValidation>
  </dataValidations>
  <hyperlinks>
    <hyperlink ref="C33:D33" r:id="rId1" display="The International Secretariat can provide advice and support on request. Please contact " xr:uid="{00000000-0004-0000-0000-000000000000}"/>
    <hyperlink ref="C20:E20" r:id="rId2" display="The data will be used to populate the global EITI data repository, available on the international EITI website: https://eiti.org/data" xr:uid="{00000000-0004-0000-0000-000001000000}"/>
    <hyperlink ref="C19:E19" r:id="rId3" display="3. This Data sheet should be submitted alongside the EITI Report. Send it to the International Secretariat: data@eiti.org " xr:uid="{00000000-0004-0000-0000-000002000000}"/>
    <hyperlink ref="C46:G46" r:id="rId4" display="Puede acceder a la versión más reciente de las plantillas de datos resumidos en https://eiti.org/es/documento/plantilla-datos-resumidos-del-eiti" xr:uid="{00000000-0004-0000-0000-000003000000}"/>
    <hyperlink ref="C47:G47" r:id="rId5" display="Give us your feedback or report a conflict in the data! Write to us at  data@eiti.org" xr:uid="{00000000-0004-0000-0000-000004000000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95"/>
  <sheetViews>
    <sheetView showGridLines="0" topLeftCell="A38" zoomScaleNormal="100" workbookViewId="0">
      <selection activeCell="E44" sqref="E44"/>
    </sheetView>
  </sheetViews>
  <sheetFormatPr defaultColWidth="4" defaultRowHeight="24" customHeight="1" x14ac:dyDescent="0.3"/>
  <cols>
    <col min="1" max="1" width="4" style="7"/>
    <col min="2" max="2" width="4" style="7" hidden="1" customWidth="1"/>
    <col min="3" max="3" width="75" style="7" bestFit="1" customWidth="1"/>
    <col min="4" max="4" width="2.88671875" style="7" customWidth="1"/>
    <col min="5" max="5" width="45.6640625" style="7" customWidth="1"/>
    <col min="6" max="6" width="2.88671875" style="7" customWidth="1"/>
    <col min="7" max="7" width="40.109375" style="7" bestFit="1" customWidth="1"/>
    <col min="8" max="16384" width="4" style="7"/>
  </cols>
  <sheetData>
    <row r="1" spans="1:7" ht="16.2" x14ac:dyDescent="0.3"/>
    <row r="2" spans="1:7" ht="16.2" x14ac:dyDescent="0.3">
      <c r="C2" s="284" t="s">
        <v>38</v>
      </c>
      <c r="D2" s="284"/>
      <c r="E2" s="284"/>
      <c r="F2" s="284"/>
      <c r="G2" s="284"/>
    </row>
    <row r="3" spans="1:7" s="167" customFormat="1" x14ac:dyDescent="0.3">
      <c r="C3" s="285" t="s">
        <v>39</v>
      </c>
      <c r="D3" s="285"/>
      <c r="E3" s="285"/>
      <c r="F3" s="285"/>
      <c r="G3" s="285"/>
    </row>
    <row r="4" spans="1:7" ht="12.75" customHeight="1" x14ac:dyDescent="0.3">
      <c r="C4" s="286" t="s">
        <v>40</v>
      </c>
      <c r="D4" s="286"/>
      <c r="E4" s="286"/>
      <c r="F4" s="286"/>
      <c r="G4" s="286"/>
    </row>
    <row r="5" spans="1:7" ht="12.75" customHeight="1" x14ac:dyDescent="0.3">
      <c r="C5" s="287" t="s">
        <v>41</v>
      </c>
      <c r="D5" s="287"/>
      <c r="E5" s="287"/>
      <c r="F5" s="287"/>
      <c r="G5" s="287"/>
    </row>
    <row r="6" spans="1:7" ht="12.75" customHeight="1" x14ac:dyDescent="0.3">
      <c r="C6" s="287" t="s">
        <v>42</v>
      </c>
      <c r="D6" s="287"/>
      <c r="E6" s="287"/>
      <c r="F6" s="287"/>
      <c r="G6" s="287"/>
    </row>
    <row r="7" spans="1:7" ht="12.75" customHeight="1" x14ac:dyDescent="0.35">
      <c r="C7" s="291" t="s">
        <v>43</v>
      </c>
      <c r="D7" s="291"/>
      <c r="E7" s="291"/>
      <c r="F7" s="291"/>
      <c r="G7" s="291"/>
    </row>
    <row r="8" spans="1:7" ht="16.2" x14ac:dyDescent="0.3">
      <c r="C8" s="187"/>
      <c r="D8" s="61"/>
      <c r="E8" s="61"/>
      <c r="F8" s="187"/>
      <c r="G8" s="187"/>
    </row>
    <row r="9" spans="1:7" ht="30" x14ac:dyDescent="0.3">
      <c r="C9" s="47" t="s">
        <v>44</v>
      </c>
      <c r="D9" s="197"/>
      <c r="E9" s="189" t="s">
        <v>45</v>
      </c>
      <c r="F9" s="197"/>
      <c r="G9" s="205" t="s">
        <v>20</v>
      </c>
    </row>
    <row r="10" spans="1:7" ht="16.2" x14ac:dyDescent="0.3">
      <c r="C10" s="187"/>
      <c r="D10" s="61"/>
      <c r="E10" s="61"/>
      <c r="F10" s="187"/>
      <c r="G10" s="187"/>
    </row>
    <row r="11" spans="1:7" s="167" customFormat="1" x14ac:dyDescent="0.3">
      <c r="B11" s="169"/>
      <c r="C11" s="178" t="s">
        <v>46</v>
      </c>
      <c r="E11" s="168"/>
    </row>
    <row r="12" spans="1:7" ht="19.2" thickBot="1" x14ac:dyDescent="0.35">
      <c r="A12" s="13"/>
      <c r="B12" s="13"/>
      <c r="C12" s="179" t="s">
        <v>47</v>
      </c>
      <c r="D12" s="180"/>
      <c r="E12" s="181" t="s">
        <v>48</v>
      </c>
      <c r="F12" s="180"/>
      <c r="G12" s="182" t="s">
        <v>49</v>
      </c>
    </row>
    <row r="13" spans="1:7" ht="16.8" thickBot="1" x14ac:dyDescent="0.35">
      <c r="B13" s="14"/>
      <c r="C13" s="62" t="s">
        <v>50</v>
      </c>
      <c r="D13" s="198"/>
      <c r="E13" s="63"/>
      <c r="F13" s="198"/>
      <c r="G13" s="63"/>
    </row>
    <row r="14" spans="1:7" ht="16.2" x14ac:dyDescent="0.3">
      <c r="A14" s="9"/>
      <c r="B14" s="9" t="s">
        <v>36</v>
      </c>
      <c r="C14" s="64" t="s">
        <v>51</v>
      </c>
      <c r="D14" s="29"/>
      <c r="E14" s="96" t="s">
        <v>52</v>
      </c>
      <c r="F14" s="29"/>
      <c r="G14" s="65"/>
    </row>
    <row r="15" spans="1:7" ht="16.2" x14ac:dyDescent="0.3">
      <c r="A15" s="9"/>
      <c r="B15" s="9" t="s">
        <v>36</v>
      </c>
      <c r="C15" s="64" t="s">
        <v>53</v>
      </c>
      <c r="D15" s="29"/>
      <c r="E15" s="67" t="str">
        <f>IFERROR(VLOOKUP($E$14,Table1_Country_codes_and_currencies[],3,FALSE),"")</f>
        <v>COL</v>
      </c>
      <c r="F15" s="29"/>
      <c r="G15" s="65"/>
    </row>
    <row r="16" spans="1:7" ht="16.2" x14ac:dyDescent="0.3">
      <c r="B16" s="9" t="s">
        <v>36</v>
      </c>
      <c r="C16" s="64" t="s">
        <v>54</v>
      </c>
      <c r="D16" s="29"/>
      <c r="E16" s="67" t="str">
        <f>IFERROR(VLOOKUP($E$14,Table1_Country_codes_and_currencies[],7,FALSE),"")</f>
        <v>Colombian peso</v>
      </c>
      <c r="F16" s="29"/>
      <c r="G16" s="65"/>
    </row>
    <row r="17" spans="1:7" ht="16.8" thickBot="1" x14ac:dyDescent="0.35">
      <c r="B17" s="9" t="s">
        <v>36</v>
      </c>
      <c r="C17" s="71" t="s">
        <v>55</v>
      </c>
      <c r="D17" s="68"/>
      <c r="E17" s="69" t="str">
        <f>IFERROR(VLOOKUP($E$14,Table1_Country_codes_and_currencies[],5,FALSE),"")</f>
        <v>COP</v>
      </c>
      <c r="F17" s="68"/>
      <c r="G17" s="70"/>
    </row>
    <row r="18" spans="1:7" ht="16.8" thickBot="1" x14ac:dyDescent="0.35">
      <c r="B18" s="14"/>
      <c r="C18" s="62" t="s">
        <v>56</v>
      </c>
      <c r="D18" s="198"/>
      <c r="E18" s="63"/>
      <c r="F18" s="198"/>
      <c r="G18" s="63"/>
    </row>
    <row r="19" spans="1:7" ht="16.2" x14ac:dyDescent="0.3">
      <c r="A19" s="9"/>
      <c r="B19" s="9" t="s">
        <v>57</v>
      </c>
      <c r="C19" s="64" t="s">
        <v>58</v>
      </c>
      <c r="D19" s="29"/>
      <c r="E19" s="97">
        <v>43831</v>
      </c>
      <c r="F19" s="29"/>
      <c r="G19" s="65"/>
    </row>
    <row r="20" spans="1:7" ht="16.8" thickBot="1" x14ac:dyDescent="0.35">
      <c r="A20" s="9"/>
      <c r="B20" s="9" t="s">
        <v>57</v>
      </c>
      <c r="C20" s="71" t="s">
        <v>59</v>
      </c>
      <c r="D20" s="68"/>
      <c r="E20" s="97">
        <v>44196</v>
      </c>
      <c r="F20" s="68"/>
      <c r="G20" s="70"/>
    </row>
    <row r="21" spans="1:7" ht="16.8" thickBot="1" x14ac:dyDescent="0.35">
      <c r="B21" s="14"/>
      <c r="C21" s="62" t="s">
        <v>60</v>
      </c>
      <c r="D21" s="198"/>
      <c r="E21" s="220"/>
      <c r="F21" s="198"/>
      <c r="G21" s="63"/>
    </row>
    <row r="22" spans="1:7" ht="16.2" x14ac:dyDescent="0.3">
      <c r="B22" s="9" t="s">
        <v>61</v>
      </c>
      <c r="C22" s="72" t="s">
        <v>62</v>
      </c>
      <c r="D22" s="29"/>
      <c r="E22" s="96" t="s">
        <v>63</v>
      </c>
      <c r="F22" s="29"/>
      <c r="G22" s="65"/>
    </row>
    <row r="23" spans="1:7" ht="16.2" x14ac:dyDescent="0.3">
      <c r="A23" s="9"/>
      <c r="B23" s="9" t="s">
        <v>61</v>
      </c>
      <c r="C23" s="64" t="s">
        <v>64</v>
      </c>
      <c r="D23" s="29"/>
      <c r="E23" s="98" t="s">
        <v>65</v>
      </c>
      <c r="F23" s="29"/>
      <c r="G23" s="65"/>
    </row>
    <row r="24" spans="1:7" ht="16.2" x14ac:dyDescent="0.3">
      <c r="B24" s="9" t="s">
        <v>61</v>
      </c>
      <c r="C24" s="64" t="s">
        <v>66</v>
      </c>
      <c r="D24" s="29"/>
      <c r="E24" s="99">
        <v>44208</v>
      </c>
      <c r="F24" s="29"/>
      <c r="G24" s="65"/>
    </row>
    <row r="25" spans="1:7" ht="16.2" x14ac:dyDescent="0.3">
      <c r="A25" s="9"/>
      <c r="B25" s="9" t="s">
        <v>61</v>
      </c>
      <c r="C25" s="64" t="s">
        <v>67</v>
      </c>
      <c r="D25" s="29"/>
      <c r="E25" s="100" t="s">
        <v>68</v>
      </c>
      <c r="F25" s="29"/>
      <c r="G25" s="65"/>
    </row>
    <row r="26" spans="1:7" ht="30" x14ac:dyDescent="0.3">
      <c r="B26" s="9" t="s">
        <v>61</v>
      </c>
      <c r="C26" s="73" t="s">
        <v>69</v>
      </c>
      <c r="D26" s="74"/>
      <c r="E26" s="98" t="s">
        <v>63</v>
      </c>
      <c r="F26" s="74"/>
      <c r="G26" s="75"/>
    </row>
    <row r="27" spans="1:7" ht="16.2" x14ac:dyDescent="0.3">
      <c r="B27" s="9" t="s">
        <v>61</v>
      </c>
      <c r="C27" s="64" t="s">
        <v>70</v>
      </c>
      <c r="D27" s="29"/>
      <c r="E27" s="99">
        <v>44208</v>
      </c>
      <c r="F27" s="29"/>
      <c r="G27" s="76"/>
    </row>
    <row r="28" spans="1:7" ht="16.2" x14ac:dyDescent="0.3">
      <c r="A28" s="9"/>
      <c r="B28" s="9" t="s">
        <v>61</v>
      </c>
      <c r="C28" s="64" t="s">
        <v>71</v>
      </c>
      <c r="D28" s="29"/>
      <c r="E28" s="242" t="s">
        <v>68</v>
      </c>
      <c r="F28" s="29"/>
      <c r="G28" s="76"/>
    </row>
    <row r="29" spans="1:7" ht="16.2" x14ac:dyDescent="0.3">
      <c r="B29" s="9" t="s">
        <v>61</v>
      </c>
      <c r="C29" s="73" t="s">
        <v>72</v>
      </c>
      <c r="D29" s="74"/>
      <c r="E29" s="98" t="s">
        <v>63</v>
      </c>
      <c r="F29" s="77"/>
      <c r="G29" s="78"/>
    </row>
    <row r="30" spans="1:7" ht="16.2" x14ac:dyDescent="0.3">
      <c r="A30" s="9"/>
      <c r="B30" s="9" t="s">
        <v>61</v>
      </c>
      <c r="C30" s="64" t="s">
        <v>73</v>
      </c>
      <c r="D30" s="29"/>
      <c r="E30" s="99">
        <v>44208</v>
      </c>
      <c r="F30" s="29"/>
      <c r="G30" s="65"/>
    </row>
    <row r="31" spans="1:7" ht="16.8" thickBot="1" x14ac:dyDescent="0.35">
      <c r="A31" s="9"/>
      <c r="B31" s="9" t="s">
        <v>61</v>
      </c>
      <c r="C31" s="64" t="s">
        <v>74</v>
      </c>
      <c r="D31" s="79"/>
      <c r="E31" s="101" t="s">
        <v>68</v>
      </c>
      <c r="F31" s="68"/>
      <c r="G31" s="80"/>
    </row>
    <row r="32" spans="1:7" ht="15.9" customHeight="1" thickBot="1" x14ac:dyDescent="0.35">
      <c r="C32" s="203" t="s">
        <v>75</v>
      </c>
      <c r="D32" s="221"/>
      <c r="E32" s="30"/>
      <c r="F32" s="222"/>
      <c r="G32" s="31"/>
    </row>
    <row r="33" spans="1:7" ht="16.2" x14ac:dyDescent="0.3">
      <c r="A33" s="9"/>
      <c r="B33" s="11"/>
      <c r="C33" s="81" t="s">
        <v>76</v>
      </c>
      <c r="D33" s="29"/>
      <c r="E33" s="102" t="s">
        <v>202</v>
      </c>
      <c r="F33" s="187"/>
      <c r="G33" s="82"/>
    </row>
    <row r="34" spans="1:7" ht="16.8" thickBot="1" x14ac:dyDescent="0.35">
      <c r="B34" s="9" t="s">
        <v>78</v>
      </c>
      <c r="C34" s="83" t="s">
        <v>79</v>
      </c>
      <c r="D34" s="68"/>
      <c r="E34" s="265" t="s">
        <v>68</v>
      </c>
      <c r="F34" s="198"/>
      <c r="G34" s="84"/>
    </row>
    <row r="35" spans="1:7" ht="18" customHeight="1" thickBot="1" x14ac:dyDescent="0.35">
      <c r="A35" s="9"/>
      <c r="B35" s="9" t="s">
        <v>78</v>
      </c>
      <c r="C35" s="62" t="s">
        <v>80</v>
      </c>
      <c r="D35" s="198"/>
      <c r="E35" s="222"/>
      <c r="F35" s="198"/>
      <c r="G35" s="222"/>
    </row>
    <row r="36" spans="1:7" ht="15.75" customHeight="1" x14ac:dyDescent="0.3">
      <c r="B36" s="9" t="s">
        <v>78</v>
      </c>
      <c r="C36" s="66" t="s">
        <v>81</v>
      </c>
      <c r="D36" s="29"/>
      <c r="E36" s="67"/>
      <c r="F36" s="29"/>
      <c r="G36" s="29"/>
    </row>
    <row r="37" spans="1:7" ht="16.5" customHeight="1" x14ac:dyDescent="0.3">
      <c r="A37" s="9"/>
      <c r="B37" s="9" t="s">
        <v>78</v>
      </c>
      <c r="C37" s="85" t="s">
        <v>82</v>
      </c>
      <c r="D37" s="29"/>
      <c r="E37" s="98" t="s">
        <v>63</v>
      </c>
      <c r="F37" s="29"/>
      <c r="G37" s="76"/>
    </row>
    <row r="38" spans="1:7" ht="16.5" customHeight="1" x14ac:dyDescent="0.3">
      <c r="A38" s="9"/>
      <c r="B38" s="9" t="s">
        <v>78</v>
      </c>
      <c r="C38" s="85" t="s">
        <v>83</v>
      </c>
      <c r="D38" s="29"/>
      <c r="E38" s="98" t="s">
        <v>63</v>
      </c>
      <c r="F38" s="29"/>
      <c r="G38" s="76"/>
    </row>
    <row r="39" spans="1:7" ht="15.75" customHeight="1" x14ac:dyDescent="0.3">
      <c r="B39" s="9" t="s">
        <v>78</v>
      </c>
      <c r="C39" s="85" t="s">
        <v>84</v>
      </c>
      <c r="D39" s="29"/>
      <c r="E39" s="98" t="s">
        <v>63</v>
      </c>
      <c r="F39" s="29"/>
      <c r="G39" s="76"/>
    </row>
    <row r="40" spans="1:7" ht="18" customHeight="1" x14ac:dyDescent="0.3">
      <c r="B40" s="9" t="s">
        <v>78</v>
      </c>
      <c r="C40" s="85" t="s">
        <v>85</v>
      </c>
      <c r="D40" s="29"/>
      <c r="E40" s="98" t="s">
        <v>86</v>
      </c>
      <c r="F40" s="29"/>
      <c r="G40" s="76"/>
    </row>
    <row r="41" spans="1:7" ht="16.2" x14ac:dyDescent="0.3">
      <c r="B41" s="9" t="s">
        <v>78</v>
      </c>
      <c r="C41" s="86" t="s">
        <v>87</v>
      </c>
      <c r="D41" s="29"/>
      <c r="E41" s="98" t="s">
        <v>88</v>
      </c>
      <c r="F41" s="29"/>
      <c r="G41" s="76"/>
    </row>
    <row r="42" spans="1:7" ht="16.2" x14ac:dyDescent="0.3">
      <c r="B42" s="9" t="s">
        <v>78</v>
      </c>
      <c r="C42" s="85" t="s">
        <v>89</v>
      </c>
      <c r="D42" s="29"/>
      <c r="E42" s="98" t="s">
        <v>90</v>
      </c>
      <c r="F42" s="29"/>
      <c r="G42" s="76"/>
    </row>
    <row r="43" spans="1:7" ht="16.2" x14ac:dyDescent="0.3">
      <c r="B43" s="9" t="s">
        <v>78</v>
      </c>
      <c r="C43" s="85" t="s">
        <v>91</v>
      </c>
      <c r="D43" s="87"/>
      <c r="E43" s="98" t="s">
        <v>92</v>
      </c>
      <c r="F43" s="29"/>
      <c r="G43" s="88"/>
    </row>
    <row r="44" spans="1:7" ht="16.2" x14ac:dyDescent="0.3">
      <c r="B44" s="9" t="s">
        <v>78</v>
      </c>
      <c r="C44" s="202" t="s">
        <v>93</v>
      </c>
      <c r="D44" s="29"/>
      <c r="E44" s="103" t="s">
        <v>94</v>
      </c>
      <c r="F44" s="74"/>
      <c r="G44" s="76"/>
    </row>
    <row r="45" spans="1:7" ht="16.2" x14ac:dyDescent="0.3">
      <c r="B45" s="9" t="s">
        <v>78</v>
      </c>
      <c r="C45" s="89" t="s">
        <v>95</v>
      </c>
      <c r="D45" s="29"/>
      <c r="E45" s="214">
        <v>3600</v>
      </c>
      <c r="F45" s="29"/>
      <c r="G45" s="76"/>
    </row>
    <row r="46" spans="1:7" ht="16.8" thickBot="1" x14ac:dyDescent="0.35">
      <c r="B46" s="9" t="s">
        <v>78</v>
      </c>
      <c r="C46" s="176" t="s">
        <v>96</v>
      </c>
      <c r="D46" s="68"/>
      <c r="E46" s="177" t="s">
        <v>97</v>
      </c>
      <c r="F46" s="68"/>
      <c r="G46" s="109"/>
    </row>
    <row r="47" spans="1:7" s="13" customFormat="1" ht="16.8" thickBot="1" x14ac:dyDescent="0.35">
      <c r="A47" s="7"/>
      <c r="B47" s="9" t="s">
        <v>78</v>
      </c>
      <c r="C47" s="204" t="s">
        <v>98</v>
      </c>
      <c r="D47" s="68"/>
      <c r="E47" s="175"/>
      <c r="F47" s="68"/>
      <c r="G47" s="109"/>
    </row>
    <row r="48" spans="1:7" ht="15.75" customHeight="1" x14ac:dyDescent="0.3">
      <c r="B48" s="9" t="s">
        <v>78</v>
      </c>
      <c r="C48" s="85" t="s">
        <v>99</v>
      </c>
      <c r="D48" s="29"/>
      <c r="E48" s="98" t="s">
        <v>63</v>
      </c>
      <c r="F48" s="29"/>
      <c r="G48" s="76"/>
    </row>
    <row r="49" spans="1:7" s="9" customFormat="1" ht="16.2" x14ac:dyDescent="0.3">
      <c r="A49" s="7"/>
      <c r="C49" s="85" t="s">
        <v>100</v>
      </c>
      <c r="D49" s="29"/>
      <c r="E49" s="98" t="s">
        <v>63</v>
      </c>
      <c r="F49" s="29"/>
      <c r="G49" s="76"/>
    </row>
    <row r="50" spans="1:7" s="9" customFormat="1" ht="15.75" customHeight="1" x14ac:dyDescent="0.3">
      <c r="A50" s="7"/>
      <c r="C50" s="85" t="s">
        <v>101</v>
      </c>
      <c r="D50" s="29"/>
      <c r="E50" s="98" t="s">
        <v>63</v>
      </c>
      <c r="F50" s="29"/>
      <c r="G50" s="76"/>
    </row>
    <row r="51" spans="1:7" ht="16.8" thickBot="1" x14ac:dyDescent="0.35">
      <c r="B51" s="9"/>
      <c r="C51" s="107" t="s">
        <v>102</v>
      </c>
      <c r="D51" s="68"/>
      <c r="E51" s="108" t="s">
        <v>103</v>
      </c>
      <c r="F51" s="68"/>
      <c r="G51" s="109"/>
    </row>
    <row r="52" spans="1:7" ht="16.8" thickBot="1" x14ac:dyDescent="0.35">
      <c r="B52" s="9"/>
      <c r="C52" s="104" t="s">
        <v>104</v>
      </c>
      <c r="D52" s="105"/>
      <c r="E52" s="106">
        <f>SUM(E53:E56)</f>
        <v>0.98113207547169812</v>
      </c>
      <c r="F52" s="105"/>
      <c r="G52" s="105"/>
    </row>
    <row r="53" spans="1:7" ht="16.2" x14ac:dyDescent="0.3">
      <c r="B53" s="9"/>
      <c r="C53" s="64" t="s">
        <v>105</v>
      </c>
      <c r="D53" s="29"/>
      <c r="E53" s="90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0.52830188679245282</v>
      </c>
      <c r="F53" s="29"/>
      <c r="G53" s="91" t="s">
        <v>106</v>
      </c>
    </row>
    <row r="54" spans="1:7" s="9" customFormat="1" ht="16.2" x14ac:dyDescent="0.3">
      <c r="B54" s="14"/>
      <c r="C54" s="64" t="s">
        <v>107</v>
      </c>
      <c r="D54" s="29"/>
      <c r="E54" s="90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0.28301886792452829</v>
      </c>
      <c r="F54" s="29"/>
      <c r="G54" s="91" t="s">
        <v>106</v>
      </c>
    </row>
    <row r="55" spans="1:7" s="9" customFormat="1" ht="16.2" x14ac:dyDescent="0.3">
      <c r="A55" s="7"/>
      <c r="B55" s="9" t="s">
        <v>108</v>
      </c>
      <c r="C55" s="64" t="s">
        <v>109</v>
      </c>
      <c r="D55" s="29"/>
      <c r="E55" s="90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</v>
      </c>
      <c r="F55" s="29"/>
      <c r="G55" s="91" t="s">
        <v>106</v>
      </c>
    </row>
    <row r="56" spans="1:7" ht="15" customHeight="1" thickBot="1" x14ac:dyDescent="0.35">
      <c r="B56" s="9" t="s">
        <v>108</v>
      </c>
      <c r="C56" s="64" t="s">
        <v>110</v>
      </c>
      <c r="D56" s="29"/>
      <c r="E56" s="90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0.16981132075471697</v>
      </c>
      <c r="F56" s="29"/>
      <c r="G56" s="91" t="s">
        <v>106</v>
      </c>
    </row>
    <row r="57" spans="1:7" ht="16.8" thickBot="1" x14ac:dyDescent="0.35">
      <c r="B57" s="9" t="s">
        <v>108</v>
      </c>
      <c r="C57" s="92" t="s">
        <v>111</v>
      </c>
      <c r="D57" s="93"/>
      <c r="E57" s="94"/>
      <c r="F57" s="93"/>
      <c r="G57" s="93"/>
    </row>
    <row r="58" spans="1:7" s="9" customFormat="1" ht="16.2" x14ac:dyDescent="0.3">
      <c r="A58" s="7"/>
      <c r="B58" s="9" t="s">
        <v>108</v>
      </c>
      <c r="C58" s="64" t="s">
        <v>112</v>
      </c>
      <c r="D58" s="29"/>
      <c r="E58" s="96" t="s">
        <v>113</v>
      </c>
      <c r="F58" s="29"/>
      <c r="G58" s="65"/>
    </row>
    <row r="59" spans="1:7" ht="16.2" x14ac:dyDescent="0.3">
      <c r="C59" s="64" t="s">
        <v>114</v>
      </c>
      <c r="D59" s="29"/>
      <c r="E59" s="96" t="s">
        <v>65</v>
      </c>
      <c r="F59" s="29"/>
      <c r="G59" s="65"/>
    </row>
    <row r="60" spans="1:7" ht="16.2" x14ac:dyDescent="0.3">
      <c r="C60" s="64" t="s">
        <v>115</v>
      </c>
      <c r="D60" s="29"/>
      <c r="E60" s="207" t="s">
        <v>116</v>
      </c>
      <c r="F60" s="29"/>
      <c r="G60" s="65"/>
    </row>
    <row r="61" spans="1:7" ht="16.8" thickBot="1" x14ac:dyDescent="0.35">
      <c r="C61" s="95"/>
      <c r="D61" s="68"/>
      <c r="E61" s="69"/>
      <c r="F61" s="68"/>
      <c r="G61" s="79"/>
    </row>
    <row r="62" spans="1:7" s="9" customFormat="1" ht="16.8" thickBot="1" x14ac:dyDescent="0.35">
      <c r="A62" s="7"/>
      <c r="B62" s="7"/>
      <c r="C62" s="288"/>
      <c r="D62" s="288"/>
      <c r="E62" s="288"/>
      <c r="F62" s="288"/>
      <c r="G62" s="288"/>
    </row>
    <row r="63" spans="1:7" s="17" customFormat="1" ht="15.6" thickBot="1" x14ac:dyDescent="0.35">
      <c r="A63" s="187"/>
      <c r="B63" s="187"/>
      <c r="C63" s="275" t="s">
        <v>32</v>
      </c>
      <c r="D63" s="276"/>
      <c r="E63" s="276"/>
      <c r="F63" s="276"/>
      <c r="G63" s="277"/>
    </row>
    <row r="64" spans="1:7" s="17" customFormat="1" ht="15.6" thickBot="1" x14ac:dyDescent="0.35">
      <c r="A64" s="187"/>
      <c r="B64" s="187"/>
      <c r="C64" s="275" t="s">
        <v>33</v>
      </c>
      <c r="D64" s="276"/>
      <c r="E64" s="276"/>
      <c r="F64" s="276"/>
      <c r="G64" s="277"/>
    </row>
    <row r="65" spans="2:7" s="17" customFormat="1" ht="15.6" thickBot="1" x14ac:dyDescent="0.35">
      <c r="B65" s="187"/>
      <c r="C65" s="289"/>
      <c r="D65" s="289"/>
      <c r="E65" s="289"/>
      <c r="F65" s="289"/>
      <c r="G65" s="289"/>
    </row>
    <row r="66" spans="2:7" s="17" customFormat="1" ht="18.75" customHeight="1" x14ac:dyDescent="0.3">
      <c r="B66" s="187"/>
      <c r="C66" s="290" t="s">
        <v>34</v>
      </c>
      <c r="D66" s="290"/>
      <c r="E66" s="290"/>
      <c r="F66" s="290"/>
      <c r="G66" s="290"/>
    </row>
    <row r="67" spans="2:7" s="17" customFormat="1" ht="15" customHeight="1" x14ac:dyDescent="0.3">
      <c r="B67" s="187"/>
      <c r="C67" s="273" t="s">
        <v>35</v>
      </c>
      <c r="D67" s="273"/>
      <c r="E67" s="273"/>
      <c r="F67" s="273"/>
      <c r="G67" s="273"/>
    </row>
    <row r="68" spans="2:7" s="17" customFormat="1" ht="15" x14ac:dyDescent="0.3">
      <c r="B68" s="29" t="s">
        <v>36</v>
      </c>
      <c r="C68" s="283" t="s">
        <v>37</v>
      </c>
      <c r="D68" s="283"/>
      <c r="E68" s="283"/>
      <c r="F68" s="283"/>
      <c r="G68" s="283"/>
    </row>
    <row r="69" spans="2:7" ht="16.2" x14ac:dyDescent="0.3">
      <c r="C69" s="10"/>
      <c r="D69" s="9"/>
      <c r="E69" s="10"/>
      <c r="F69" s="9"/>
      <c r="G69" s="9"/>
    </row>
    <row r="70" spans="2:7" ht="15" customHeight="1" x14ac:dyDescent="0.3">
      <c r="C70" s="8"/>
      <c r="D70" s="8"/>
      <c r="E70" s="8"/>
      <c r="F70" s="8"/>
    </row>
    <row r="71" spans="2:7" ht="15" customHeight="1" x14ac:dyDescent="0.3"/>
    <row r="72" spans="2:7" ht="16.2" x14ac:dyDescent="0.3">
      <c r="C72" s="282"/>
      <c r="D72" s="282"/>
      <c r="E72" s="282"/>
      <c r="F72" s="282"/>
      <c r="G72" s="282"/>
    </row>
    <row r="73" spans="2:7" ht="16.2" x14ac:dyDescent="0.3">
      <c r="C73" s="282"/>
      <c r="D73" s="282"/>
      <c r="E73" s="282"/>
      <c r="F73" s="282"/>
      <c r="G73" s="282"/>
    </row>
    <row r="74" spans="2:7" ht="18.75" customHeight="1" x14ac:dyDescent="0.3">
      <c r="C74" s="282"/>
      <c r="D74" s="282"/>
      <c r="E74" s="282"/>
      <c r="F74" s="282"/>
      <c r="G74" s="282"/>
    </row>
    <row r="75" spans="2:7" ht="16.2" x14ac:dyDescent="0.3">
      <c r="C75" s="282"/>
      <c r="D75" s="282"/>
      <c r="E75" s="282"/>
      <c r="F75" s="282"/>
      <c r="G75" s="282"/>
    </row>
    <row r="76" spans="2:7" ht="16.2" x14ac:dyDescent="0.3">
      <c r="C76" s="8"/>
      <c r="D76" s="8"/>
      <c r="E76" s="8"/>
      <c r="F76" s="8"/>
    </row>
    <row r="77" spans="2:7" ht="16.2" x14ac:dyDescent="0.3">
      <c r="C77" s="281"/>
      <c r="D77" s="281"/>
      <c r="E77" s="281"/>
    </row>
    <row r="78" spans="2:7" ht="16.2" x14ac:dyDescent="0.3">
      <c r="C78" s="281"/>
      <c r="D78" s="281"/>
      <c r="E78" s="281"/>
    </row>
    <row r="79" spans="2:7" ht="16.2" x14ac:dyDescent="0.3"/>
    <row r="80" spans="2:7" ht="16.2" x14ac:dyDescent="0.3"/>
    <row r="81" ht="16.2" x14ac:dyDescent="0.3"/>
    <row r="82" ht="16.2" x14ac:dyDescent="0.3"/>
    <row r="83" ht="16.2" x14ac:dyDescent="0.3"/>
    <row r="84" ht="16.2" x14ac:dyDescent="0.3"/>
    <row r="85" ht="16.2" x14ac:dyDescent="0.3"/>
    <row r="86" ht="16.2" x14ac:dyDescent="0.3"/>
    <row r="87" ht="16.2" x14ac:dyDescent="0.3"/>
    <row r="88" ht="16.2" x14ac:dyDescent="0.3"/>
    <row r="89" ht="16.2" x14ac:dyDescent="0.3"/>
    <row r="90" ht="16.2" x14ac:dyDescent="0.3"/>
    <row r="91" ht="16.2" x14ac:dyDescent="0.3"/>
    <row r="92" ht="16.2" x14ac:dyDescent="0.3"/>
    <row r="93" ht="16.2" x14ac:dyDescent="0.3"/>
    <row r="94" ht="16.2" x14ac:dyDescent="0.3"/>
    <row r="95" ht="16.2" x14ac:dyDescent="0.3"/>
  </sheetData>
  <sheetProtection selectLockedCells="1"/>
  <dataConsolidate/>
  <mergeCells count="19"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7">
    <dataValidation allowBlank="1" showInputMessage="1" showErrorMessage="1" promptTitle="Dirección web del Informe EITI" prompt="Ingrese la dirección web directa del Informe EITI (o carpeta de informes)." sqref="E25" xr:uid="{00000000-0002-0000-0100-000000000000}"/>
    <dataValidation allowBlank="1" showInputMessage="1" showErrorMessage="1" promptTitle="Nombre de la entidad" prompt="Ingrese el nombre de la entidad, empresa u organismo gubernamental" sqref="E23" xr:uid="{00000000-0002-0000-0100-000001000000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2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" xr:uid="{00000000-0002-0000-0100-000003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4000000}">
      <formula1>36161</formula1>
      <formula2>47848</formula2>
    </dataValidation>
    <dataValidation allowBlank="1" showInputMessage="1" showErrorMessage="1" promptTitle="Archivos adicionales pertinentes" prompt="En caso de haber varios archivos pertinentes al informe, indíquelo aquí. En caso de ser varios, cópielos en diferentes filas." sqref="E31" xr:uid="{00000000-0002-0000-0100-000005000000}"/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00000000-0002-0000-0100-000006000000}">
      <formula1>Reporting_options_list</formula1>
    </dataValidation>
    <dataValidation allowBlank="1" showInputMessage="1" showErrorMessage="1" promptTitle="URL" prompt="Please input URL" sqref="E31" xr:uid="{00000000-0002-0000-0100-000007000000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8000000}">
      <formula1>#REF!</formula1>
    </dataValidation>
    <dataValidation type="whole" showInputMessage="1" showErrorMessage="1" sqref="F1 D14:D61 G18 E21:G21 C1:C62 E32:G32 E35:G36 E47 E15:E18 F8:F61 G1:G2 D61:G61 D8:G13 D1:E2 F69:F1048576 F52:G57 C65:C68 E53:E57" xr:uid="{00000000-0002-0000-0100-000009000000}">
      <formula1>999999</formula1>
      <formula2>99999999</formula2>
    </dataValidation>
    <dataValidation allowBlank="1" showInputMessage="1" showErrorMessage="1" promptTitle="Otro sector" prompt="Favor ingreso el nombre del sector" sqref="E41" xr:uid="{00000000-0002-0000-0100-00000A000000}"/>
    <dataValidation type="list" allowBlank="1" showInputMessage="1" showErrorMessage="1" promptTitle="Elegir del menú desplegable" prompt="Seleccione el país correspondiente del menú desplegable" sqref="E14" xr:uid="{00000000-0002-0000-0100-00000B000000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19:E20 E27 E24 E30" xr:uid="{00000000-0002-0000-0100-00000C000000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00000000-0002-0000-0100-00000D000000}">
      <formula1>Simple_options_list</formula1>
    </dataValidation>
    <dataValidation type="whole" allowBlank="1" showInputMessage="1" showErrorMessage="1" errorTitle="No editar estas celdas" error="Por favor, no edite estas celdas" sqref="E52 C63:G64" xr:uid="{00000000-0002-0000-0100-00000E000000}">
      <formula1>10000</formula1>
      <formula2>50000</formula2>
    </dataValidation>
    <dataValidation allowBlank="1" showInputMessage="1" showErrorMessage="1" promptTitle="Dirección web" prompt="Ingrese la dirección web directa del documento de referencia" sqref="E34 E46" xr:uid="{00000000-0002-0000-0100-00000F000000}"/>
    <dataValidation type="whole" operator="greaterThanOrEqual" allowBlank="1" showInputMessage="1" showErrorMessage="1" errorTitle="Número" error="Ingrese un número en la celda" sqref="E42:E43" xr:uid="{00000000-0002-0000-0100-000010000000}">
      <formula1>1</formula1>
    </dataValidation>
  </dataValidations>
  <hyperlinks>
    <hyperlink ref="C44" r:id="rId1" xr:uid="{00000000-0004-0000-0100-000000000000}"/>
    <hyperlink ref="C32" r:id="rId2" location="r7-2" xr:uid="{00000000-0004-0000-0100-000001000000}"/>
    <hyperlink ref="C7" r:id="rId3" xr:uid="{00000000-0004-0000-0100-000002000000}"/>
    <hyperlink ref="C63:G63" r:id="rId4" display="Puede acceder a la versión más reciente de las plantillas de datos resumidos en https://eiti.org/es/documento/plantilla-datos-resumidos-del-eiti" xr:uid="{00000000-0004-0000-0100-000003000000}"/>
    <hyperlink ref="C47" r:id="rId5" location="r4-7" xr:uid="{00000000-0004-0000-0100-000004000000}"/>
    <hyperlink ref="C64:G64" r:id="rId6" display="Give us your feedback or report a conflict in the data! Write to us at  data@eiti.org" xr:uid="{00000000-0004-0000-0100-000005000000}"/>
    <hyperlink ref="E60" r:id="rId7" xr:uid="{00000000-0004-0000-0100-000006000000}"/>
    <hyperlink ref="E28" r:id="rId8" xr:uid="{538B18DE-5AEF-4424-8630-92322ACEF512}"/>
    <hyperlink ref="E34" r:id="rId9" xr:uid="{5BD8DA8F-E0CC-43C8-8A01-BF65CB4F47FB}"/>
  </hyperlinks>
  <pageMargins left="0.25" right="0.25" top="0.75" bottom="0.75" header="0.3" footer="0.3"/>
  <pageSetup paperSize="8" fitToHeight="0" orientation="landscape" horizontalDpi="2400" verticalDpi="2400" r:id="rId10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Código no corresponde al ISO" error="Revíselo de acuerdo con lo descripto" promptTitle="Código de divisas ISO (3 letras)" prompt="Ingrese el código de divisa ISO 4217 de tres letras:_x000a_En caso de dudas, diríjase a https://es.wikipedia.org/wiki/ISO_4217" xr:uid="{00000000-0002-0000-0100-000011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5"/>
  <sheetViews>
    <sheetView showGridLines="0" topLeftCell="B187" zoomScale="82" zoomScaleNormal="82" workbookViewId="0">
      <selection activeCell="D153" sqref="D153"/>
    </sheetView>
  </sheetViews>
  <sheetFormatPr defaultColWidth="4" defaultRowHeight="24" customHeight="1" x14ac:dyDescent="0.3"/>
  <cols>
    <col min="1" max="1" width="4" style="7"/>
    <col min="2" max="2" width="67.44140625" style="7" customWidth="1"/>
    <col min="3" max="3" width="4" style="7"/>
    <col min="4" max="4" width="57.33203125" style="7" customWidth="1"/>
    <col min="5" max="5" width="5.44140625" style="7" customWidth="1"/>
    <col min="6" max="6" width="53.33203125" style="7" customWidth="1"/>
    <col min="7" max="7" width="4" style="7"/>
    <col min="8" max="8" width="78" style="7" customWidth="1"/>
    <col min="9" max="9" width="4" style="7"/>
    <col min="10" max="10" width="12" style="7" bestFit="1" customWidth="1"/>
    <col min="11" max="15" width="4" style="7"/>
    <col min="16" max="16" width="42" style="7" bestFit="1" customWidth="1"/>
    <col min="17" max="16384" width="4" style="7"/>
  </cols>
  <sheetData>
    <row r="1" spans="1:16" ht="16.2" x14ac:dyDescent="0.3"/>
    <row r="2" spans="1:16" s="17" customFormat="1" ht="15" x14ac:dyDescent="0.3">
      <c r="A2" s="187"/>
      <c r="B2" s="284" t="s">
        <v>117</v>
      </c>
      <c r="C2" s="284"/>
      <c r="D2" s="284"/>
      <c r="E2" s="284"/>
      <c r="F2" s="284"/>
      <c r="G2" s="284"/>
      <c r="H2" s="284"/>
      <c r="I2" s="187"/>
      <c r="J2" s="187"/>
      <c r="K2" s="187"/>
      <c r="L2" s="187"/>
      <c r="M2" s="187"/>
      <c r="N2" s="187"/>
      <c r="O2" s="187"/>
      <c r="P2" s="187"/>
    </row>
    <row r="3" spans="1:16" s="167" customFormat="1" x14ac:dyDescent="0.3">
      <c r="B3" s="285" t="s">
        <v>39</v>
      </c>
      <c r="C3" s="285"/>
      <c r="D3" s="285"/>
      <c r="E3" s="285"/>
      <c r="F3" s="285"/>
      <c r="G3" s="285"/>
      <c r="H3" s="285"/>
    </row>
    <row r="4" spans="1:16" s="17" customFormat="1" ht="17.25" customHeight="1" x14ac:dyDescent="0.3">
      <c r="A4" s="187"/>
      <c r="B4" s="292" t="s">
        <v>118</v>
      </c>
      <c r="C4" s="292"/>
      <c r="D4" s="292"/>
      <c r="E4" s="292"/>
      <c r="F4" s="292"/>
      <c r="G4" s="292"/>
      <c r="H4" s="292"/>
      <c r="I4" s="187"/>
      <c r="J4" s="187"/>
      <c r="K4" s="187"/>
      <c r="L4" s="187"/>
      <c r="M4" s="187"/>
      <c r="N4" s="187"/>
      <c r="O4" s="187"/>
      <c r="P4" s="187"/>
    </row>
    <row r="5" spans="1:16" s="17" customFormat="1" ht="15" customHeight="1" x14ac:dyDescent="0.3">
      <c r="A5" s="187"/>
      <c r="B5" s="287" t="s">
        <v>119</v>
      </c>
      <c r="C5" s="287"/>
      <c r="D5" s="287"/>
      <c r="E5" s="287"/>
      <c r="F5" s="287"/>
      <c r="G5" s="287"/>
      <c r="H5" s="287"/>
      <c r="I5" s="187"/>
      <c r="J5" s="187"/>
      <c r="K5" s="187"/>
      <c r="L5" s="187"/>
      <c r="M5" s="187"/>
      <c r="N5" s="187"/>
      <c r="O5" s="187"/>
      <c r="P5" s="187"/>
    </row>
    <row r="6" spans="1:16" s="17" customFormat="1" ht="15" customHeight="1" x14ac:dyDescent="0.35">
      <c r="A6" s="187"/>
      <c r="B6" s="287" t="s">
        <v>120</v>
      </c>
      <c r="C6" s="287"/>
      <c r="D6" s="287"/>
      <c r="E6" s="287"/>
      <c r="F6" s="287"/>
      <c r="G6" s="287"/>
      <c r="H6" s="287"/>
      <c r="I6" s="187"/>
      <c r="J6" s="187"/>
      <c r="K6" s="187"/>
      <c r="L6" s="187"/>
      <c r="M6" s="187"/>
      <c r="N6" s="187"/>
      <c r="O6" s="187"/>
      <c r="P6" s="15"/>
    </row>
    <row r="7" spans="1:16" s="17" customFormat="1" ht="15" customHeight="1" x14ac:dyDescent="0.3">
      <c r="A7" s="187"/>
      <c r="B7" s="287" t="s">
        <v>121</v>
      </c>
      <c r="C7" s="287"/>
      <c r="D7" s="287"/>
      <c r="E7" s="287"/>
      <c r="F7" s="287"/>
      <c r="G7" s="287"/>
      <c r="H7" s="287"/>
      <c r="I7" s="187"/>
      <c r="J7" s="187"/>
      <c r="K7" s="187"/>
      <c r="L7" s="187"/>
      <c r="M7" s="187"/>
      <c r="N7" s="187"/>
      <c r="O7" s="187"/>
      <c r="P7" s="187"/>
    </row>
    <row r="8" spans="1:16" s="17" customFormat="1" ht="17.25" customHeight="1" x14ac:dyDescent="0.3">
      <c r="A8" s="187"/>
      <c r="B8" s="287" t="s">
        <v>122</v>
      </c>
      <c r="C8" s="287"/>
      <c r="D8" s="287"/>
      <c r="E8" s="287"/>
      <c r="F8" s="287"/>
      <c r="G8" s="287"/>
      <c r="H8" s="287"/>
      <c r="I8" s="187"/>
      <c r="J8" s="187"/>
      <c r="K8" s="187"/>
      <c r="L8" s="187"/>
      <c r="M8" s="187"/>
      <c r="N8" s="187"/>
      <c r="O8" s="187"/>
      <c r="P8" s="187"/>
    </row>
    <row r="9" spans="1:16" s="17" customFormat="1" ht="15" customHeight="1" x14ac:dyDescent="0.35">
      <c r="A9" s="187"/>
      <c r="B9" s="297" t="s">
        <v>123</v>
      </c>
      <c r="C9" s="297"/>
      <c r="D9" s="297"/>
      <c r="E9" s="297"/>
      <c r="F9" s="297"/>
      <c r="G9" s="297"/>
      <c r="H9" s="297"/>
      <c r="I9" s="187"/>
      <c r="J9" s="187"/>
      <c r="K9" s="187"/>
      <c r="L9" s="187"/>
      <c r="M9" s="187"/>
      <c r="N9" s="187"/>
      <c r="O9" s="187"/>
      <c r="P9" s="187"/>
    </row>
    <row r="10" spans="1:16" s="17" customFormat="1" ht="15" customHeight="1" x14ac:dyDescent="0.35">
      <c r="A10" s="187"/>
      <c r="B10" s="187"/>
      <c r="C10" s="187"/>
      <c r="D10" s="187"/>
      <c r="E10" s="110"/>
      <c r="F10" s="110"/>
      <c r="G10" s="110"/>
      <c r="H10" s="110"/>
      <c r="I10" s="187"/>
      <c r="J10" s="187"/>
      <c r="K10" s="187"/>
      <c r="L10" s="187"/>
      <c r="M10" s="187"/>
      <c r="N10" s="187"/>
      <c r="O10" s="187"/>
      <c r="P10" s="187"/>
    </row>
    <row r="11" spans="1:16" s="17" customFormat="1" ht="30" x14ac:dyDescent="0.3">
      <c r="A11" s="187"/>
      <c r="B11" s="47" t="s">
        <v>44</v>
      </c>
      <c r="C11" s="197"/>
      <c r="D11" s="189" t="s">
        <v>45</v>
      </c>
      <c r="E11" s="197"/>
      <c r="F11" s="205" t="s">
        <v>20</v>
      </c>
      <c r="G11" s="7"/>
      <c r="H11" s="187"/>
      <c r="I11" s="187"/>
      <c r="J11" s="187"/>
      <c r="K11" s="187"/>
      <c r="L11" s="187"/>
      <c r="M11" s="187"/>
      <c r="N11" s="187"/>
      <c r="O11" s="187"/>
      <c r="P11" s="187"/>
    </row>
    <row r="12" spans="1:16" s="17" customFormat="1" ht="15" x14ac:dyDescent="0.3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</row>
    <row r="13" spans="1:16" s="167" customFormat="1" x14ac:dyDescent="0.3">
      <c r="B13" s="16" t="s">
        <v>124</v>
      </c>
      <c r="D13" s="168"/>
      <c r="F13" s="168"/>
    </row>
    <row r="14" spans="1:16" s="17" customFormat="1" ht="15" x14ac:dyDescent="0.3">
      <c r="A14" s="187"/>
      <c r="B14" s="30" t="s">
        <v>125</v>
      </c>
      <c r="C14" s="187"/>
      <c r="D14" s="30"/>
      <c r="E14" s="187"/>
      <c r="F14" s="30"/>
      <c r="G14" s="187"/>
      <c r="H14" s="187"/>
      <c r="I14" s="187"/>
      <c r="J14" s="187"/>
      <c r="K14" s="187"/>
      <c r="L14" s="187"/>
      <c r="M14" s="187"/>
      <c r="N14" s="187"/>
      <c r="O14" s="187"/>
      <c r="P14" s="187"/>
    </row>
    <row r="15" spans="1:16" s="17" customFormat="1" ht="15" x14ac:dyDescent="0.3">
      <c r="A15" s="187"/>
      <c r="B15" s="32"/>
      <c r="C15" s="187"/>
      <c r="D15" s="111"/>
      <c r="E15" s="187"/>
      <c r="F15" s="111"/>
      <c r="G15" s="187"/>
      <c r="H15" s="187"/>
      <c r="I15" s="187"/>
      <c r="J15" s="187"/>
      <c r="K15" s="187"/>
      <c r="L15" s="187"/>
      <c r="M15" s="187"/>
      <c r="N15" s="187"/>
      <c r="O15" s="187"/>
      <c r="P15" s="187"/>
    </row>
    <row r="16" spans="1:16" s="183" customFormat="1" ht="18.600000000000001" x14ac:dyDescent="0.3">
      <c r="B16" s="184" t="s">
        <v>126</v>
      </c>
      <c r="D16" s="184" t="s">
        <v>127</v>
      </c>
      <c r="F16" s="184" t="s">
        <v>128</v>
      </c>
      <c r="H16" s="185" t="s">
        <v>129</v>
      </c>
    </row>
    <row r="17" spans="1:16" s="17" customFormat="1" ht="32.25" customHeight="1" x14ac:dyDescent="0.3">
      <c r="A17" s="187"/>
      <c r="B17" s="112" t="s">
        <v>130</v>
      </c>
      <c r="C17" s="187"/>
      <c r="D17" s="113"/>
      <c r="E17" s="187"/>
      <c r="F17" s="113"/>
      <c r="G17" s="187"/>
      <c r="H17" s="223"/>
      <c r="I17" s="187"/>
      <c r="J17" s="187"/>
      <c r="K17" s="187"/>
      <c r="L17" s="187"/>
      <c r="M17" s="187"/>
      <c r="N17" s="187"/>
      <c r="O17" s="187"/>
      <c r="P17" s="187"/>
    </row>
    <row r="18" spans="1:16" s="17" customFormat="1" ht="15" x14ac:dyDescent="0.3">
      <c r="A18" s="187"/>
      <c r="B18" s="114" t="s">
        <v>131</v>
      </c>
      <c r="C18" s="187"/>
      <c r="D18" s="115"/>
      <c r="E18" s="187"/>
      <c r="F18" s="115"/>
      <c r="G18" s="187"/>
      <c r="H18" s="218"/>
      <c r="I18" s="187"/>
      <c r="J18" s="187"/>
      <c r="K18" s="187"/>
      <c r="L18" s="187"/>
      <c r="M18" s="187"/>
      <c r="N18" s="187"/>
      <c r="O18" s="187"/>
      <c r="P18" s="187"/>
    </row>
    <row r="19" spans="1:16" s="17" customFormat="1" ht="45" x14ac:dyDescent="0.3">
      <c r="A19" s="187"/>
      <c r="B19" s="116" t="s">
        <v>132</v>
      </c>
      <c r="C19" s="187"/>
      <c r="D19" s="140" t="s">
        <v>77</v>
      </c>
      <c r="E19" s="187"/>
      <c r="F19" s="217" t="s">
        <v>133</v>
      </c>
      <c r="G19" s="187"/>
      <c r="H19" s="238" t="s">
        <v>134</v>
      </c>
      <c r="I19" s="187"/>
      <c r="J19" s="187"/>
      <c r="K19" s="187"/>
      <c r="L19" s="187"/>
      <c r="M19" s="187"/>
      <c r="N19" s="187"/>
      <c r="O19" s="187"/>
      <c r="P19" s="187"/>
    </row>
    <row r="20" spans="1:16" s="17" customFormat="1" ht="30" x14ac:dyDescent="0.3">
      <c r="A20" s="187"/>
      <c r="B20" s="125" t="s">
        <v>135</v>
      </c>
      <c r="C20" s="187"/>
      <c r="D20" s="140" t="s">
        <v>77</v>
      </c>
      <c r="E20" s="187"/>
      <c r="F20" s="140"/>
      <c r="G20" s="187"/>
      <c r="H20" s="218"/>
      <c r="I20" s="187"/>
      <c r="J20" s="187"/>
      <c r="K20" s="187"/>
      <c r="L20" s="187"/>
      <c r="M20" s="187"/>
      <c r="N20" s="187"/>
      <c r="O20" s="187"/>
      <c r="P20" s="187"/>
    </row>
    <row r="21" spans="1:16" s="17" customFormat="1" ht="115.2" x14ac:dyDescent="0.3">
      <c r="A21" s="187"/>
      <c r="B21" s="116" t="s">
        <v>136</v>
      </c>
      <c r="C21" s="187"/>
      <c r="D21" s="140" t="s">
        <v>77</v>
      </c>
      <c r="E21" s="187"/>
      <c r="F21" s="217" t="s">
        <v>137</v>
      </c>
      <c r="G21" s="187"/>
      <c r="H21" s="238" t="s">
        <v>138</v>
      </c>
      <c r="I21" s="187"/>
      <c r="J21" s="187"/>
      <c r="K21" s="187"/>
      <c r="L21" s="187"/>
      <c r="M21" s="187"/>
      <c r="N21" s="187"/>
      <c r="O21" s="187"/>
      <c r="P21" s="187"/>
    </row>
    <row r="22" spans="1:16" s="17" customFormat="1" ht="57.6" x14ac:dyDescent="0.3">
      <c r="A22" s="187"/>
      <c r="B22" s="117" t="s">
        <v>139</v>
      </c>
      <c r="C22" s="187"/>
      <c r="D22" s="141" t="s">
        <v>77</v>
      </c>
      <c r="E22" s="187"/>
      <c r="F22" s="217" t="s">
        <v>140</v>
      </c>
      <c r="G22" s="187"/>
      <c r="H22" s="239"/>
      <c r="I22" s="187"/>
      <c r="J22" s="187"/>
      <c r="K22" s="187"/>
      <c r="L22" s="187"/>
      <c r="M22" s="187"/>
      <c r="N22" s="187"/>
      <c r="O22" s="187"/>
      <c r="P22" s="187"/>
    </row>
    <row r="23" spans="1:16" s="17" customFormat="1" ht="15" x14ac:dyDescent="0.3">
      <c r="A23" s="187"/>
      <c r="B23" s="32"/>
      <c r="C23" s="187"/>
      <c r="D23" s="111"/>
      <c r="E23" s="187"/>
      <c r="F23" s="111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spans="1:16" s="17" customFormat="1" ht="15" x14ac:dyDescent="0.3">
      <c r="A24" s="187"/>
      <c r="B24" s="112" t="s">
        <v>141</v>
      </c>
      <c r="C24" s="187"/>
      <c r="D24" s="113"/>
      <c r="E24" s="187"/>
      <c r="F24" s="113"/>
      <c r="G24" s="187"/>
      <c r="H24" s="223"/>
      <c r="I24" s="187"/>
      <c r="J24" s="187"/>
      <c r="K24" s="187"/>
      <c r="L24" s="187"/>
      <c r="M24" s="187"/>
      <c r="N24" s="187"/>
      <c r="O24" s="187"/>
      <c r="P24" s="187"/>
    </row>
    <row r="25" spans="1:16" s="17" customFormat="1" ht="15" x14ac:dyDescent="0.3">
      <c r="A25" s="187"/>
      <c r="B25" s="114" t="s">
        <v>131</v>
      </c>
      <c r="C25" s="187"/>
      <c r="D25" s="115"/>
      <c r="E25" s="187"/>
      <c r="F25" s="115"/>
      <c r="G25" s="187"/>
      <c r="H25" s="218"/>
      <c r="I25" s="187"/>
      <c r="J25" s="187"/>
      <c r="K25" s="187"/>
      <c r="L25" s="187"/>
      <c r="M25" s="187"/>
      <c r="N25" s="187"/>
      <c r="O25" s="187"/>
      <c r="P25" s="187"/>
    </row>
    <row r="26" spans="1:16" s="17" customFormat="1" ht="45" x14ac:dyDescent="0.3">
      <c r="A26" s="187"/>
      <c r="B26" s="116" t="s">
        <v>142</v>
      </c>
      <c r="C26" s="187"/>
      <c r="D26" s="140" t="s">
        <v>77</v>
      </c>
      <c r="E26" s="187"/>
      <c r="F26" s="140" t="s">
        <v>143</v>
      </c>
      <c r="G26" s="187"/>
      <c r="H26" s="240"/>
      <c r="I26" s="187"/>
      <c r="J26" s="187"/>
      <c r="K26" s="187"/>
      <c r="L26" s="187"/>
      <c r="M26" s="187"/>
      <c r="N26" s="187"/>
      <c r="O26" s="187"/>
      <c r="P26" s="187"/>
    </row>
    <row r="27" spans="1:16" s="17" customFormat="1" ht="15" x14ac:dyDescent="0.3">
      <c r="A27" s="225"/>
      <c r="B27" s="118" t="s">
        <v>144</v>
      </c>
      <c r="C27" s="226"/>
      <c r="D27" s="140" t="s">
        <v>77</v>
      </c>
      <c r="E27" s="187"/>
      <c r="F27" s="140" t="s">
        <v>145</v>
      </c>
      <c r="G27" s="187"/>
      <c r="H27" s="218"/>
      <c r="I27" s="187"/>
      <c r="J27" s="187"/>
      <c r="K27" s="187"/>
      <c r="L27" s="187"/>
      <c r="M27" s="187"/>
      <c r="N27" s="187"/>
      <c r="O27" s="187"/>
      <c r="P27" s="187"/>
    </row>
    <row r="28" spans="1:16" s="17" customFormat="1" ht="15" x14ac:dyDescent="0.3">
      <c r="A28" s="187"/>
      <c r="B28" s="116" t="s">
        <v>146</v>
      </c>
      <c r="C28" s="187"/>
      <c r="D28" s="140" t="s">
        <v>77</v>
      </c>
      <c r="E28" s="187"/>
      <c r="F28" s="140" t="s">
        <v>145</v>
      </c>
      <c r="G28" s="187"/>
      <c r="H28" s="218"/>
      <c r="I28" s="187"/>
      <c r="J28" s="187"/>
      <c r="K28" s="187"/>
      <c r="L28" s="187"/>
      <c r="M28" s="187"/>
      <c r="N28" s="187"/>
      <c r="O28" s="187"/>
      <c r="P28" s="187"/>
    </row>
    <row r="29" spans="1:16" s="17" customFormat="1" ht="15" x14ac:dyDescent="0.3">
      <c r="A29" s="187"/>
      <c r="B29" s="119" t="s">
        <v>144</v>
      </c>
      <c r="C29" s="226"/>
      <c r="D29" s="140" t="s">
        <v>77</v>
      </c>
      <c r="E29" s="187"/>
      <c r="F29" s="140" t="s">
        <v>145</v>
      </c>
      <c r="G29" s="187"/>
      <c r="H29" s="218"/>
      <c r="I29" s="187"/>
      <c r="J29" s="187"/>
      <c r="K29" s="187"/>
      <c r="L29" s="187"/>
      <c r="M29" s="187"/>
      <c r="N29" s="187"/>
      <c r="O29" s="187"/>
      <c r="P29" s="187"/>
    </row>
    <row r="30" spans="1:16" s="17" customFormat="1" ht="15" x14ac:dyDescent="0.3">
      <c r="A30" s="187"/>
      <c r="B30" s="116" t="s">
        <v>147</v>
      </c>
      <c r="C30" s="187"/>
      <c r="D30" s="140" t="s">
        <v>77</v>
      </c>
      <c r="E30" s="187"/>
      <c r="F30" s="140" t="s">
        <v>145</v>
      </c>
      <c r="G30" s="187"/>
      <c r="H30" s="218"/>
      <c r="I30" s="187"/>
      <c r="J30" s="187"/>
      <c r="K30" s="187"/>
      <c r="L30" s="187"/>
      <c r="M30" s="187"/>
      <c r="N30" s="187"/>
      <c r="O30" s="187"/>
      <c r="P30" s="187"/>
    </row>
    <row r="31" spans="1:16" s="17" customFormat="1" ht="15" x14ac:dyDescent="0.3">
      <c r="A31" s="187"/>
      <c r="B31" s="120" t="s">
        <v>148</v>
      </c>
      <c r="C31" s="226"/>
      <c r="D31" s="141" t="s">
        <v>92</v>
      </c>
      <c r="E31" s="187"/>
      <c r="F31" s="140"/>
      <c r="G31" s="187"/>
      <c r="H31" s="218"/>
      <c r="I31" s="187"/>
      <c r="J31" s="187"/>
      <c r="K31" s="187"/>
      <c r="L31" s="187"/>
      <c r="M31" s="187"/>
      <c r="N31" s="187"/>
      <c r="O31" s="187"/>
      <c r="P31" s="187"/>
    </row>
    <row r="32" spans="1:16" s="17" customFormat="1" ht="15" x14ac:dyDescent="0.3">
      <c r="A32" s="187"/>
      <c r="B32" s="121"/>
      <c r="C32" s="187"/>
      <c r="D32" s="111"/>
      <c r="E32" s="187"/>
      <c r="F32" s="111"/>
      <c r="G32" s="187"/>
      <c r="H32" s="227"/>
      <c r="I32" s="187"/>
      <c r="J32" s="187"/>
      <c r="K32" s="187"/>
      <c r="L32" s="187"/>
      <c r="M32" s="187"/>
      <c r="N32" s="187"/>
      <c r="O32" s="187"/>
      <c r="P32" s="187"/>
    </row>
    <row r="33" spans="1:15" s="17" customFormat="1" ht="15" x14ac:dyDescent="0.3">
      <c r="A33" s="187"/>
      <c r="B33" s="112" t="s">
        <v>149</v>
      </c>
      <c r="C33" s="187"/>
      <c r="D33" s="122"/>
      <c r="E33" s="187"/>
      <c r="F33" s="122"/>
      <c r="G33" s="187"/>
      <c r="H33" s="223"/>
      <c r="I33" s="187"/>
      <c r="J33" s="187"/>
      <c r="K33" s="187"/>
      <c r="L33" s="187"/>
      <c r="M33" s="187"/>
      <c r="N33" s="187"/>
      <c r="O33" s="187"/>
    </row>
    <row r="34" spans="1:15" s="17" customFormat="1" ht="15" x14ac:dyDescent="0.3">
      <c r="A34" s="187"/>
      <c r="B34" s="114" t="s">
        <v>150</v>
      </c>
      <c r="C34" s="187"/>
      <c r="D34" s="140" t="s">
        <v>77</v>
      </c>
      <c r="E34" s="187"/>
      <c r="F34" s="217" t="s">
        <v>151</v>
      </c>
      <c r="G34" s="187"/>
      <c r="H34" s="218"/>
      <c r="I34" s="187"/>
      <c r="J34" s="187"/>
      <c r="K34" s="187"/>
      <c r="L34" s="187"/>
      <c r="M34" s="187"/>
      <c r="N34" s="187"/>
      <c r="O34" s="187"/>
    </row>
    <row r="35" spans="1:15" s="17" customFormat="1" ht="15" x14ac:dyDescent="0.3">
      <c r="A35" s="187"/>
      <c r="B35" s="114" t="s">
        <v>152</v>
      </c>
      <c r="C35" s="187"/>
      <c r="D35" s="140" t="s">
        <v>77</v>
      </c>
      <c r="E35" s="187"/>
      <c r="F35" s="140" t="s">
        <v>145</v>
      </c>
      <c r="G35" s="187"/>
      <c r="H35" s="218"/>
      <c r="I35" s="187"/>
      <c r="J35" s="187"/>
      <c r="K35" s="187"/>
      <c r="L35" s="187"/>
      <c r="M35" s="187"/>
      <c r="N35" s="187"/>
      <c r="O35" s="187"/>
    </row>
    <row r="36" spans="1:15" s="17" customFormat="1" ht="30" x14ac:dyDescent="0.3">
      <c r="A36" s="187"/>
      <c r="B36" s="127" t="s">
        <v>153</v>
      </c>
      <c r="C36" s="187"/>
      <c r="D36" s="140" t="s">
        <v>154</v>
      </c>
      <c r="E36" s="187"/>
      <c r="F36" s="140" t="str">
        <f>IF(D36=Lists!$K$4,"&lt; Ingresar dirección web de la fuente de los datos &gt;",IF(D36=Lists!$K$5,"&lt; Incluir referencia a sección del Informe EITI o dirección web &gt;",IF(D36=Lists!$K$6,"&lt; Incluir referencia a elementos que prueban la inaplicabilidad &gt;","")))</f>
        <v/>
      </c>
      <c r="G36" s="187"/>
      <c r="H36" s="224"/>
      <c r="I36" s="187"/>
      <c r="J36" s="187"/>
      <c r="K36" s="187"/>
      <c r="L36" s="187"/>
      <c r="M36" s="187"/>
      <c r="N36" s="187"/>
      <c r="O36" s="187"/>
    </row>
    <row r="37" spans="1:15" s="17" customFormat="1" ht="15" x14ac:dyDescent="0.3">
      <c r="A37" s="187"/>
      <c r="B37" s="32"/>
      <c r="C37" s="187"/>
      <c r="D37" s="111"/>
      <c r="E37" s="187"/>
      <c r="F37" s="111"/>
      <c r="G37" s="187"/>
      <c r="H37" s="187"/>
      <c r="I37" s="187"/>
      <c r="J37" s="187"/>
      <c r="K37" s="187"/>
      <c r="L37" s="187"/>
      <c r="M37" s="187"/>
      <c r="N37" s="187"/>
      <c r="O37" s="187"/>
    </row>
    <row r="38" spans="1:15" s="17" customFormat="1" ht="15" x14ac:dyDescent="0.3">
      <c r="A38" s="187"/>
      <c r="B38" s="112" t="s">
        <v>155</v>
      </c>
      <c r="C38" s="187"/>
      <c r="D38" s="122"/>
      <c r="E38" s="187"/>
      <c r="F38" s="122"/>
      <c r="G38" s="187"/>
      <c r="H38" s="223"/>
      <c r="I38" s="187"/>
      <c r="J38" s="187"/>
      <c r="K38" s="187"/>
      <c r="L38" s="187"/>
      <c r="M38" s="187"/>
      <c r="N38" s="187"/>
      <c r="O38" s="187"/>
    </row>
    <row r="39" spans="1:15" s="17" customFormat="1" ht="15" x14ac:dyDescent="0.3">
      <c r="A39" s="187"/>
      <c r="B39" s="114" t="s">
        <v>156</v>
      </c>
      <c r="C39" s="187"/>
      <c r="D39" s="140" t="s">
        <v>77</v>
      </c>
      <c r="E39" s="187"/>
      <c r="F39" s="140"/>
      <c r="G39" s="187"/>
      <c r="H39" s="218"/>
      <c r="I39" s="187"/>
      <c r="J39" s="187"/>
      <c r="K39" s="187"/>
      <c r="L39" s="187"/>
      <c r="M39" s="187"/>
      <c r="N39" s="187"/>
      <c r="O39" s="187"/>
    </row>
    <row r="40" spans="1:15" s="17" customFormat="1" ht="15" x14ac:dyDescent="0.3">
      <c r="A40" s="187"/>
      <c r="B40" s="116" t="s">
        <v>157</v>
      </c>
      <c r="C40" s="187"/>
      <c r="D40" s="140" t="s">
        <v>77</v>
      </c>
      <c r="E40" s="187"/>
      <c r="F40" s="140"/>
      <c r="G40" s="187"/>
      <c r="H40" s="218"/>
      <c r="I40" s="187"/>
      <c r="J40" s="187"/>
      <c r="K40" s="187"/>
      <c r="L40" s="187"/>
      <c r="M40" s="187"/>
      <c r="N40" s="187"/>
      <c r="O40" s="187"/>
    </row>
    <row r="41" spans="1:15" s="17" customFormat="1" ht="15" x14ac:dyDescent="0.3">
      <c r="A41" s="187"/>
      <c r="B41" s="114" t="s">
        <v>158</v>
      </c>
      <c r="C41" s="187"/>
      <c r="D41" s="140" t="s">
        <v>77</v>
      </c>
      <c r="E41" s="187"/>
      <c r="F41" s="140" t="s">
        <v>159</v>
      </c>
      <c r="G41" s="187"/>
      <c r="H41" s="218"/>
      <c r="I41" s="187"/>
      <c r="J41" s="187"/>
      <c r="K41" s="187"/>
      <c r="L41" s="187"/>
      <c r="M41" s="187"/>
      <c r="N41" s="187"/>
      <c r="O41" s="187"/>
    </row>
    <row r="42" spans="1:15" s="17" customFormat="1" ht="60" x14ac:dyDescent="0.3">
      <c r="A42" s="187"/>
      <c r="B42" s="114" t="s">
        <v>160</v>
      </c>
      <c r="C42" s="187"/>
      <c r="D42" s="140" t="s">
        <v>77</v>
      </c>
      <c r="E42" s="187"/>
      <c r="F42" s="140" t="s">
        <v>161</v>
      </c>
      <c r="G42" s="187"/>
      <c r="H42" s="218"/>
      <c r="I42" s="187"/>
      <c r="J42" s="187"/>
      <c r="K42" s="187"/>
      <c r="L42" s="187"/>
      <c r="M42" s="187"/>
      <c r="N42" s="187"/>
      <c r="O42" s="187"/>
    </row>
    <row r="43" spans="1:15" s="17" customFormat="1" ht="30" x14ac:dyDescent="0.3">
      <c r="A43" s="187"/>
      <c r="B43" s="127" t="s">
        <v>162</v>
      </c>
      <c r="C43" s="187"/>
      <c r="D43" s="141" t="s">
        <v>165</v>
      </c>
      <c r="E43" s="187"/>
      <c r="F43" s="140" t="str">
        <f>IF(D43=Lists!$K$4,"&lt; Ingresar dirección web de la fuente de los datos &gt;",IF(D43=Lists!$K$5,"&lt; Incluir referencia a sección del Informe EITI o dirección web &gt;",IF(D43=Lists!$K$6,"&lt; Incluir referencia a elementos que prueban la inaplicabilidad &gt;","")))</f>
        <v/>
      </c>
      <c r="G43" s="187"/>
      <c r="H43" s="224"/>
      <c r="I43" s="187"/>
      <c r="J43" s="187"/>
      <c r="K43" s="187"/>
      <c r="L43" s="187"/>
      <c r="M43" s="187"/>
      <c r="N43" s="187"/>
      <c r="O43" s="187"/>
    </row>
    <row r="44" spans="1:15" s="17" customFormat="1" ht="15" x14ac:dyDescent="0.3">
      <c r="A44" s="187"/>
      <c r="B44" s="32"/>
      <c r="C44" s="187"/>
      <c r="D44" s="111"/>
      <c r="E44" s="187"/>
      <c r="F44" s="111"/>
      <c r="G44" s="187"/>
      <c r="H44" s="187"/>
      <c r="I44" s="187"/>
      <c r="J44" s="187"/>
      <c r="K44" s="187"/>
      <c r="L44" s="187"/>
      <c r="M44" s="187"/>
      <c r="N44" s="187"/>
      <c r="O44" s="187"/>
    </row>
    <row r="45" spans="1:15" s="17" customFormat="1" ht="15" x14ac:dyDescent="0.3">
      <c r="A45" s="187"/>
      <c r="B45" s="112" t="s">
        <v>163</v>
      </c>
      <c r="C45" s="187"/>
      <c r="D45" s="199"/>
      <c r="E45" s="187"/>
      <c r="F45" s="199"/>
      <c r="G45" s="187"/>
      <c r="H45" s="223"/>
      <c r="I45" s="187"/>
      <c r="J45" s="187"/>
      <c r="K45" s="187"/>
      <c r="L45" s="187"/>
      <c r="M45" s="187"/>
      <c r="N45" s="187"/>
      <c r="O45" s="187"/>
    </row>
    <row r="46" spans="1:15" s="17" customFormat="1" ht="15" x14ac:dyDescent="0.3">
      <c r="A46" s="187"/>
      <c r="B46" s="114" t="s">
        <v>164</v>
      </c>
      <c r="C46" s="187"/>
      <c r="D46" s="140" t="s">
        <v>165</v>
      </c>
      <c r="E46" s="187"/>
      <c r="F46" s="140" t="str">
        <f>IF(D46=Lists!$K$4,"&lt; Ingresar dirección web de la fuente de los datos &gt;",IF(D46=Lists!$K$5,"&lt; Incluir referencia a sección del Informe EITI o dirección web &gt;",IF(D46=Lists!$K$6,"&lt; Incluir referencia a elementos que prueban la inaplicabilidad &gt;","")))</f>
        <v/>
      </c>
      <c r="G46" s="187"/>
      <c r="H46" s="218"/>
      <c r="I46" s="187"/>
      <c r="J46" s="187"/>
      <c r="K46" s="187"/>
      <c r="L46" s="187"/>
      <c r="M46" s="187"/>
      <c r="N46" s="187"/>
      <c r="O46" s="187"/>
    </row>
    <row r="47" spans="1:15" s="17" customFormat="1" ht="15" x14ac:dyDescent="0.3">
      <c r="A47" s="187"/>
      <c r="B47" s="116" t="s">
        <v>166</v>
      </c>
      <c r="C47" s="187"/>
      <c r="D47" s="140" t="s">
        <v>165</v>
      </c>
      <c r="E47" s="187"/>
      <c r="F47" s="140" t="str">
        <f>IF(D47=Lists!$K$4,"&lt; Ingresar dirección web de la fuente de los datos &gt;",IF(D47=Lists!$K$5,"&lt; Incluir referencia a sección del Informe EITI o dirección web &gt;",IF(D47=Lists!$K$6,"&lt; Incluir referencia a elementos que prueban la inaplicabilidad &gt;","")))</f>
        <v/>
      </c>
      <c r="G47" s="187"/>
      <c r="H47" s="218"/>
      <c r="I47" s="187"/>
      <c r="J47" s="187"/>
      <c r="K47" s="187"/>
      <c r="L47" s="187"/>
      <c r="M47" s="187"/>
      <c r="N47" s="187"/>
      <c r="O47" s="187"/>
    </row>
    <row r="48" spans="1:15" s="17" customFormat="1" ht="15" x14ac:dyDescent="0.3">
      <c r="A48" s="187"/>
      <c r="B48" s="123" t="s">
        <v>167</v>
      </c>
      <c r="C48" s="187"/>
      <c r="D48" s="142" t="s">
        <v>168</v>
      </c>
      <c r="E48" s="187"/>
      <c r="F48" s="141" t="str">
        <f>IF(D48="&lt; nombre del registro &gt;","&lt; Ingresar dirección web de la fuente de los datos &gt;",IF(D48=Lists!$K$5,"&lt; Incluir referencia a sección del Informe EITI o dirección web &gt;",IF(D48=Lists!$K$6,"&lt; Incluir referencia a elementos que prueban la inaplicabilidad &gt;","")))</f>
        <v/>
      </c>
      <c r="G48" s="187"/>
      <c r="H48" s="224"/>
      <c r="I48" s="187"/>
      <c r="J48" s="187"/>
      <c r="K48" s="187"/>
      <c r="L48" s="187"/>
      <c r="M48" s="187"/>
      <c r="N48" s="187"/>
      <c r="O48" s="187"/>
    </row>
    <row r="49" spans="1:9" s="17" customFormat="1" ht="15" x14ac:dyDescent="0.3">
      <c r="A49" s="187"/>
      <c r="B49" s="32"/>
      <c r="C49" s="187"/>
      <c r="D49" s="111"/>
      <c r="E49" s="187"/>
      <c r="F49" s="111"/>
      <c r="G49" s="187"/>
      <c r="H49" s="187"/>
      <c r="I49" s="187"/>
    </row>
    <row r="50" spans="1:9" s="17" customFormat="1" ht="15" x14ac:dyDescent="0.3">
      <c r="A50" s="187"/>
      <c r="B50" s="112" t="s">
        <v>169</v>
      </c>
      <c r="C50" s="187"/>
      <c r="D50" s="199"/>
      <c r="E50" s="187"/>
      <c r="F50" s="199"/>
      <c r="G50" s="187"/>
      <c r="H50" s="223"/>
      <c r="I50" s="187"/>
    </row>
    <row r="51" spans="1:9" s="17" customFormat="1" ht="15" x14ac:dyDescent="0.3">
      <c r="A51" s="187"/>
      <c r="B51" s="124" t="s">
        <v>170</v>
      </c>
      <c r="C51" s="187"/>
      <c r="D51" s="140" t="s">
        <v>77</v>
      </c>
      <c r="E51" s="187"/>
      <c r="F51" s="217" t="s">
        <v>171</v>
      </c>
      <c r="G51" s="187"/>
      <c r="H51" s="218"/>
      <c r="I51" s="187"/>
    </row>
    <row r="52" spans="1:9" s="17" customFormat="1" ht="60" x14ac:dyDescent="0.3">
      <c r="A52" s="187"/>
      <c r="B52" s="125" t="s">
        <v>172</v>
      </c>
      <c r="C52" s="187"/>
      <c r="D52" s="140" t="s">
        <v>77</v>
      </c>
      <c r="E52" s="187"/>
      <c r="F52" s="217" t="s">
        <v>173</v>
      </c>
      <c r="G52" s="187"/>
      <c r="H52" s="218"/>
      <c r="I52" s="187"/>
    </row>
    <row r="53" spans="1:9" s="17" customFormat="1" ht="51" customHeight="1" x14ac:dyDescent="0.3">
      <c r="A53" s="187"/>
      <c r="B53" s="126" t="s">
        <v>174</v>
      </c>
      <c r="C53" s="187"/>
      <c r="D53" s="141" t="s">
        <v>77</v>
      </c>
      <c r="E53" s="187"/>
      <c r="F53" s="241" t="s">
        <v>175</v>
      </c>
      <c r="G53" s="187"/>
      <c r="H53" s="224"/>
      <c r="I53" s="187"/>
    </row>
    <row r="54" spans="1:9" s="17" customFormat="1" ht="15" x14ac:dyDescent="0.3">
      <c r="A54" s="187"/>
      <c r="B54" s="32"/>
      <c r="C54" s="187"/>
      <c r="D54" s="111"/>
      <c r="E54" s="187"/>
      <c r="F54" s="111"/>
      <c r="G54" s="187"/>
      <c r="H54" s="187"/>
      <c r="I54" s="187"/>
    </row>
    <row r="55" spans="1:9" s="17" customFormat="1" ht="15" x14ac:dyDescent="0.3">
      <c r="A55" s="187"/>
      <c r="B55" s="112" t="s">
        <v>176</v>
      </c>
      <c r="C55" s="187"/>
      <c r="D55" s="199"/>
      <c r="E55" s="187"/>
      <c r="F55" s="199"/>
      <c r="G55" s="187"/>
      <c r="H55" s="223"/>
      <c r="I55" s="187"/>
    </row>
    <row r="56" spans="1:9" s="17" customFormat="1" ht="30" x14ac:dyDescent="0.3">
      <c r="A56" s="187"/>
      <c r="B56" s="127" t="s">
        <v>177</v>
      </c>
      <c r="C56" s="187"/>
      <c r="D56" s="140" t="s">
        <v>77</v>
      </c>
      <c r="E56" s="187"/>
      <c r="F56" s="141" t="s">
        <v>145</v>
      </c>
      <c r="G56" s="187"/>
      <c r="H56" s="224"/>
      <c r="I56" s="187"/>
    </row>
    <row r="57" spans="1:9" s="17" customFormat="1" ht="15" x14ac:dyDescent="0.3">
      <c r="A57" s="187"/>
      <c r="B57" s="32"/>
      <c r="C57" s="187"/>
      <c r="D57" s="111"/>
      <c r="E57" s="187"/>
      <c r="F57" s="111"/>
      <c r="G57" s="187"/>
      <c r="H57" s="187"/>
      <c r="I57" s="187"/>
    </row>
    <row r="58" spans="1:9" s="17" customFormat="1" ht="15" x14ac:dyDescent="0.3">
      <c r="A58" s="187"/>
      <c r="B58" s="112" t="s">
        <v>178</v>
      </c>
      <c r="C58" s="187"/>
      <c r="D58" s="199"/>
      <c r="E58" s="187"/>
      <c r="F58" s="199"/>
      <c r="G58" s="187"/>
      <c r="H58" s="223"/>
      <c r="I58" s="187"/>
    </row>
    <row r="59" spans="1:9" s="17" customFormat="1" ht="15" x14ac:dyDescent="0.3">
      <c r="A59" s="187"/>
      <c r="B59" s="188" t="s">
        <v>179</v>
      </c>
      <c r="C59" s="187"/>
      <c r="D59" s="200"/>
      <c r="E59" s="187"/>
      <c r="F59" s="200"/>
      <c r="G59" s="187"/>
      <c r="H59" s="218"/>
      <c r="I59" s="187"/>
    </row>
    <row r="60" spans="1:9" s="17" customFormat="1" ht="28.8" x14ac:dyDescent="0.3">
      <c r="A60" s="187"/>
      <c r="B60" s="124" t="s">
        <v>180</v>
      </c>
      <c r="C60" s="187"/>
      <c r="D60" s="140" t="s">
        <v>77</v>
      </c>
      <c r="E60" s="187"/>
      <c r="F60" s="217" t="s">
        <v>181</v>
      </c>
      <c r="G60" s="187"/>
      <c r="H60" s="218"/>
      <c r="I60" s="187"/>
    </row>
    <row r="61" spans="1:9" s="17" customFormat="1" ht="15" x14ac:dyDescent="0.3">
      <c r="A61" s="187"/>
      <c r="B61" s="124" t="s">
        <v>182</v>
      </c>
      <c r="C61" s="187"/>
      <c r="D61" s="140" t="s">
        <v>165</v>
      </c>
      <c r="E61" s="187"/>
      <c r="F61" s="140"/>
      <c r="G61" s="187"/>
      <c r="H61" s="218"/>
      <c r="I61" s="187"/>
    </row>
    <row r="62" spans="1:9" s="17" customFormat="1" ht="15" x14ac:dyDescent="0.3">
      <c r="A62" s="187"/>
      <c r="B62" s="143" t="s">
        <v>183</v>
      </c>
      <c r="C62" s="187"/>
      <c r="D62" s="254">
        <v>44946333.747000001</v>
      </c>
      <c r="E62" s="187"/>
      <c r="F62" s="140" t="s">
        <v>207</v>
      </c>
      <c r="G62" s="187"/>
      <c r="H62" s="218" t="s">
        <v>2094</v>
      </c>
      <c r="I62" s="187"/>
    </row>
    <row r="63" spans="1:9" s="17" customFormat="1" ht="15" x14ac:dyDescent="0.3">
      <c r="A63" s="187"/>
      <c r="B63" s="125" t="str">
        <f>LEFT(B62,SEARCH(",",B62))&amp;" valor"</f>
        <v>Petróleo crudo (2709), valor</v>
      </c>
      <c r="C63" s="187"/>
      <c r="D63" s="244"/>
      <c r="E63" s="187"/>
      <c r="F63" s="140"/>
      <c r="G63" s="187"/>
      <c r="H63" s="218"/>
      <c r="I63" s="187"/>
    </row>
    <row r="64" spans="1:9" s="17" customFormat="1" ht="15" x14ac:dyDescent="0.3">
      <c r="A64" s="187"/>
      <c r="B64" s="143" t="s">
        <v>184</v>
      </c>
      <c r="C64" s="187"/>
      <c r="D64" s="254">
        <f>61034839.06*365</f>
        <v>22277716256.900002</v>
      </c>
      <c r="E64" s="187"/>
      <c r="F64" s="140" t="s">
        <v>2091</v>
      </c>
      <c r="G64" s="187"/>
      <c r="H64" s="218" t="s">
        <v>186</v>
      </c>
      <c r="I64" s="187"/>
    </row>
    <row r="65" spans="1:9" s="17" customFormat="1" ht="15" x14ac:dyDescent="0.3">
      <c r="A65" s="187"/>
      <c r="B65" s="125" t="str">
        <f>LEFT(B64,SEARCH(",",B64))&amp;" valor"</f>
        <v>Gas natural (2711), valor</v>
      </c>
      <c r="C65" s="187"/>
      <c r="D65" s="140"/>
      <c r="E65" s="187"/>
      <c r="F65" s="140"/>
      <c r="G65" s="187"/>
      <c r="H65" s="218"/>
      <c r="I65" s="187"/>
    </row>
    <row r="66" spans="1:9" s="17" customFormat="1" ht="15" x14ac:dyDescent="0.3">
      <c r="A66" s="187"/>
      <c r="B66" s="143" t="s">
        <v>187</v>
      </c>
      <c r="C66" s="187"/>
      <c r="D66" s="259">
        <v>48.560899999999997</v>
      </c>
      <c r="E66" s="187"/>
      <c r="F66" s="140" t="s">
        <v>188</v>
      </c>
      <c r="G66" s="187"/>
      <c r="H66" s="218" t="s">
        <v>189</v>
      </c>
      <c r="I66" s="187"/>
    </row>
    <row r="67" spans="1:9" s="17" customFormat="1" ht="15" x14ac:dyDescent="0.3">
      <c r="A67" s="187"/>
      <c r="B67" s="125" t="str">
        <f>LEFT(B66,SEARCH(",",B66))&amp;" valor"</f>
        <v>Oro (7108), valor</v>
      </c>
      <c r="C67" s="187"/>
      <c r="D67" s="140"/>
      <c r="E67" s="187"/>
      <c r="F67" s="140"/>
      <c r="G67" s="187"/>
      <c r="H67" s="218"/>
      <c r="I67" s="187"/>
    </row>
    <row r="68" spans="1:9" s="17" customFormat="1" ht="15" x14ac:dyDescent="0.3">
      <c r="A68" s="187"/>
      <c r="B68" s="143" t="s">
        <v>190</v>
      </c>
      <c r="C68" s="187"/>
      <c r="D68" s="140"/>
      <c r="E68" s="187"/>
      <c r="F68" s="140" t="s">
        <v>191</v>
      </c>
      <c r="G68" s="187"/>
      <c r="H68" s="218"/>
      <c r="I68" s="187"/>
    </row>
    <row r="69" spans="1:9" s="17" customFormat="1" ht="15" x14ac:dyDescent="0.3">
      <c r="A69" s="187"/>
      <c r="B69" s="125" t="str">
        <f>LEFT(B68,SEARCH(",",B68))&amp;" valor"</f>
        <v>Plata (7106), valor</v>
      </c>
      <c r="C69" s="187"/>
      <c r="D69" s="140"/>
      <c r="E69" s="187"/>
      <c r="F69" s="140" t="s">
        <v>192</v>
      </c>
      <c r="G69" s="187"/>
      <c r="H69" s="218"/>
      <c r="I69" s="187"/>
    </row>
    <row r="70" spans="1:9" s="17" customFormat="1" ht="15" x14ac:dyDescent="0.3">
      <c r="A70" s="187"/>
      <c r="B70" s="143" t="s">
        <v>193</v>
      </c>
      <c r="C70" s="187"/>
      <c r="D70" s="254">
        <v>54438596</v>
      </c>
      <c r="E70" s="187"/>
      <c r="F70" s="140" t="s">
        <v>188</v>
      </c>
      <c r="G70" s="187"/>
      <c r="H70" s="218" t="s">
        <v>194</v>
      </c>
      <c r="I70" s="187"/>
    </row>
    <row r="71" spans="1:9" s="17" customFormat="1" ht="15" x14ac:dyDescent="0.3">
      <c r="A71" s="187"/>
      <c r="B71" s="125" t="str">
        <f>LEFT(B70,SEARCH(",",B70))&amp;" valor"</f>
        <v>Carbón (2701), valor</v>
      </c>
      <c r="C71" s="187"/>
      <c r="D71" s="140"/>
      <c r="E71" s="187"/>
      <c r="F71" s="140"/>
      <c r="G71" s="187"/>
      <c r="H71" s="218"/>
      <c r="I71" s="187"/>
    </row>
    <row r="72" spans="1:9" s="17" customFormat="1" ht="15" x14ac:dyDescent="0.3">
      <c r="A72" s="187"/>
      <c r="B72" s="143" t="s">
        <v>195</v>
      </c>
      <c r="C72" s="187"/>
      <c r="D72" s="252">
        <v>0.105</v>
      </c>
      <c r="E72" s="187"/>
      <c r="F72" s="140" t="s">
        <v>188</v>
      </c>
      <c r="G72" s="187"/>
      <c r="H72" s="218" t="s">
        <v>196</v>
      </c>
      <c r="I72" s="187"/>
    </row>
    <row r="73" spans="1:9" s="17" customFormat="1" ht="15" x14ac:dyDescent="0.3">
      <c r="A73" s="187"/>
      <c r="B73" s="125" t="str">
        <f>LEFT(B72,SEARCH(",",B72))&amp;" valor"</f>
        <v>Cobre (2603), valor</v>
      </c>
      <c r="C73" s="187"/>
      <c r="D73" s="140"/>
      <c r="E73" s="187"/>
      <c r="F73" s="140" t="s">
        <v>192</v>
      </c>
      <c r="G73" s="187"/>
      <c r="H73" s="218"/>
      <c r="I73" s="187"/>
    </row>
    <row r="74" spans="1:9" s="17" customFormat="1" ht="15" x14ac:dyDescent="0.3">
      <c r="A74" s="187"/>
      <c r="B74" s="143" t="s">
        <v>197</v>
      </c>
      <c r="C74" s="187"/>
      <c r="D74" s="252">
        <v>0.31109399999999998</v>
      </c>
      <c r="E74" s="187"/>
      <c r="F74" s="140" t="s">
        <v>188</v>
      </c>
      <c r="G74" s="187"/>
      <c r="H74" s="218" t="s">
        <v>198</v>
      </c>
      <c r="I74" s="187"/>
    </row>
    <row r="75" spans="1:9" s="17" customFormat="1" ht="15" x14ac:dyDescent="0.3">
      <c r="A75" s="187"/>
      <c r="B75" s="125" t="str">
        <f>LEFT(B74,SEARCH(",",B74))&amp;" valor"</f>
        <v>Piedras preciosas (excluyendo diamantes) (7103), valor</v>
      </c>
      <c r="C75" s="187"/>
      <c r="D75" s="140"/>
      <c r="E75" s="187"/>
      <c r="F75" s="140" t="s">
        <v>192</v>
      </c>
      <c r="G75" s="187"/>
      <c r="H75" s="218"/>
      <c r="I75" s="187"/>
    </row>
    <row r="76" spans="1:9" s="17" customFormat="1" ht="15" x14ac:dyDescent="0.3">
      <c r="A76" s="187"/>
      <c r="B76" s="143" t="s">
        <v>199</v>
      </c>
      <c r="C76" s="187"/>
      <c r="D76" s="258">
        <v>786641</v>
      </c>
      <c r="E76" s="187"/>
      <c r="F76" s="140" t="s">
        <v>188</v>
      </c>
      <c r="G76" s="187"/>
      <c r="H76" s="218"/>
      <c r="I76" s="187"/>
    </row>
    <row r="77" spans="1:9" s="17" customFormat="1" ht="15" x14ac:dyDescent="0.3">
      <c r="A77" s="187"/>
      <c r="B77" s="126" t="str">
        <f>LEFT(B76,SEARCH(",",B76))&amp;" valor"</f>
        <v>Hierro (2601), valor</v>
      </c>
      <c r="C77" s="187"/>
      <c r="D77" s="257"/>
      <c r="E77" s="187"/>
      <c r="F77" s="141" t="s">
        <v>192</v>
      </c>
      <c r="G77" s="187"/>
      <c r="H77" s="224"/>
      <c r="I77" s="187"/>
    </row>
    <row r="78" spans="1:9" s="17" customFormat="1" ht="15" x14ac:dyDescent="0.3">
      <c r="A78" s="187"/>
      <c r="B78" s="32"/>
      <c r="C78" s="187"/>
      <c r="D78" s="111"/>
      <c r="E78" s="187"/>
      <c r="F78" s="111"/>
      <c r="G78" s="187"/>
      <c r="H78" s="187"/>
      <c r="I78" s="187"/>
    </row>
    <row r="79" spans="1:9" s="17" customFormat="1" ht="15" x14ac:dyDescent="0.3">
      <c r="A79" s="187"/>
      <c r="B79" s="112" t="s">
        <v>200</v>
      </c>
      <c r="C79" s="187"/>
      <c r="D79" s="199"/>
      <c r="E79" s="187"/>
      <c r="F79" s="199"/>
      <c r="G79" s="187"/>
      <c r="H79" s="223"/>
      <c r="I79" s="187"/>
    </row>
    <row r="80" spans="1:9" s="17" customFormat="1" ht="30" x14ac:dyDescent="0.3">
      <c r="A80" s="187"/>
      <c r="B80" s="124" t="s">
        <v>201</v>
      </c>
      <c r="C80" s="187"/>
      <c r="D80" s="252" t="s">
        <v>202</v>
      </c>
      <c r="E80" s="187"/>
      <c r="F80" s="250" t="s">
        <v>203</v>
      </c>
      <c r="G80" s="187"/>
      <c r="H80" s="238" t="s">
        <v>204</v>
      </c>
      <c r="I80" s="187"/>
    </row>
    <row r="81" spans="1:9" s="17" customFormat="1" ht="30" x14ac:dyDescent="0.3">
      <c r="A81" s="187"/>
      <c r="B81" s="124" t="s">
        <v>205</v>
      </c>
      <c r="C81" s="187"/>
      <c r="D81" s="252" t="s">
        <v>202</v>
      </c>
      <c r="E81" s="187"/>
      <c r="F81" s="140" t="str">
        <f>IF(D81=Lists!$K$4,"&lt; Ingresar dirección web de la fuente de los datos &gt;",IF(D81=Lists!$K$5,"&lt; Incluir referencia a sección del Informe EITI o dirección web &gt;",IF(D81=Lists!$K$6,"&lt; Incluir referencia a elementos que prueban la inaplicabilidad &gt;","")))</f>
        <v>&lt; Incluir referencia a sección del Informe EITI o dirección web &gt;</v>
      </c>
      <c r="G81" s="187"/>
      <c r="H81" s="218"/>
      <c r="I81" s="187"/>
    </row>
    <row r="82" spans="1:9" s="17" customFormat="1" ht="15" x14ac:dyDescent="0.3">
      <c r="A82" s="187"/>
      <c r="B82" s="143" t="s">
        <v>183</v>
      </c>
      <c r="C82" s="187"/>
      <c r="D82" s="247">
        <v>31638525.866999999</v>
      </c>
      <c r="E82" s="187"/>
      <c r="F82" s="140" t="s">
        <v>207</v>
      </c>
      <c r="G82" s="187"/>
      <c r="H82" s="218" t="s">
        <v>2092</v>
      </c>
      <c r="I82" s="187"/>
    </row>
    <row r="83" spans="1:9" s="17" customFormat="1" ht="15" x14ac:dyDescent="0.3">
      <c r="A83" s="187"/>
      <c r="B83" s="125" t="str">
        <f>LEFT(B82,SEARCH(",",B82))&amp;" valor"</f>
        <v>Petróleo crudo (2709), valor</v>
      </c>
      <c r="C83" s="187"/>
      <c r="D83" s="244">
        <v>7130845000</v>
      </c>
      <c r="E83" s="187"/>
      <c r="F83" s="140" t="s">
        <v>192</v>
      </c>
      <c r="G83" s="187"/>
      <c r="H83" s="218" t="s">
        <v>206</v>
      </c>
      <c r="I83" s="187"/>
    </row>
    <row r="84" spans="1:9" s="17" customFormat="1" ht="15" x14ac:dyDescent="0.3">
      <c r="A84" s="187"/>
      <c r="B84" s="143" t="s">
        <v>184</v>
      </c>
      <c r="C84" s="187"/>
      <c r="D84" s="140">
        <v>0</v>
      </c>
      <c r="E84" s="187"/>
      <c r="F84" s="140" t="s">
        <v>207</v>
      </c>
      <c r="G84" s="187"/>
      <c r="H84" s="218"/>
      <c r="I84" s="187"/>
    </row>
    <row r="85" spans="1:9" s="17" customFormat="1" ht="15" x14ac:dyDescent="0.3">
      <c r="A85" s="187"/>
      <c r="B85" s="125" t="str">
        <f>LEFT(B84,SEARCH(",",B84))&amp;" valor"</f>
        <v>Gas natural (2711), valor</v>
      </c>
      <c r="C85" s="187"/>
      <c r="D85" s="140">
        <v>0</v>
      </c>
      <c r="E85" s="187"/>
      <c r="F85" s="140" t="s">
        <v>192</v>
      </c>
      <c r="G85" s="187"/>
      <c r="H85" s="218"/>
      <c r="I85" s="187"/>
    </row>
    <row r="86" spans="1:9" s="17" customFormat="1" ht="15" x14ac:dyDescent="0.3">
      <c r="A86" s="187"/>
      <c r="B86" s="143" t="s">
        <v>187</v>
      </c>
      <c r="C86" s="187"/>
      <c r="D86" s="247">
        <v>19.848143910000001</v>
      </c>
      <c r="E86" s="187"/>
      <c r="F86" s="140" t="s">
        <v>188</v>
      </c>
      <c r="G86" s="187"/>
      <c r="H86" s="218" t="s">
        <v>2095</v>
      </c>
      <c r="I86" s="187"/>
    </row>
    <row r="87" spans="1:9" s="17" customFormat="1" ht="15" x14ac:dyDescent="0.3">
      <c r="A87" s="187"/>
      <c r="B87" s="125" t="str">
        <f>LEFT(B86,SEARCH(",",B86))&amp;" valor"</f>
        <v>Oro (7108), valor</v>
      </c>
      <c r="C87" s="187"/>
      <c r="D87" s="244">
        <v>2927000000</v>
      </c>
      <c r="E87" s="187"/>
      <c r="F87" s="140" t="s">
        <v>192</v>
      </c>
      <c r="G87" s="187"/>
      <c r="H87" s="218" t="s">
        <v>208</v>
      </c>
      <c r="I87" s="187"/>
    </row>
    <row r="88" spans="1:9" s="17" customFormat="1" ht="15" x14ac:dyDescent="0.3">
      <c r="A88" s="187"/>
      <c r="B88" s="143" t="s">
        <v>190</v>
      </c>
      <c r="C88" s="187"/>
      <c r="D88" s="140">
        <v>0</v>
      </c>
      <c r="E88" s="187"/>
      <c r="F88" s="140" t="s">
        <v>191</v>
      </c>
      <c r="G88" s="187"/>
      <c r="H88" s="218"/>
      <c r="I88" s="187"/>
    </row>
    <row r="89" spans="1:9" s="17" customFormat="1" ht="15" x14ac:dyDescent="0.3">
      <c r="A89" s="187"/>
      <c r="B89" s="125" t="str">
        <f>LEFT(B88,SEARCH(",",B88))&amp;" valor"</f>
        <v>Plata (7106), valor</v>
      </c>
      <c r="C89" s="187"/>
      <c r="D89" s="140"/>
      <c r="E89" s="187"/>
      <c r="F89" s="140" t="s">
        <v>192</v>
      </c>
      <c r="G89" s="187"/>
      <c r="H89" s="218" t="s">
        <v>209</v>
      </c>
      <c r="I89" s="187"/>
    </row>
    <row r="90" spans="1:9" s="17" customFormat="1" ht="15" x14ac:dyDescent="0.3">
      <c r="A90" s="187"/>
      <c r="B90" s="143" t="s">
        <v>193</v>
      </c>
      <c r="C90" s="187"/>
      <c r="D90" s="244">
        <v>71190055</v>
      </c>
      <c r="E90" s="187"/>
      <c r="F90" s="140" t="s">
        <v>188</v>
      </c>
      <c r="G90" s="187"/>
      <c r="H90" s="218"/>
      <c r="I90" s="187"/>
    </row>
    <row r="91" spans="1:9" s="17" customFormat="1" ht="15" x14ac:dyDescent="0.3">
      <c r="A91" s="187"/>
      <c r="B91" s="125" t="str">
        <f>LEFT(B90,SEARCH(",",B90))&amp;" valor"</f>
        <v>Carbón (2701), valor</v>
      </c>
      <c r="C91" s="187"/>
      <c r="D91" s="244">
        <v>4165851717</v>
      </c>
      <c r="E91" s="187"/>
      <c r="F91" s="140" t="s">
        <v>192</v>
      </c>
      <c r="G91" s="187"/>
      <c r="H91" s="218" t="s">
        <v>210</v>
      </c>
      <c r="I91" s="187"/>
    </row>
    <row r="92" spans="1:9" s="17" customFormat="1" ht="15" x14ac:dyDescent="0.3">
      <c r="A92" s="187"/>
      <c r="B92" s="143" t="s">
        <v>195</v>
      </c>
      <c r="C92" s="187"/>
      <c r="D92" s="244">
        <v>40465</v>
      </c>
      <c r="E92" s="187"/>
      <c r="F92" s="140" t="s">
        <v>211</v>
      </c>
      <c r="G92" s="187"/>
      <c r="H92" s="218"/>
      <c r="I92" s="187"/>
    </row>
    <row r="93" spans="1:9" s="17" customFormat="1" ht="15" x14ac:dyDescent="0.3">
      <c r="A93" s="187"/>
      <c r="B93" s="125" t="str">
        <f>LEFT(B92,SEARCH(",",B92))&amp;" valor"</f>
        <v>Cobre (2603), valor</v>
      </c>
      <c r="C93" s="187"/>
      <c r="D93" s="244">
        <v>54110426</v>
      </c>
      <c r="E93" s="187"/>
      <c r="F93" s="140" t="s">
        <v>192</v>
      </c>
      <c r="G93" s="187"/>
      <c r="H93" s="218" t="s">
        <v>210</v>
      </c>
      <c r="I93" s="187"/>
    </row>
    <row r="94" spans="1:9" s="17" customFormat="1" ht="15" x14ac:dyDescent="0.3">
      <c r="A94" s="187"/>
      <c r="B94" s="143" t="s">
        <v>197</v>
      </c>
      <c r="C94" s="187"/>
      <c r="D94" s="244">
        <v>2094</v>
      </c>
      <c r="E94" s="187"/>
      <c r="F94" s="140" t="s">
        <v>211</v>
      </c>
      <c r="G94" s="187"/>
      <c r="H94" s="218"/>
      <c r="I94" s="187"/>
    </row>
    <row r="95" spans="1:9" s="17" customFormat="1" ht="15" x14ac:dyDescent="0.3">
      <c r="A95" s="187"/>
      <c r="B95" s="125" t="str">
        <f>LEFT(B94,SEARCH(",",B94))&amp;" valor"</f>
        <v>Piedras preciosas (excluyendo diamantes) (7103), valor</v>
      </c>
      <c r="C95" s="187"/>
      <c r="D95" s="244">
        <v>42957525</v>
      </c>
      <c r="E95" s="187"/>
      <c r="F95" s="140" t="s">
        <v>192</v>
      </c>
      <c r="G95" s="187"/>
      <c r="H95" s="218" t="s">
        <v>212</v>
      </c>
      <c r="I95" s="187"/>
    </row>
    <row r="96" spans="1:9" s="17" customFormat="1" ht="15" x14ac:dyDescent="0.3">
      <c r="A96" s="187"/>
      <c r="B96" s="143" t="s">
        <v>213</v>
      </c>
      <c r="C96" s="187"/>
      <c r="D96" s="244">
        <v>124755</v>
      </c>
      <c r="E96" s="187"/>
      <c r="F96" s="140" t="s">
        <v>211</v>
      </c>
      <c r="G96" s="187"/>
      <c r="H96" s="218"/>
      <c r="I96" s="187"/>
    </row>
    <row r="97" spans="1:16" s="17" customFormat="1" ht="15" x14ac:dyDescent="0.3">
      <c r="A97" s="187"/>
      <c r="B97" s="126" t="str">
        <f>LEFT(B96,SEARCH(",",B96))&amp;" valor"</f>
        <v>Ferro, valor</v>
      </c>
      <c r="C97" s="187"/>
      <c r="D97" s="260">
        <v>435437512</v>
      </c>
      <c r="E97" s="187"/>
      <c r="F97" s="141" t="s">
        <v>192</v>
      </c>
      <c r="G97" s="187"/>
      <c r="H97" s="224" t="s">
        <v>214</v>
      </c>
      <c r="I97" s="187"/>
      <c r="J97" s="187"/>
      <c r="K97" s="187"/>
      <c r="L97" s="187"/>
      <c r="M97" s="187"/>
      <c r="N97" s="187"/>
      <c r="O97" s="187"/>
      <c r="P97" s="187"/>
    </row>
    <row r="98" spans="1:16" s="17" customFormat="1" ht="15" x14ac:dyDescent="0.3">
      <c r="A98" s="187"/>
      <c r="B98" s="32"/>
      <c r="C98" s="187"/>
      <c r="D98" s="111"/>
      <c r="E98" s="187"/>
      <c r="F98" s="111"/>
      <c r="G98" s="187"/>
      <c r="H98" s="187"/>
      <c r="I98" s="187"/>
      <c r="J98" s="187"/>
      <c r="K98" s="187"/>
      <c r="L98" s="187"/>
      <c r="M98" s="187"/>
      <c r="N98" s="187"/>
      <c r="O98" s="187"/>
      <c r="P98" s="187"/>
    </row>
    <row r="99" spans="1:16" s="17" customFormat="1" ht="15" x14ac:dyDescent="0.3">
      <c r="A99" s="187"/>
      <c r="B99" s="112" t="s">
        <v>215</v>
      </c>
      <c r="C99" s="187"/>
      <c r="D99" s="199"/>
      <c r="E99" s="187"/>
      <c r="F99" s="128"/>
      <c r="G99" s="187"/>
      <c r="H99" s="223"/>
      <c r="I99" s="187"/>
      <c r="J99" s="187"/>
      <c r="K99" s="187"/>
      <c r="L99" s="187"/>
      <c r="M99" s="187"/>
      <c r="N99" s="187"/>
      <c r="O99" s="187"/>
      <c r="P99" s="187"/>
    </row>
    <row r="100" spans="1:16" s="17" customFormat="1" ht="30" x14ac:dyDescent="0.3">
      <c r="A100" s="187"/>
      <c r="B100" s="124" t="s">
        <v>216</v>
      </c>
      <c r="C100" s="187"/>
      <c r="D100" s="140" t="s">
        <v>202</v>
      </c>
      <c r="E100" s="187"/>
      <c r="F100" s="217" t="s">
        <v>68</v>
      </c>
      <c r="G100" s="187"/>
      <c r="H100" s="218"/>
      <c r="I100" s="187"/>
      <c r="J100" s="187"/>
      <c r="K100" s="187"/>
      <c r="L100" s="187"/>
      <c r="M100" s="187"/>
      <c r="N100" s="187"/>
      <c r="O100" s="187"/>
      <c r="P100" s="187"/>
    </row>
    <row r="101" spans="1:16" s="17" customFormat="1" ht="30" x14ac:dyDescent="0.3">
      <c r="A101" s="187"/>
      <c r="B101" s="129" t="s">
        <v>217</v>
      </c>
      <c r="C101" s="187"/>
      <c r="D101" s="140" t="s">
        <v>165</v>
      </c>
      <c r="E101" s="187"/>
      <c r="F101" s="140" t="str">
        <f>IF(D101=Lists!$K$4,"&lt; Ingresar dirección web de la fuente de los datos &gt;",IF(D101=Lists!$K$5,"&lt; Incluir referencia a sección del Informe EITI o dirección web &gt;",IF(D101=Lists!$K$6,"&lt; Incluir referencia a elementos que prueban la inaplicabilidad &gt;","")))</f>
        <v/>
      </c>
      <c r="G101" s="187"/>
      <c r="H101" s="218"/>
      <c r="I101" s="187"/>
      <c r="J101" s="187"/>
      <c r="K101" s="187"/>
      <c r="L101" s="187"/>
      <c r="M101" s="187"/>
      <c r="N101" s="187"/>
      <c r="O101" s="187"/>
      <c r="P101" s="187"/>
    </row>
    <row r="102" spans="1:16" s="17" customFormat="1" ht="45" x14ac:dyDescent="0.3">
      <c r="A102" s="187"/>
      <c r="B102" s="130" t="s">
        <v>218</v>
      </c>
      <c r="C102" s="187"/>
      <c r="D102" s="329">
        <f>('Parte 5 - Datos de empresas'!J110/'Parte 4 - Ingresos del gobierno'!J35)</f>
        <v>0.95554121885500987</v>
      </c>
      <c r="E102" s="187"/>
      <c r="F102" s="131" t="s">
        <v>219</v>
      </c>
      <c r="G102" s="187"/>
      <c r="H102" s="224"/>
      <c r="I102" s="187"/>
      <c r="J102" s="187"/>
      <c r="K102" s="187"/>
      <c r="L102" s="187"/>
      <c r="M102" s="187"/>
      <c r="N102" s="187"/>
      <c r="O102" s="187"/>
      <c r="P102" s="187"/>
    </row>
    <row r="103" spans="1:16" s="17" customFormat="1" ht="15" x14ac:dyDescent="0.3">
      <c r="A103" s="187"/>
      <c r="B103" s="32"/>
      <c r="C103" s="187"/>
      <c r="D103" s="111"/>
      <c r="E103" s="187"/>
      <c r="F103" s="111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</row>
    <row r="104" spans="1:16" s="17" customFormat="1" ht="15" x14ac:dyDescent="0.3">
      <c r="A104" s="187"/>
      <c r="B104" s="112" t="s">
        <v>220</v>
      </c>
      <c r="C104" s="187"/>
      <c r="D104" s="128"/>
      <c r="E104" s="187"/>
      <c r="F104" s="128"/>
      <c r="G104" s="187"/>
      <c r="H104" s="223"/>
      <c r="I104" s="187"/>
      <c r="J104" s="187"/>
      <c r="K104" s="187"/>
      <c r="L104" s="187"/>
      <c r="M104" s="187"/>
      <c r="N104" s="187"/>
      <c r="O104" s="187"/>
      <c r="P104" s="187"/>
    </row>
    <row r="105" spans="1:16" s="17" customFormat="1" ht="30" x14ac:dyDescent="0.3">
      <c r="A105" s="187"/>
      <c r="B105" s="129" t="s">
        <v>221</v>
      </c>
      <c r="C105" s="187"/>
      <c r="D105" s="140" t="s">
        <v>202</v>
      </c>
      <c r="E105" s="187"/>
      <c r="F105" s="140" t="str">
        <f>IF(D105=Lists!$K$4,"&lt; Ingresar dirección web de la fuente de los datos &gt;",IF(D105=Lists!$K$5,"&lt; Incluir referencia a sección del Informe EITI o dirección web &gt;",IF(D105=Lists!$K$6,"&lt; Incluir referencia a elementos que prueban la inaplicabilidad &gt;","")))</f>
        <v>&lt; Incluir referencia a sección del Informe EITI o dirección web &gt;</v>
      </c>
      <c r="G105" s="187"/>
      <c r="H105" s="218"/>
      <c r="I105" s="187"/>
      <c r="J105" s="187"/>
      <c r="K105" s="187"/>
      <c r="L105" s="187"/>
      <c r="M105" s="187"/>
      <c r="N105" s="187"/>
      <c r="O105" s="187"/>
      <c r="P105" s="187"/>
    </row>
    <row r="106" spans="1:16" s="17" customFormat="1" ht="15" x14ac:dyDescent="0.3">
      <c r="A106" s="187"/>
      <c r="B106" s="173" t="s">
        <v>222</v>
      </c>
      <c r="C106" s="228"/>
      <c r="D106" s="113"/>
      <c r="E106" s="228"/>
      <c r="F106" s="113"/>
      <c r="G106" s="187"/>
      <c r="H106" s="218"/>
      <c r="I106" s="187"/>
      <c r="J106" s="187"/>
      <c r="K106" s="187"/>
      <c r="L106" s="187"/>
      <c r="M106" s="187"/>
      <c r="N106" s="187"/>
      <c r="O106" s="187"/>
      <c r="P106" s="187"/>
    </row>
    <row r="107" spans="1:16" s="17" customFormat="1" ht="15" x14ac:dyDescent="0.3">
      <c r="A107" s="187"/>
      <c r="B107" s="143" t="s">
        <v>183</v>
      </c>
      <c r="C107" s="187"/>
      <c r="D107" s="140">
        <v>157.453</v>
      </c>
      <c r="E107" s="187"/>
      <c r="F107" s="140" t="s">
        <v>207</v>
      </c>
      <c r="G107" s="187"/>
      <c r="H107" s="218" t="s">
        <v>2096</v>
      </c>
      <c r="I107" s="187"/>
      <c r="J107" s="187"/>
      <c r="K107" s="187"/>
      <c r="L107" s="187"/>
      <c r="M107" s="187"/>
      <c r="N107" s="187"/>
      <c r="O107" s="187"/>
      <c r="P107" s="187"/>
    </row>
    <row r="108" spans="1:16" s="17" customFormat="1" ht="15" x14ac:dyDescent="0.3">
      <c r="A108" s="187"/>
      <c r="B108" s="143" t="s">
        <v>184</v>
      </c>
      <c r="C108" s="187"/>
      <c r="D108" s="140"/>
      <c r="E108" s="187"/>
      <c r="F108" s="140" t="s">
        <v>185</v>
      </c>
      <c r="G108" s="187"/>
      <c r="H108" s="218"/>
      <c r="I108" s="187"/>
      <c r="J108" s="187"/>
      <c r="K108" s="187"/>
      <c r="L108" s="187"/>
      <c r="M108" s="187"/>
      <c r="N108" s="187"/>
      <c r="O108" s="187"/>
      <c r="P108" s="187"/>
    </row>
    <row r="109" spans="1:16" s="17" customFormat="1" ht="15" x14ac:dyDescent="0.3">
      <c r="A109" s="187"/>
      <c r="B109" s="174" t="s">
        <v>223</v>
      </c>
      <c r="C109" s="229"/>
      <c r="D109" s="141"/>
      <c r="E109" s="229"/>
      <c r="F109" s="141" t="s">
        <v>211</v>
      </c>
      <c r="G109" s="187"/>
      <c r="H109" s="218"/>
      <c r="I109" s="187"/>
      <c r="J109" s="187"/>
      <c r="K109" s="187"/>
      <c r="L109" s="187"/>
      <c r="M109" s="187"/>
      <c r="N109" s="187"/>
      <c r="O109" s="187"/>
      <c r="P109" s="187"/>
    </row>
    <row r="110" spans="1:16" s="17" customFormat="1" ht="15" x14ac:dyDescent="0.3">
      <c r="A110" s="187"/>
      <c r="B110" s="173" t="s">
        <v>224</v>
      </c>
      <c r="C110" s="228"/>
      <c r="D110" s="113"/>
      <c r="E110" s="228"/>
      <c r="F110" s="113"/>
      <c r="G110" s="187"/>
      <c r="H110" s="218"/>
      <c r="I110" s="187"/>
      <c r="J110" s="187"/>
      <c r="K110" s="187"/>
      <c r="L110" s="187"/>
      <c r="M110" s="187"/>
      <c r="N110" s="187"/>
      <c r="O110" s="187"/>
      <c r="P110" s="187"/>
    </row>
    <row r="111" spans="1:16" s="17" customFormat="1" ht="15" x14ac:dyDescent="0.3">
      <c r="A111" s="187"/>
      <c r="B111" s="143" t="s">
        <v>183</v>
      </c>
      <c r="C111" s="187"/>
      <c r="D111" s="140" t="s">
        <v>92</v>
      </c>
      <c r="E111" s="187"/>
      <c r="F111" s="140" t="s">
        <v>225</v>
      </c>
      <c r="G111" s="187"/>
      <c r="H111" s="218"/>
      <c r="I111" s="187"/>
      <c r="J111" s="187"/>
      <c r="K111" s="187"/>
      <c r="L111" s="187"/>
      <c r="M111" s="187"/>
      <c r="N111" s="187"/>
      <c r="O111" s="187"/>
      <c r="P111" s="187"/>
    </row>
    <row r="112" spans="1:16" s="17" customFormat="1" ht="45" x14ac:dyDescent="0.3">
      <c r="A112" s="187"/>
      <c r="B112" s="125" t="str">
        <f>LEFT(B111,SEARCH(",",B111))&amp;" valor"</f>
        <v>Petróleo crudo (2709), valor</v>
      </c>
      <c r="C112" s="187"/>
      <c r="D112" s="247">
        <v>2798432</v>
      </c>
      <c r="E112" s="187"/>
      <c r="F112" s="140" t="s">
        <v>94</v>
      </c>
      <c r="G112" s="187"/>
      <c r="H112" s="238" t="s">
        <v>2093</v>
      </c>
      <c r="I112" s="187"/>
      <c r="J112" s="187"/>
      <c r="K112" s="187"/>
      <c r="L112" s="187"/>
      <c r="M112" s="187"/>
      <c r="N112" s="187"/>
      <c r="O112" s="187"/>
      <c r="P112" s="187"/>
    </row>
    <row r="113" spans="1:9" s="17" customFormat="1" ht="15" x14ac:dyDescent="0.3">
      <c r="A113" s="187"/>
      <c r="B113" s="143" t="s">
        <v>184</v>
      </c>
      <c r="C113" s="187"/>
      <c r="D113" s="140"/>
      <c r="E113" s="187"/>
      <c r="F113" s="140" t="s">
        <v>185</v>
      </c>
      <c r="G113" s="187"/>
      <c r="H113" s="218"/>
      <c r="I113" s="187"/>
    </row>
    <row r="114" spans="1:9" s="17" customFormat="1" ht="15" x14ac:dyDescent="0.3">
      <c r="A114" s="187"/>
      <c r="B114" s="125" t="str">
        <f>LEFT(B113,SEARCH(",",B113))&amp;" valor"</f>
        <v>Gas natural (2711), valor</v>
      </c>
      <c r="C114" s="187"/>
      <c r="D114" s="140"/>
      <c r="E114" s="187"/>
      <c r="F114" s="140" t="s">
        <v>192</v>
      </c>
      <c r="G114" s="187"/>
      <c r="H114" s="218" t="s">
        <v>209</v>
      </c>
      <c r="I114" s="187"/>
    </row>
    <row r="115" spans="1:9" s="17" customFormat="1" ht="15" x14ac:dyDescent="0.3">
      <c r="A115" s="187"/>
      <c r="B115" s="143" t="s">
        <v>223</v>
      </c>
      <c r="C115" s="187"/>
      <c r="D115" s="140"/>
      <c r="E115" s="187"/>
      <c r="F115" s="140" t="s">
        <v>211</v>
      </c>
      <c r="G115" s="187"/>
      <c r="H115" s="218"/>
      <c r="I115" s="187"/>
    </row>
    <row r="116" spans="1:9" s="17" customFormat="1" ht="15" x14ac:dyDescent="0.3">
      <c r="A116" s="187"/>
      <c r="B116" s="125" t="str">
        <f>LEFT(B115,SEARCH(",",B115))&amp;" valor"</f>
        <v>Agregar productos básicos aquí, valor</v>
      </c>
      <c r="C116" s="187"/>
      <c r="D116" s="140"/>
      <c r="E116" s="187"/>
      <c r="F116" s="140" t="s">
        <v>192</v>
      </c>
      <c r="G116" s="187"/>
      <c r="H116" s="218" t="s">
        <v>209</v>
      </c>
      <c r="I116" s="187"/>
    </row>
    <row r="117" spans="1:9" s="17" customFormat="1" ht="30" x14ac:dyDescent="0.3">
      <c r="A117" s="187"/>
      <c r="B117" s="172" t="s">
        <v>226</v>
      </c>
      <c r="C117" s="229"/>
      <c r="D117" s="141"/>
      <c r="E117" s="229"/>
      <c r="F117" s="141" t="s">
        <v>192</v>
      </c>
      <c r="G117" s="229"/>
      <c r="H117" s="224"/>
      <c r="I117" s="187"/>
    </row>
    <row r="118" spans="1:9" s="17" customFormat="1" ht="15" x14ac:dyDescent="0.3">
      <c r="A118" s="187"/>
      <c r="B118" s="32"/>
      <c r="C118" s="187"/>
      <c r="D118" s="187"/>
      <c r="E118" s="187"/>
      <c r="F118" s="24"/>
      <c r="G118" s="187"/>
      <c r="H118" s="187"/>
      <c r="I118" s="187"/>
    </row>
    <row r="119" spans="1:9" s="17" customFormat="1" ht="15.9" customHeight="1" x14ac:dyDescent="0.3">
      <c r="A119" s="187"/>
      <c r="B119" s="112" t="s">
        <v>227</v>
      </c>
      <c r="C119" s="187"/>
      <c r="D119" s="128"/>
      <c r="E119" s="187"/>
      <c r="F119" s="128"/>
      <c r="G119" s="187"/>
      <c r="H119" s="223"/>
      <c r="I119" s="187"/>
    </row>
    <row r="120" spans="1:9" s="17" customFormat="1" ht="30" x14ac:dyDescent="0.3">
      <c r="A120" s="187"/>
      <c r="B120" s="129" t="s">
        <v>228</v>
      </c>
      <c r="C120" s="187"/>
      <c r="D120" s="140" t="s">
        <v>165</v>
      </c>
      <c r="E120" s="187"/>
      <c r="F120" s="140" t="str">
        <f>IF(D120=Lists!$K$4,"&lt; Ingresar dirección web de la fuente de los datos &gt;",IF(D120=Lists!$K$5,"&lt; Incluir referencia a sección del Informe EITI o dirección web &gt;",IF(D120=Lists!$K$6,"&lt; Incluir referencia a elementos que prueban la inaplicabilidad &gt;","")))</f>
        <v/>
      </c>
      <c r="G120" s="187"/>
      <c r="H120" s="218" t="s">
        <v>86</v>
      </c>
      <c r="I120" s="187"/>
    </row>
    <row r="121" spans="1:9" s="17" customFormat="1" ht="30.75" customHeight="1" x14ac:dyDescent="0.3">
      <c r="A121" s="187"/>
      <c r="B121" s="133" t="s">
        <v>229</v>
      </c>
      <c r="C121" s="187"/>
      <c r="D121" s="141"/>
      <c r="E121" s="187"/>
      <c r="F121" s="141" t="s">
        <v>192</v>
      </c>
      <c r="G121" s="187"/>
      <c r="H121" s="224" t="s">
        <v>230</v>
      </c>
      <c r="I121" s="187"/>
    </row>
    <row r="122" spans="1:9" s="17" customFormat="1" ht="15" x14ac:dyDescent="0.3">
      <c r="A122" s="187"/>
      <c r="B122" s="32"/>
      <c r="C122" s="187"/>
      <c r="D122" s="111"/>
      <c r="E122" s="187"/>
      <c r="F122" s="24"/>
      <c r="G122" s="187"/>
      <c r="H122" s="187"/>
      <c r="I122" s="187"/>
    </row>
    <row r="123" spans="1:9" s="17" customFormat="1" ht="15" x14ac:dyDescent="0.3">
      <c r="A123" s="187"/>
      <c r="B123" s="112" t="s">
        <v>231</v>
      </c>
      <c r="C123" s="187"/>
      <c r="D123" s="128"/>
      <c r="E123" s="187"/>
      <c r="F123" s="128" t="s">
        <v>232</v>
      </c>
      <c r="G123" s="187"/>
      <c r="H123" s="223"/>
      <c r="I123" s="187"/>
    </row>
    <row r="124" spans="1:9" s="17" customFormat="1" ht="15" x14ac:dyDescent="0.3">
      <c r="A124" s="187"/>
      <c r="B124" s="129" t="s">
        <v>233</v>
      </c>
      <c r="C124" s="187"/>
      <c r="D124" s="140" t="s">
        <v>165</v>
      </c>
      <c r="E124" s="187"/>
      <c r="F124" s="140" t="str">
        <f>IF(D124=Lists!$K$4,"&lt; Ingresar dirección web de la fuente de los datos &gt;",IF(D124=Lists!$K$5,"&lt; Incluir referencia a sección del Informe EITI o dirección web &gt;",IF(D124=Lists!$K$6,"&lt; Incluir referencia a elementos que prueban la inaplicabilidad &gt;","")))</f>
        <v/>
      </c>
      <c r="G124" s="187"/>
      <c r="H124" s="218"/>
      <c r="I124" s="187"/>
    </row>
    <row r="125" spans="1:9" s="17" customFormat="1" ht="30.75" customHeight="1" x14ac:dyDescent="0.3">
      <c r="A125" s="187"/>
      <c r="B125" s="133" t="s">
        <v>234</v>
      </c>
      <c r="C125" s="187"/>
      <c r="D125" s="141"/>
      <c r="E125" s="187"/>
      <c r="F125" s="141" t="s">
        <v>192</v>
      </c>
      <c r="G125" s="187"/>
      <c r="H125" s="224"/>
      <c r="I125" s="187"/>
    </row>
    <row r="126" spans="1:9" s="17" customFormat="1" ht="15" x14ac:dyDescent="0.3">
      <c r="A126" s="187"/>
      <c r="B126" s="32"/>
      <c r="C126" s="187"/>
      <c r="D126" s="111"/>
      <c r="E126" s="187"/>
      <c r="F126" s="24"/>
      <c r="G126" s="187"/>
      <c r="H126" s="187"/>
      <c r="I126" s="187"/>
    </row>
    <row r="127" spans="1:9" s="17" customFormat="1" ht="30" x14ac:dyDescent="0.3">
      <c r="A127" s="187"/>
      <c r="B127" s="112" t="s">
        <v>235</v>
      </c>
      <c r="C127" s="187"/>
      <c r="D127" s="128"/>
      <c r="E127" s="187"/>
      <c r="F127" s="128"/>
      <c r="G127" s="187"/>
      <c r="H127" s="223"/>
      <c r="I127" s="187"/>
    </row>
    <row r="128" spans="1:9" s="17" customFormat="1" ht="30" x14ac:dyDescent="0.3">
      <c r="A128" s="187"/>
      <c r="B128" s="129" t="s">
        <v>236</v>
      </c>
      <c r="C128" s="187"/>
      <c r="D128" s="140" t="s">
        <v>77</v>
      </c>
      <c r="E128" s="187"/>
      <c r="F128" s="140" t="s">
        <v>237</v>
      </c>
      <c r="G128" s="187"/>
      <c r="H128" s="218"/>
      <c r="I128" s="187"/>
    </row>
    <row r="129" spans="1:9" s="17" customFormat="1" ht="30" x14ac:dyDescent="0.3">
      <c r="A129" s="187"/>
      <c r="B129" s="133" t="s">
        <v>238</v>
      </c>
      <c r="C129" s="187"/>
      <c r="D129" s="141"/>
      <c r="E129" s="187"/>
      <c r="F129" s="141" t="s">
        <v>94</v>
      </c>
      <c r="G129" s="187"/>
      <c r="H129" s="224"/>
      <c r="I129" s="187"/>
    </row>
    <row r="130" spans="1:9" s="17" customFormat="1" ht="15" x14ac:dyDescent="0.3">
      <c r="A130" s="187"/>
      <c r="B130" s="32"/>
      <c r="C130" s="187"/>
      <c r="D130" s="111"/>
      <c r="E130" s="187"/>
      <c r="F130" s="24"/>
      <c r="G130" s="187"/>
      <c r="H130" s="187"/>
      <c r="I130" s="187"/>
    </row>
    <row r="131" spans="1:9" s="17" customFormat="1" ht="15" x14ac:dyDescent="0.3">
      <c r="A131" s="187"/>
      <c r="B131" s="112" t="s">
        <v>239</v>
      </c>
      <c r="C131" s="187"/>
      <c r="D131" s="128"/>
      <c r="E131" s="187"/>
      <c r="F131" s="128"/>
      <c r="G131" s="187"/>
      <c r="H131" s="223"/>
      <c r="I131" s="187"/>
    </row>
    <row r="132" spans="1:9" s="17" customFormat="1" ht="15" x14ac:dyDescent="0.3">
      <c r="A132" s="187"/>
      <c r="B132" s="129" t="str">
        <f>"¿El gobierno divulga información sobre"&amp;RIGHT(B131,LEN(B131)-SEARCH(":",B131,1))&amp;"?"</f>
        <v>¿El gobierno divulga información sobre Pagos directos subnacionales?</v>
      </c>
      <c r="C132" s="187"/>
      <c r="D132" s="140" t="s">
        <v>202</v>
      </c>
      <c r="E132" s="187"/>
      <c r="F132" s="217" t="s">
        <v>68</v>
      </c>
      <c r="G132" s="187"/>
      <c r="H132" s="218"/>
      <c r="I132" s="187"/>
    </row>
    <row r="133" spans="1:9" s="17" customFormat="1" ht="30" x14ac:dyDescent="0.3">
      <c r="A133" s="187"/>
      <c r="B133" s="133" t="s">
        <v>240</v>
      </c>
      <c r="C133" s="187"/>
      <c r="D133" s="247">
        <f>23472000000+25580000000+2677830000+26176000000+411310000</f>
        <v>78317140000</v>
      </c>
      <c r="E133" s="187"/>
      <c r="F133" s="141" t="s">
        <v>94</v>
      </c>
      <c r="G133" s="187"/>
      <c r="H133" s="224" t="s">
        <v>2097</v>
      </c>
      <c r="I133" s="187"/>
    </row>
    <row r="134" spans="1:9" s="17" customFormat="1" ht="15" x14ac:dyDescent="0.3">
      <c r="A134" s="187"/>
      <c r="B134" s="32"/>
      <c r="C134" s="187"/>
      <c r="D134" s="111"/>
      <c r="E134" s="187"/>
      <c r="F134" s="24"/>
      <c r="G134" s="187"/>
      <c r="H134" s="187"/>
      <c r="I134" s="187"/>
    </row>
    <row r="135" spans="1:9" s="17" customFormat="1" ht="15" x14ac:dyDescent="0.3">
      <c r="A135" s="187"/>
      <c r="B135" s="112" t="s">
        <v>241</v>
      </c>
      <c r="C135" s="187"/>
      <c r="D135" s="128"/>
      <c r="E135" s="187"/>
      <c r="F135" s="24"/>
      <c r="G135" s="187"/>
      <c r="H135" s="223"/>
      <c r="I135" s="187"/>
    </row>
    <row r="136" spans="1:9" s="17" customFormat="1" ht="30" x14ac:dyDescent="0.3">
      <c r="A136" s="187"/>
      <c r="B136" s="130" t="s">
        <v>242</v>
      </c>
      <c r="C136" s="187"/>
      <c r="D136" s="206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3.287671232876712E-2</v>
      </c>
      <c r="E136" s="187"/>
      <c r="F136" s="24"/>
      <c r="G136" s="187"/>
      <c r="H136" s="224"/>
      <c r="I136" s="187"/>
    </row>
    <row r="137" spans="1:9" s="17" customFormat="1" ht="15" x14ac:dyDescent="0.3">
      <c r="A137" s="187"/>
      <c r="B137" s="32"/>
      <c r="C137" s="187"/>
      <c r="D137" s="111"/>
      <c r="E137" s="187"/>
      <c r="F137" s="24"/>
      <c r="G137" s="187"/>
      <c r="H137" s="187"/>
      <c r="I137" s="187"/>
    </row>
    <row r="138" spans="1:9" s="17" customFormat="1" ht="15" x14ac:dyDescent="0.3">
      <c r="A138" s="187"/>
      <c r="B138" s="112" t="s">
        <v>243</v>
      </c>
      <c r="C138" s="187"/>
      <c r="D138" s="128"/>
      <c r="E138" s="187"/>
      <c r="F138" s="128"/>
      <c r="G138" s="187"/>
      <c r="H138" s="223"/>
      <c r="I138" s="187"/>
    </row>
    <row r="139" spans="1:9" s="17" customFormat="1" ht="45" x14ac:dyDescent="0.3">
      <c r="A139" s="187"/>
      <c r="B139" s="124" t="s">
        <v>244</v>
      </c>
      <c r="C139" s="187"/>
      <c r="D139" s="140" t="s">
        <v>202</v>
      </c>
      <c r="E139" s="187"/>
      <c r="F139" s="140" t="s">
        <v>68</v>
      </c>
      <c r="G139" s="187"/>
      <c r="H139" s="218"/>
      <c r="I139" s="187"/>
    </row>
    <row r="140" spans="1:9" s="17" customFormat="1" ht="30" x14ac:dyDescent="0.3">
      <c r="A140" s="187"/>
      <c r="B140" s="125" t="s">
        <v>245</v>
      </c>
      <c r="C140" s="187"/>
      <c r="D140" s="140" t="s">
        <v>202</v>
      </c>
      <c r="E140" s="187"/>
      <c r="F140" s="140" t="s">
        <v>68</v>
      </c>
      <c r="G140" s="187"/>
      <c r="H140" s="218" t="s">
        <v>246</v>
      </c>
      <c r="I140" s="187"/>
    </row>
    <row r="141" spans="1:9" s="17" customFormat="1" ht="15" x14ac:dyDescent="0.3">
      <c r="A141" s="187"/>
      <c r="B141" s="114" t="s">
        <v>247</v>
      </c>
      <c r="C141" s="187"/>
      <c r="D141" s="140" t="s">
        <v>77</v>
      </c>
      <c r="E141" s="187"/>
      <c r="F141" s="140" t="s">
        <v>248</v>
      </c>
      <c r="G141" s="187"/>
      <c r="H141" s="218" t="s">
        <v>249</v>
      </c>
      <c r="I141" s="187"/>
    </row>
    <row r="142" spans="1:9" s="17" customFormat="1" ht="15" x14ac:dyDescent="0.3">
      <c r="A142" s="187"/>
      <c r="B142" s="116" t="s">
        <v>250</v>
      </c>
      <c r="C142" s="187"/>
      <c r="D142" s="140" t="s">
        <v>77</v>
      </c>
      <c r="E142" s="187"/>
      <c r="F142" s="140" t="s">
        <v>248</v>
      </c>
      <c r="G142" s="187"/>
      <c r="H142" s="218"/>
      <c r="I142" s="187"/>
    </row>
    <row r="143" spans="1:9" s="17" customFormat="1" ht="15" x14ac:dyDescent="0.3">
      <c r="A143" s="187"/>
      <c r="B143" s="114" t="s">
        <v>251</v>
      </c>
      <c r="C143" s="187"/>
      <c r="D143" s="140" t="s">
        <v>202</v>
      </c>
      <c r="E143" s="261"/>
      <c r="F143" s="140" t="s">
        <v>68</v>
      </c>
      <c r="G143" s="187"/>
      <c r="H143" s="218" t="s">
        <v>252</v>
      </c>
      <c r="I143" s="187"/>
    </row>
    <row r="144" spans="1:9" s="17" customFormat="1" ht="15" x14ac:dyDescent="0.3">
      <c r="A144" s="187"/>
      <c r="B144" s="117" t="s">
        <v>253</v>
      </c>
      <c r="C144" s="187"/>
      <c r="D144" s="140" t="s">
        <v>165</v>
      </c>
      <c r="E144" s="187"/>
      <c r="F144" s="140" t="str">
        <f>IF(D144=Lists!$K$4,"&lt; Ingresar dirección web de la fuente de los datos &gt;",IF(D144=Lists!$K$5,"&lt; Incluir referencia a sección del Informe EITI o dirección web &gt;",IF(D144=Lists!$K$6,"&lt; Incluir referencia a elementos que prueban la inaplicabilidad &gt;","")))</f>
        <v/>
      </c>
      <c r="G144" s="187"/>
      <c r="H144" s="262"/>
      <c r="I144" s="187"/>
    </row>
    <row r="145" spans="1:16" s="17" customFormat="1" ht="15" x14ac:dyDescent="0.3">
      <c r="A145" s="187"/>
      <c r="B145" s="32"/>
      <c r="C145" s="187"/>
      <c r="D145" s="111"/>
      <c r="E145" s="187"/>
      <c r="F145" s="24"/>
      <c r="G145" s="187"/>
      <c r="H145" s="261"/>
      <c r="I145" s="187"/>
      <c r="J145" s="187"/>
      <c r="K145" s="187"/>
      <c r="L145" s="187"/>
      <c r="M145" s="187"/>
      <c r="N145" s="187"/>
      <c r="O145" s="187"/>
      <c r="P145" s="187"/>
    </row>
    <row r="146" spans="1:16" s="17" customFormat="1" ht="30" x14ac:dyDescent="0.3">
      <c r="A146" s="187"/>
      <c r="B146" s="112" t="s">
        <v>254</v>
      </c>
      <c r="C146" s="187"/>
      <c r="D146" s="128"/>
      <c r="E146" s="187"/>
      <c r="F146" s="128"/>
      <c r="G146" s="187"/>
      <c r="H146" s="223"/>
      <c r="I146" s="187"/>
      <c r="J146" s="187"/>
      <c r="K146" s="187"/>
      <c r="L146" s="187"/>
      <c r="M146" s="187"/>
      <c r="N146" s="187"/>
      <c r="O146" s="187"/>
      <c r="P146" s="187"/>
    </row>
    <row r="147" spans="1:16" s="17" customFormat="1" ht="45" x14ac:dyDescent="0.3">
      <c r="A147" s="187"/>
      <c r="B147" s="129" t="s">
        <v>255</v>
      </c>
      <c r="C147" s="187"/>
      <c r="D147" s="140" t="s">
        <v>202</v>
      </c>
      <c r="E147" s="187"/>
      <c r="F147" s="140" t="s">
        <v>256</v>
      </c>
      <c r="G147" s="187"/>
      <c r="H147" s="218"/>
      <c r="I147" s="187"/>
      <c r="J147" s="187"/>
      <c r="K147" s="187"/>
      <c r="L147" s="187"/>
      <c r="M147" s="187"/>
      <c r="N147" s="187"/>
      <c r="O147" s="187"/>
      <c r="P147" s="187"/>
    </row>
    <row r="148" spans="1:16" s="17" customFormat="1" ht="30" x14ac:dyDescent="0.3">
      <c r="A148" s="187"/>
      <c r="B148" s="133" t="s">
        <v>257</v>
      </c>
      <c r="C148" s="187"/>
      <c r="D148" s="141" t="s">
        <v>92</v>
      </c>
      <c r="E148" s="187"/>
      <c r="F148" s="144" t="str">
        <f>IF(D148=Lists!$K$4,"&lt; Ingresar dirección web de la fuente de los datos &gt;",IF(D148=Lists!$K$5,"&lt; Incluir referencia a sección del Informe EITI &gt;",IF(D148=Lists!$K$6,"&lt; Incluir referencia a elementos que prueban la inaplicabilidad &gt;","")))</f>
        <v/>
      </c>
      <c r="G148" s="187"/>
      <c r="H148" s="224"/>
      <c r="I148" s="187"/>
      <c r="J148" s="187"/>
      <c r="K148" s="187"/>
      <c r="L148" s="187"/>
      <c r="M148" s="187"/>
      <c r="N148" s="187"/>
      <c r="O148" s="187"/>
      <c r="P148" s="187"/>
    </row>
    <row r="149" spans="1:16" s="17" customFormat="1" ht="15" x14ac:dyDescent="0.3">
      <c r="A149" s="187"/>
      <c r="B149" s="32"/>
      <c r="C149" s="187"/>
      <c r="D149" s="111"/>
      <c r="E149" s="187"/>
      <c r="F149" s="24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</row>
    <row r="150" spans="1:16" s="17" customFormat="1" ht="15" x14ac:dyDescent="0.3">
      <c r="A150" s="187"/>
      <c r="B150" s="112" t="s">
        <v>258</v>
      </c>
      <c r="C150" s="187"/>
      <c r="D150" s="128"/>
      <c r="E150" s="187"/>
      <c r="F150" s="128"/>
      <c r="G150" s="187"/>
      <c r="H150" s="223"/>
      <c r="I150" s="187"/>
      <c r="J150" s="187"/>
      <c r="K150" s="187"/>
      <c r="L150" s="187"/>
      <c r="M150" s="187"/>
      <c r="N150" s="187"/>
      <c r="O150" s="187"/>
      <c r="P150" s="187"/>
    </row>
    <row r="151" spans="1:16" s="17" customFormat="1" ht="15" x14ac:dyDescent="0.3">
      <c r="A151" s="187"/>
      <c r="B151" s="129" t="s">
        <v>259</v>
      </c>
      <c r="C151" s="187"/>
      <c r="D151" s="140" t="s">
        <v>77</v>
      </c>
      <c r="E151" s="187"/>
      <c r="F151" s="250" t="s">
        <v>260</v>
      </c>
      <c r="G151" s="187"/>
      <c r="H151" s="218"/>
      <c r="I151" s="187"/>
      <c r="J151" s="187"/>
      <c r="K151" s="187"/>
      <c r="L151" s="187"/>
      <c r="M151" s="187"/>
      <c r="N151" s="187"/>
      <c r="O151" s="187"/>
      <c r="P151" s="187"/>
    </row>
    <row r="152" spans="1:16" s="17" customFormat="1" ht="30" x14ac:dyDescent="0.3">
      <c r="A152" s="187"/>
      <c r="B152" s="132" t="s">
        <v>261</v>
      </c>
      <c r="C152" s="187"/>
      <c r="D152" s="249"/>
      <c r="E152" s="187"/>
      <c r="F152" s="140" t="s">
        <v>192</v>
      </c>
      <c r="G152" s="187"/>
      <c r="H152" s="218"/>
      <c r="I152" s="187"/>
      <c r="J152" s="187"/>
      <c r="K152" s="187"/>
      <c r="L152" s="187"/>
      <c r="M152" s="187"/>
      <c r="N152" s="187"/>
      <c r="O152" s="187"/>
      <c r="P152" s="187"/>
    </row>
    <row r="153" spans="1:16" s="17" customFormat="1" ht="30" x14ac:dyDescent="0.3">
      <c r="A153" s="187"/>
      <c r="B153" s="133" t="s">
        <v>262</v>
      </c>
      <c r="C153" s="187"/>
      <c r="D153" s="263"/>
      <c r="E153" s="187"/>
      <c r="F153" s="141" t="s">
        <v>192</v>
      </c>
      <c r="G153" s="187"/>
      <c r="H153" s="224"/>
      <c r="I153" s="187"/>
      <c r="J153" s="187"/>
      <c r="K153" s="187"/>
      <c r="L153" s="187"/>
      <c r="M153" s="187"/>
      <c r="N153" s="187"/>
      <c r="O153" s="187"/>
      <c r="P153" s="187"/>
    </row>
    <row r="154" spans="1:16" s="17" customFormat="1" ht="15" x14ac:dyDescent="0.3">
      <c r="A154" s="187"/>
      <c r="B154" s="32"/>
      <c r="C154" s="187"/>
      <c r="D154" s="111"/>
      <c r="E154" s="187"/>
      <c r="F154" s="24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</row>
    <row r="155" spans="1:16" s="17" customFormat="1" ht="15" x14ac:dyDescent="0.3">
      <c r="A155" s="187"/>
      <c r="B155" s="112" t="s">
        <v>263</v>
      </c>
      <c r="C155" s="187"/>
      <c r="D155" s="128"/>
      <c r="E155" s="187"/>
      <c r="F155" s="128"/>
      <c r="G155" s="187"/>
      <c r="H155" s="223"/>
      <c r="I155" s="187"/>
      <c r="J155" s="187"/>
      <c r="K155" s="187"/>
      <c r="L155" s="187"/>
      <c r="M155" s="187"/>
      <c r="N155" s="187"/>
      <c r="O155" s="187"/>
      <c r="P155" s="187"/>
    </row>
    <row r="156" spans="1:16" s="17" customFormat="1" ht="45" x14ac:dyDescent="0.3">
      <c r="A156" s="187"/>
      <c r="B156" s="129" t="s">
        <v>264</v>
      </c>
      <c r="C156" s="187"/>
      <c r="D156" s="140" t="s">
        <v>202</v>
      </c>
      <c r="E156" s="187"/>
      <c r="F156" s="140" t="s">
        <v>265</v>
      </c>
      <c r="G156" s="187"/>
      <c r="H156" s="218"/>
      <c r="I156" s="187"/>
      <c r="J156" s="187"/>
      <c r="K156" s="187"/>
      <c r="L156" s="187"/>
      <c r="M156" s="187"/>
      <c r="N156" s="187"/>
      <c r="O156" s="187"/>
      <c r="P156" s="187"/>
    </row>
    <row r="157" spans="1:16" s="17" customFormat="1" ht="45" x14ac:dyDescent="0.3">
      <c r="A157" s="187"/>
      <c r="B157" s="129" t="s">
        <v>266</v>
      </c>
      <c r="C157" s="187"/>
      <c r="D157" s="140" t="s">
        <v>77</v>
      </c>
      <c r="E157" s="187"/>
      <c r="F157" s="250" t="s">
        <v>267</v>
      </c>
      <c r="G157" s="187"/>
      <c r="H157" s="218"/>
      <c r="I157" s="187"/>
      <c r="J157" s="187"/>
      <c r="K157" s="187"/>
      <c r="L157" s="187"/>
      <c r="M157" s="187"/>
      <c r="N157" s="187"/>
      <c r="O157" s="187"/>
      <c r="P157" s="187"/>
    </row>
    <row r="158" spans="1:16" s="17" customFormat="1" ht="45" x14ac:dyDescent="0.3">
      <c r="A158" s="187"/>
      <c r="B158" s="130" t="s">
        <v>268</v>
      </c>
      <c r="C158" s="187"/>
      <c r="D158" s="140" t="s">
        <v>77</v>
      </c>
      <c r="E158" s="187"/>
      <c r="F158" s="250" t="s">
        <v>269</v>
      </c>
      <c r="G158" s="187"/>
      <c r="H158" s="224"/>
      <c r="I158" s="187"/>
      <c r="J158" s="187"/>
      <c r="K158" s="187"/>
      <c r="L158" s="187"/>
      <c r="M158" s="187"/>
      <c r="N158" s="187"/>
      <c r="O158" s="187"/>
      <c r="P158" s="187"/>
    </row>
    <row r="159" spans="1:16" s="17" customFormat="1" ht="15" x14ac:dyDescent="0.3">
      <c r="A159" s="187"/>
      <c r="B159" s="32"/>
      <c r="C159" s="187"/>
      <c r="D159" s="111"/>
      <c r="E159" s="187"/>
      <c r="F159" s="24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</row>
    <row r="160" spans="1:16" s="17" customFormat="1" ht="15" x14ac:dyDescent="0.3">
      <c r="A160" s="187"/>
      <c r="B160" s="112" t="s">
        <v>270</v>
      </c>
      <c r="C160" s="187"/>
      <c r="D160" s="128"/>
      <c r="E160" s="187"/>
      <c r="F160" s="128"/>
      <c r="G160" s="187"/>
      <c r="H160" s="223"/>
      <c r="I160" s="187"/>
      <c r="J160" s="187"/>
      <c r="K160" s="187"/>
      <c r="L160" s="187"/>
      <c r="M160" s="187"/>
      <c r="N160" s="187"/>
      <c r="O160" s="187"/>
      <c r="P160" s="187"/>
    </row>
    <row r="161" spans="1:9" s="17" customFormat="1" ht="30" x14ac:dyDescent="0.3">
      <c r="A161" s="187"/>
      <c r="B161" s="129" t="s">
        <v>271</v>
      </c>
      <c r="C161" s="187"/>
      <c r="D161" s="140" t="s">
        <v>202</v>
      </c>
      <c r="E161" s="187"/>
      <c r="F161" s="250" t="s">
        <v>272</v>
      </c>
      <c r="G161" s="187"/>
      <c r="H161" s="218"/>
      <c r="I161" s="187"/>
    </row>
    <row r="162" spans="1:9" s="17" customFormat="1" ht="30" x14ac:dyDescent="0.3">
      <c r="A162" s="187"/>
      <c r="B162" s="132" t="s">
        <v>273</v>
      </c>
      <c r="C162" s="187"/>
      <c r="D162" s="140" t="s">
        <v>92</v>
      </c>
      <c r="E162" s="187"/>
      <c r="F162" s="140" t="s">
        <v>192</v>
      </c>
      <c r="G162" s="187"/>
      <c r="H162" s="218"/>
      <c r="I162" s="187"/>
    </row>
    <row r="163" spans="1:9" s="17" customFormat="1" ht="30" x14ac:dyDescent="0.3">
      <c r="A163" s="187"/>
      <c r="B163" s="132" t="s">
        <v>274</v>
      </c>
      <c r="C163" s="187"/>
      <c r="D163" s="140" t="s">
        <v>92</v>
      </c>
      <c r="E163" s="225"/>
      <c r="F163" s="140" t="s">
        <v>192</v>
      </c>
      <c r="G163" s="187"/>
      <c r="H163" s="218"/>
      <c r="I163" s="187"/>
    </row>
    <row r="164" spans="1:9" s="17" customFormat="1" ht="30" x14ac:dyDescent="0.3">
      <c r="A164" s="187"/>
      <c r="B164" s="129" t="s">
        <v>275</v>
      </c>
      <c r="C164" s="187"/>
      <c r="D164" s="140" t="s">
        <v>202</v>
      </c>
      <c r="E164" s="187"/>
      <c r="F164" s="250" t="s">
        <v>272</v>
      </c>
      <c r="G164" s="187"/>
      <c r="H164" s="218"/>
      <c r="I164" s="187"/>
    </row>
    <row r="165" spans="1:9" s="17" customFormat="1" ht="30" x14ac:dyDescent="0.3">
      <c r="A165" s="187"/>
      <c r="B165" s="132" t="s">
        <v>276</v>
      </c>
      <c r="C165" s="187"/>
      <c r="D165" s="244">
        <v>73823</v>
      </c>
      <c r="E165" s="187"/>
      <c r="F165" s="140" t="s">
        <v>94</v>
      </c>
      <c r="G165" s="187"/>
      <c r="H165" s="218" t="s">
        <v>277</v>
      </c>
      <c r="I165" s="187"/>
    </row>
    <row r="166" spans="1:9" s="17" customFormat="1" ht="30" x14ac:dyDescent="0.3">
      <c r="A166" s="187"/>
      <c r="B166" s="132" t="s">
        <v>278</v>
      </c>
      <c r="C166" s="187"/>
      <c r="D166" s="244">
        <v>314811</v>
      </c>
      <c r="E166" s="187"/>
      <c r="F166" s="140" t="s">
        <v>94</v>
      </c>
      <c r="G166" s="187"/>
      <c r="H166" s="218" t="s">
        <v>279</v>
      </c>
      <c r="I166" s="187"/>
    </row>
    <row r="167" spans="1:9" s="17" customFormat="1" ht="28.8" x14ac:dyDescent="0.3">
      <c r="A167" s="187"/>
      <c r="B167" s="129" t="s">
        <v>280</v>
      </c>
      <c r="C167" s="187"/>
      <c r="D167" s="140" t="s">
        <v>202</v>
      </c>
      <c r="E167" s="187"/>
      <c r="F167" s="217" t="s">
        <v>281</v>
      </c>
      <c r="G167" s="187"/>
      <c r="H167" s="246" t="s">
        <v>282</v>
      </c>
      <c r="I167" s="187"/>
    </row>
    <row r="168" spans="1:9" s="17" customFormat="1" ht="30" x14ac:dyDescent="0.3">
      <c r="A168" s="187"/>
      <c r="B168" s="132" t="s">
        <v>283</v>
      </c>
      <c r="C168" s="187"/>
      <c r="D168" s="140" t="s">
        <v>92</v>
      </c>
      <c r="E168" s="187"/>
      <c r="F168" s="140" t="s">
        <v>192</v>
      </c>
      <c r="G168" s="187"/>
      <c r="H168" s="218"/>
      <c r="I168" s="187"/>
    </row>
    <row r="169" spans="1:9" s="17" customFormat="1" ht="33.75" customHeight="1" x14ac:dyDescent="0.3">
      <c r="A169" s="187"/>
      <c r="B169" s="133" t="s">
        <v>284</v>
      </c>
      <c r="C169" s="187"/>
      <c r="D169" s="244">
        <v>81254000</v>
      </c>
      <c r="E169" s="187"/>
      <c r="F169" s="140" t="s">
        <v>94</v>
      </c>
      <c r="G169" s="187"/>
      <c r="H169" s="239" t="s">
        <v>285</v>
      </c>
      <c r="I169" s="187"/>
    </row>
    <row r="170" spans="1:9" s="17" customFormat="1" ht="15" x14ac:dyDescent="0.3">
      <c r="A170" s="187"/>
      <c r="B170" s="32"/>
      <c r="C170" s="187"/>
      <c r="D170" s="111"/>
      <c r="E170" s="187"/>
      <c r="F170" s="24"/>
      <c r="G170" s="187"/>
      <c r="H170" s="187"/>
      <c r="I170" s="187"/>
    </row>
    <row r="171" spans="1:9" s="17" customFormat="1" ht="15" x14ac:dyDescent="0.3">
      <c r="A171" s="187"/>
      <c r="B171" s="112" t="s">
        <v>286</v>
      </c>
      <c r="C171" s="187"/>
      <c r="D171" s="128"/>
      <c r="E171" s="187"/>
      <c r="F171" s="128"/>
      <c r="G171" s="187"/>
      <c r="H171" s="223"/>
      <c r="I171" s="187"/>
    </row>
    <row r="172" spans="1:9" s="17" customFormat="1" ht="30" x14ac:dyDescent="0.3">
      <c r="A172" s="187"/>
      <c r="B172" s="129" t="s">
        <v>287</v>
      </c>
      <c r="C172" s="187"/>
      <c r="D172" s="140" t="s">
        <v>165</v>
      </c>
      <c r="E172" s="187"/>
      <c r="F172" s="140" t="str">
        <f>IF(D172=Lists!$K$4,"&lt; Ingresar dirección web de la fuente de los datos &gt;",IF(D172=Lists!$K$5,"&lt; Incluir referencia a sección del Informe EITI o dirección web &gt;",IF(D172=Lists!$K$6,"&lt; Incluir referencia a elementos que prueban la inaplicabilidad &gt;","")))</f>
        <v/>
      </c>
      <c r="G172" s="187"/>
      <c r="H172" s="218" t="s">
        <v>288</v>
      </c>
      <c r="I172" s="187"/>
    </row>
    <row r="173" spans="1:9" s="17" customFormat="1" ht="30" x14ac:dyDescent="0.3">
      <c r="A173" s="187"/>
      <c r="B173" s="133" t="s">
        <v>289</v>
      </c>
      <c r="C173" s="187"/>
      <c r="D173" s="141" t="s">
        <v>92</v>
      </c>
      <c r="E173" s="187"/>
      <c r="F173" s="141" t="s">
        <v>192</v>
      </c>
      <c r="G173" s="187"/>
      <c r="H173" s="224"/>
      <c r="I173" s="187"/>
    </row>
    <row r="174" spans="1:9" s="17" customFormat="1" ht="15" x14ac:dyDescent="0.3">
      <c r="A174" s="187"/>
      <c r="B174" s="32"/>
      <c r="C174" s="187"/>
      <c r="D174" s="111"/>
      <c r="E174" s="187"/>
      <c r="F174" s="24"/>
      <c r="G174" s="187"/>
      <c r="H174" s="187"/>
      <c r="I174" s="187"/>
    </row>
    <row r="175" spans="1:9" s="17" customFormat="1" ht="15" x14ac:dyDescent="0.3">
      <c r="A175" s="187"/>
      <c r="B175" s="112" t="s">
        <v>290</v>
      </c>
      <c r="C175" s="187"/>
      <c r="D175" s="134"/>
      <c r="E175" s="187"/>
      <c r="F175" s="135"/>
      <c r="G175" s="187"/>
      <c r="H175" s="223"/>
      <c r="I175" s="187"/>
    </row>
    <row r="176" spans="1:9" s="17" customFormat="1" ht="15" customHeight="1" x14ac:dyDescent="0.3">
      <c r="A176" s="187"/>
      <c r="B176" s="136" t="s">
        <v>291</v>
      </c>
      <c r="C176" s="187"/>
      <c r="D176" s="140" t="s">
        <v>202</v>
      </c>
      <c r="E176" s="187"/>
      <c r="F176" s="217" t="s">
        <v>292</v>
      </c>
      <c r="G176" s="187"/>
      <c r="H176" s="218" t="s">
        <v>293</v>
      </c>
      <c r="I176" s="187"/>
    </row>
    <row r="177" spans="1:9" s="17" customFormat="1" ht="30" x14ac:dyDescent="0.3">
      <c r="A177" s="187"/>
      <c r="B177" s="129" t="s">
        <v>294</v>
      </c>
      <c r="C177" s="187"/>
      <c r="D177" s="243">
        <v>41063</v>
      </c>
      <c r="E177" s="187"/>
      <c r="F177" s="140" t="s">
        <v>94</v>
      </c>
      <c r="G177" s="187"/>
      <c r="H177" s="218" t="s">
        <v>295</v>
      </c>
      <c r="I177" s="187"/>
    </row>
    <row r="178" spans="1:9" s="17" customFormat="1" ht="15" x14ac:dyDescent="0.3">
      <c r="A178" s="187"/>
      <c r="B178" s="124" t="s">
        <v>296</v>
      </c>
      <c r="C178" s="187"/>
      <c r="D178" s="140"/>
      <c r="E178" s="187"/>
      <c r="F178" s="140" t="s">
        <v>192</v>
      </c>
      <c r="G178" s="187"/>
      <c r="H178" s="218"/>
      <c r="I178" s="187"/>
    </row>
    <row r="179" spans="1:9" s="17" customFormat="1" ht="15" x14ac:dyDescent="0.3">
      <c r="A179" s="187"/>
      <c r="B179" s="114" t="s">
        <v>297</v>
      </c>
      <c r="C179" s="187"/>
      <c r="D179" s="243">
        <v>1002922</v>
      </c>
      <c r="E179" s="187"/>
      <c r="F179" s="140" t="s">
        <v>94</v>
      </c>
      <c r="G179" s="187"/>
      <c r="H179" s="218" t="s">
        <v>298</v>
      </c>
      <c r="I179" s="187"/>
    </row>
    <row r="180" spans="1:9" s="17" customFormat="1" ht="15" x14ac:dyDescent="0.3">
      <c r="A180" s="187"/>
      <c r="B180" s="114" t="s">
        <v>299</v>
      </c>
      <c r="C180" s="187"/>
      <c r="D180" s="243">
        <v>3912190833</v>
      </c>
      <c r="E180" s="187"/>
      <c r="F180" s="140" t="s">
        <v>192</v>
      </c>
      <c r="G180" s="187"/>
      <c r="H180" s="218" t="s">
        <v>300</v>
      </c>
      <c r="I180" s="187"/>
    </row>
    <row r="181" spans="1:9" s="17" customFormat="1" ht="15" x14ac:dyDescent="0.3">
      <c r="A181" s="187"/>
      <c r="B181" s="114" t="s">
        <v>301</v>
      </c>
      <c r="C181" s="187"/>
      <c r="D181" s="243">
        <v>42380000000</v>
      </c>
      <c r="E181" s="187"/>
      <c r="F181" s="140" t="s">
        <v>192</v>
      </c>
      <c r="G181" s="187"/>
      <c r="H181" s="240" t="s">
        <v>302</v>
      </c>
      <c r="I181" s="187"/>
    </row>
    <row r="182" spans="1:9" s="17" customFormat="1" ht="15" x14ac:dyDescent="0.3">
      <c r="A182" s="187"/>
      <c r="B182" s="114" t="s">
        <v>303</v>
      </c>
      <c r="C182" s="187"/>
      <c r="D182" s="243">
        <v>13310508</v>
      </c>
      <c r="E182" s="187"/>
      <c r="F182" s="140" t="s">
        <v>94</v>
      </c>
      <c r="G182" s="187"/>
      <c r="H182" s="218"/>
      <c r="I182" s="187"/>
    </row>
    <row r="183" spans="1:9" s="17" customFormat="1" ht="15" x14ac:dyDescent="0.3">
      <c r="A183" s="187"/>
      <c r="B183" s="114" t="s">
        <v>304</v>
      </c>
      <c r="C183" s="187"/>
      <c r="D183" s="243">
        <v>31056550</v>
      </c>
      <c r="E183" s="187"/>
      <c r="F183" s="140" t="s">
        <v>94</v>
      </c>
      <c r="G183" s="187"/>
      <c r="H183" s="218" t="s">
        <v>305</v>
      </c>
      <c r="I183" s="187"/>
    </row>
    <row r="184" spans="1:9" s="17" customFormat="1" ht="15" x14ac:dyDescent="0.3">
      <c r="A184" s="187"/>
      <c r="B184" s="114" t="s">
        <v>306</v>
      </c>
      <c r="C184" s="187"/>
      <c r="D184" s="140">
        <v>67908</v>
      </c>
      <c r="E184" s="187"/>
      <c r="F184" s="140" t="s">
        <v>307</v>
      </c>
      <c r="G184" s="187"/>
      <c r="H184" s="218" t="s">
        <v>308</v>
      </c>
      <c r="I184" s="187"/>
    </row>
    <row r="185" spans="1:9" s="17" customFormat="1" ht="15" x14ac:dyDescent="0.3">
      <c r="A185" s="187"/>
      <c r="B185" s="114" t="s">
        <v>309</v>
      </c>
      <c r="C185" s="187"/>
      <c r="D185" s="140">
        <v>41182</v>
      </c>
      <c r="E185" s="187"/>
      <c r="F185" s="140" t="s">
        <v>307</v>
      </c>
      <c r="G185" s="187"/>
      <c r="H185" s="218" t="s">
        <v>310</v>
      </c>
      <c r="I185" s="187"/>
    </row>
    <row r="186" spans="1:9" s="17" customFormat="1" ht="15" x14ac:dyDescent="0.3">
      <c r="A186" s="187"/>
      <c r="B186" s="114" t="s">
        <v>311</v>
      </c>
      <c r="C186" s="187"/>
      <c r="D186" s="244">
        <v>109090</v>
      </c>
      <c r="E186" s="187"/>
      <c r="F186" s="140" t="s">
        <v>307</v>
      </c>
      <c r="G186" s="187"/>
      <c r="H186" s="218" t="s">
        <v>312</v>
      </c>
      <c r="I186" s="187"/>
    </row>
    <row r="187" spans="1:9" s="17" customFormat="1" ht="15" x14ac:dyDescent="0.3">
      <c r="A187" s="187"/>
      <c r="B187" s="114" t="s">
        <v>313</v>
      </c>
      <c r="C187" s="187"/>
      <c r="D187" s="248">
        <v>19823000</v>
      </c>
      <c r="E187" s="187"/>
      <c r="F187" s="140" t="s">
        <v>307</v>
      </c>
      <c r="G187" s="187"/>
      <c r="H187" s="246" t="s">
        <v>314</v>
      </c>
      <c r="I187" s="187"/>
    </row>
    <row r="188" spans="1:9" s="17" customFormat="1" ht="15" x14ac:dyDescent="0.3">
      <c r="A188" s="187"/>
      <c r="B188" s="114" t="s">
        <v>315</v>
      </c>
      <c r="C188" s="187"/>
      <c r="D188" s="243">
        <v>1620</v>
      </c>
      <c r="E188" s="187"/>
      <c r="F188" s="140" t="s">
        <v>192</v>
      </c>
      <c r="G188" s="187"/>
      <c r="H188" s="218" t="s">
        <v>316</v>
      </c>
      <c r="I188" s="187"/>
    </row>
    <row r="189" spans="1:9" s="17" customFormat="1" ht="15" x14ac:dyDescent="0.3">
      <c r="A189" s="187"/>
      <c r="B189" s="123" t="s">
        <v>317</v>
      </c>
      <c r="C189" s="187"/>
      <c r="D189" s="245">
        <v>7641</v>
      </c>
      <c r="E189" s="187"/>
      <c r="F189" s="141" t="s">
        <v>192</v>
      </c>
      <c r="G189" s="187"/>
      <c r="H189" s="224" t="s">
        <v>318</v>
      </c>
      <c r="I189" s="187"/>
    </row>
    <row r="190" spans="1:9" s="17" customFormat="1" ht="15" x14ac:dyDescent="0.3">
      <c r="A190" s="187"/>
      <c r="B190" s="24"/>
      <c r="C190" s="187"/>
      <c r="D190" s="137"/>
      <c r="E190" s="187"/>
      <c r="F190" s="24"/>
      <c r="G190" s="187"/>
      <c r="H190" s="187"/>
      <c r="I190" s="187"/>
    </row>
    <row r="191" spans="1:9" s="17" customFormat="1" ht="15" x14ac:dyDescent="0.3">
      <c r="A191" s="187"/>
      <c r="B191" s="112" t="s">
        <v>319</v>
      </c>
      <c r="C191" s="187"/>
      <c r="D191" s="113"/>
      <c r="E191" s="187"/>
      <c r="F191" s="113"/>
      <c r="G191" s="187"/>
      <c r="H191" s="223"/>
      <c r="I191" s="187"/>
    </row>
    <row r="192" spans="1:9" s="17" customFormat="1" ht="15" x14ac:dyDescent="0.3">
      <c r="A192" s="187"/>
      <c r="B192" s="114" t="s">
        <v>131</v>
      </c>
      <c r="C192" s="187"/>
      <c r="D192" s="115"/>
      <c r="E192" s="187"/>
      <c r="F192" s="115"/>
      <c r="G192" s="187"/>
      <c r="H192" s="218"/>
      <c r="I192" s="187"/>
    </row>
    <row r="193" spans="1:9" s="17" customFormat="1" ht="30" x14ac:dyDescent="0.3">
      <c r="A193" s="187"/>
      <c r="B193" s="125" t="s">
        <v>320</v>
      </c>
      <c r="C193" s="187"/>
      <c r="D193" s="251" t="s">
        <v>202</v>
      </c>
      <c r="E193" s="187"/>
      <c r="F193" s="217" t="s">
        <v>302</v>
      </c>
      <c r="G193" s="187"/>
      <c r="H193" s="218"/>
      <c r="I193" s="187"/>
    </row>
    <row r="194" spans="1:9" s="17" customFormat="1" ht="45" x14ac:dyDescent="0.3">
      <c r="A194" s="225"/>
      <c r="B194" s="186" t="s">
        <v>321</v>
      </c>
      <c r="C194" s="226"/>
      <c r="D194" s="252" t="s">
        <v>77</v>
      </c>
      <c r="E194" s="187"/>
      <c r="F194" s="140" t="str">
        <f>IF(D194=Lists!$K$4,"&lt; Ingresar dirección web de la fuente de los datos &gt;",IF(D194=Lists!$K$5,"&lt; Incluir referencia a sección del Informe EITI o dirección web &gt;",IF(D194=Lists!$K$6,"&lt; Incluir referencia a elementos que prueban la inaplicabilidad &gt;","")))</f>
        <v>&lt; Ingresar dirección web de la fuente de los datos &gt;</v>
      </c>
      <c r="G194" s="187"/>
      <c r="H194" s="218"/>
      <c r="I194" s="187"/>
    </row>
    <row r="195" spans="1:9" s="17" customFormat="1" ht="30" x14ac:dyDescent="0.3">
      <c r="A195" s="187"/>
      <c r="B195" s="126" t="s">
        <v>322</v>
      </c>
      <c r="C195" s="226"/>
      <c r="D195" s="253" t="s">
        <v>77</v>
      </c>
      <c r="E195" s="187"/>
      <c r="F195" s="141" t="str">
        <f>IF(D195=Lists!$K$4,"&lt; Ingresar dirección web de la fuente de los datos &gt;",IF(D195=Lists!$K$5,"&lt; Incluir referencia a sección del Informe EITI o dirección web &gt;",IF(D195=Lists!$K$6,"&lt; Incluir referencia a elementos que prueban la inaplicabilidad &gt;","")))</f>
        <v>&lt; Ingresar dirección web de la fuente de los datos &gt;</v>
      </c>
      <c r="G195" s="187"/>
      <c r="H195" s="224"/>
      <c r="I195" s="187"/>
    </row>
    <row r="196" spans="1:9" s="17" customFormat="1" ht="15.6" thickBot="1" x14ac:dyDescent="0.35">
      <c r="A196" s="187"/>
      <c r="B196" s="138"/>
      <c r="C196" s="198"/>
      <c r="D196" s="139"/>
      <c r="E196" s="198"/>
      <c r="F196" s="138"/>
      <c r="G196" s="198"/>
      <c r="H196" s="198"/>
      <c r="I196" s="187"/>
    </row>
    <row r="197" spans="1:9" s="17" customFormat="1" ht="15" x14ac:dyDescent="0.3">
      <c r="A197" s="187"/>
      <c r="B197" s="24"/>
      <c r="C197" s="187"/>
      <c r="D197" s="137"/>
      <c r="E197" s="187"/>
      <c r="F197" s="24"/>
      <c r="G197" s="187"/>
      <c r="H197" s="187"/>
      <c r="I197" s="187"/>
    </row>
    <row r="198" spans="1:9" s="17" customFormat="1" ht="15.6" thickBot="1" x14ac:dyDescent="0.35">
      <c r="A198" s="187"/>
      <c r="B198" s="293" t="s">
        <v>32</v>
      </c>
      <c r="C198" s="294"/>
      <c r="D198" s="294"/>
      <c r="E198" s="294"/>
      <c r="F198" s="294"/>
      <c r="G198" s="294"/>
      <c r="H198" s="294"/>
      <c r="I198" s="187"/>
    </row>
    <row r="199" spans="1:9" s="17" customFormat="1" ht="15" x14ac:dyDescent="0.3">
      <c r="A199" s="187"/>
      <c r="B199" s="295" t="s">
        <v>323</v>
      </c>
      <c r="C199" s="296"/>
      <c r="D199" s="296"/>
      <c r="E199" s="296"/>
      <c r="F199" s="296"/>
      <c r="G199" s="296"/>
      <c r="H199" s="296"/>
      <c r="I199" s="187"/>
    </row>
    <row r="200" spans="1:9" s="17" customFormat="1" ht="15.6" thickBot="1" x14ac:dyDescent="0.35">
      <c r="A200" s="187"/>
      <c r="B200" s="193"/>
      <c r="C200" s="193"/>
      <c r="D200" s="193"/>
      <c r="E200" s="193"/>
      <c r="F200" s="193"/>
      <c r="G200" s="193"/>
      <c r="H200" s="193"/>
      <c r="I200" s="187"/>
    </row>
    <row r="201" spans="1:9" s="17" customFormat="1" ht="15" x14ac:dyDescent="0.3">
      <c r="A201" s="187"/>
      <c r="B201" s="290" t="s">
        <v>34</v>
      </c>
      <c r="C201" s="290"/>
      <c r="D201" s="290"/>
      <c r="E201" s="290"/>
      <c r="F201" s="290"/>
      <c r="G201" s="187"/>
      <c r="H201" s="187"/>
      <c r="I201" s="187"/>
    </row>
    <row r="202" spans="1:9" s="17" customFormat="1" ht="15" x14ac:dyDescent="0.3">
      <c r="A202" s="187"/>
      <c r="B202" s="273" t="s">
        <v>35</v>
      </c>
      <c r="C202" s="273"/>
      <c r="D202" s="273"/>
      <c r="E202" s="273"/>
      <c r="F202" s="273"/>
      <c r="G202" s="187"/>
      <c r="H202" s="187"/>
      <c r="I202" s="187"/>
    </row>
    <row r="203" spans="1:9" s="17" customFormat="1" ht="15" x14ac:dyDescent="0.3">
      <c r="A203" s="187"/>
      <c r="B203" s="283" t="s">
        <v>37</v>
      </c>
      <c r="C203" s="283"/>
      <c r="D203" s="283"/>
      <c r="E203" s="283"/>
      <c r="F203" s="283"/>
      <c r="G203" s="187"/>
      <c r="H203" s="187"/>
      <c r="I203" s="187"/>
    </row>
    <row r="204" spans="1:9" s="17" customFormat="1" ht="15" x14ac:dyDescent="0.3">
      <c r="A204" s="187"/>
      <c r="B204" s="187"/>
      <c r="C204" s="187"/>
      <c r="D204" s="187"/>
      <c r="E204" s="187"/>
      <c r="F204" s="187"/>
      <c r="G204" s="187"/>
      <c r="H204" s="187"/>
      <c r="I204" s="187"/>
    </row>
    <row r="205" spans="1:9" ht="16.2" x14ac:dyDescent="0.3"/>
    <row r="206" spans="1:9" ht="16.2" x14ac:dyDescent="0.3"/>
    <row r="207" spans="1:9" ht="16.2" x14ac:dyDescent="0.3"/>
    <row r="208" spans="1:9" ht="16.2" x14ac:dyDescent="0.3"/>
    <row r="209" ht="16.2" x14ac:dyDescent="0.3"/>
    <row r="210" ht="16.2" x14ac:dyDescent="0.3"/>
    <row r="211" ht="16.2" x14ac:dyDescent="0.3"/>
    <row r="212" ht="16.2" x14ac:dyDescent="0.3"/>
    <row r="213" ht="16.2" x14ac:dyDescent="0.3"/>
    <row r="214" ht="16.2" x14ac:dyDescent="0.3"/>
    <row r="215" ht="16.2" x14ac:dyDescent="0.3"/>
    <row r="216" ht="16.2" x14ac:dyDescent="0.3"/>
    <row r="217" ht="16.2" x14ac:dyDescent="0.3"/>
    <row r="218" ht="16.2" x14ac:dyDescent="0.3"/>
    <row r="219" ht="16.2" x14ac:dyDescent="0.3"/>
    <row r="220" ht="16.2" x14ac:dyDescent="0.3"/>
    <row r="221" ht="16.2" x14ac:dyDescent="0.3"/>
    <row r="222" ht="16.2" x14ac:dyDescent="0.3"/>
    <row r="223" ht="16.2" x14ac:dyDescent="0.3"/>
    <row r="224" ht="16.2" x14ac:dyDescent="0.3"/>
    <row r="225" ht="16.2" x14ac:dyDescent="0.3"/>
  </sheetData>
  <mergeCells count="13">
    <mergeCell ref="B203:F203"/>
    <mergeCell ref="B2:H2"/>
    <mergeCell ref="B3:H3"/>
    <mergeCell ref="B4:H4"/>
    <mergeCell ref="B5:H5"/>
    <mergeCell ref="B6:H6"/>
    <mergeCell ref="B7:H7"/>
    <mergeCell ref="B8:H8"/>
    <mergeCell ref="B198:H198"/>
    <mergeCell ref="B199:H199"/>
    <mergeCell ref="B9:H9"/>
    <mergeCell ref="B201:F201"/>
    <mergeCell ref="B202:F202"/>
  </mergeCells>
  <phoneticPr fontId="72" type="noConversion"/>
  <dataValidations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82:D97 D111:D116 D107:D109 D62:D77" xr:uid="{00000000-0002-0000-0200-000000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05 D100:D101 D80:D81 D60:D61 D56 D51:D53 D46:D47 D39:D43 D34:D36 D26:D30 D19:D22 D192:D195 D176 D172 D167 D164 D161 D156:D158 D151 D147 D139:D144 D132 D128 D124 D120" xr:uid="{00000000-0002-0000-0200-000001000000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17" xr:uid="{00000000-0002-0000-0200-000002000000}">
      <formula1>0</formula1>
    </dataValidation>
    <dataValidation type="textLength" allowBlank="1" showInputMessage="1" showErrorMessage="1" errorTitle="Por favor, no editar estas celda" error="Por favor, no edite estas celdas" sqref="B100:B102 B120:B121 B136 B132:B133 B128:B129 B124:B125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83" xr:uid="{00000000-0002-0000-0200-000004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81" xr:uid="{00000000-0002-0000-0200-000005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80" xr:uid="{00000000-0002-0000-0200-000006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79" xr:uid="{00000000-0002-0000-0200-000007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77:D178" xr:uid="{00000000-0002-0000-0200-00000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82" xr:uid="{00000000-0002-0000-0200-000009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73 D168:D169 D165:D166 D162:D163 D152:D153 D148 D133 D129 D125 D121" xr:uid="{00000000-0002-0000-0200-00000A000000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86" xr:uid="{00000000-0002-0000-0200-00000B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87" xr:uid="{00000000-0002-0000-0200-00000C000000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88:F189 F177:F183 F133 F152:F153 F129 F125 F121 F173 F168:F169 F165:F166 F162:F163" xr:uid="{00000000-0002-0000-0200-00000D000000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88" xr:uid="{00000000-0002-0000-0200-00000E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89" xr:uid="{00000000-0002-0000-0200-00000F000000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4 B62 B107:B109 B96 B94 B92 B90 B88 B86 B84 B82 B76 B74 B72 B70 B68 B66 B115 B113 B111" xr:uid="{00000000-0002-0000-0200-000010000000}">
      <formula1>Commodities_list</formula1>
    </dataValidation>
    <dataValidation type="whole" allowBlank="1" showInputMessage="1" showErrorMessage="1" errorTitle="Por favor, no editar estas celda" error="Por favor, no edite estas celdas" sqref="B172:B173 B161:B166 B156:B158 B151:B153 B147:B148 B139:B144 B192:B195" xr:uid="{00000000-0002-0000-0200-000011000000}">
      <formula1>10000</formula1>
      <formula2>50000</formula2>
    </dataValidation>
    <dataValidation type="whole" allowBlank="1" showInputMessage="1" showErrorMessage="1" errorTitle="Por favor, no editar estas celda" error="Por favor, no edite estas celdas" sqref="B196:H197 B176:B189" xr:uid="{00000000-0002-0000-0200-000012000000}">
      <formula1>4</formula1>
      <formula2>5</formula2>
    </dataValidation>
    <dataValidation allowBlank="1" showInputMessage="1" showErrorMessage="1" promptTitle="Nombre del registro" prompt="Ingrese el nombre del Registro de Beneficiarios Reales" sqref="D48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8" xr:uid="{00000000-0002-0000-0200-000014000000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84:F187" xr:uid="{00000000-0002-0000-0200-000015000000}">
      <formula1>0</formula1>
    </dataValidation>
    <dataValidation allowBlank="1" showInputMessage="1" showErrorMessage="1" errorTitle="Por favor, no editar estas celda" error="Por favor, no edite estas celdas" sqref="B167:B169" xr:uid="{00000000-0002-0000-0200-000016000000}"/>
    <dataValidation type="whole" allowBlank="1" showInputMessage="1" showErrorMessage="1" errorTitle="No editar estas celdas" error="Por favor, no edite estas celdas" sqref="B200 B198" xr:uid="{00000000-0002-0000-0200-000017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85" xr:uid="{00000000-0002-0000-0200-00001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84" xr:uid="{00000000-0002-0000-0200-000019000000}">
      <formula1>2</formula1>
    </dataValidation>
    <dataValidation type="whole" showInputMessage="1" showErrorMessage="1" sqref="A67:C67 A69:C69 A71:C71 A73:C73 A75:C75 B60:B61 A65:C65 A76:A81 A66 A68 A70 A72 A74 B170:D170 F170 B174:D174 F174 D25 F32 D32 F37 D37 F44 D44 F49 D49 F54 D54 D78 B63 F78 C80:C97 F98 F102:F103 B80:B81 E105 B106:G106 B110:G110 C176:C189 D18 B97 F118 C120:C121 F122 B126:D126 F126 B130:D130 F130 C132:C133 F145 C147:C148 F149 B154:D154 F154 B159:D159 C161:C169 C66 C68 C70 C72 C74 C100:C102 B103:D103 H122 C124:C125 C128:C129 B122:D122 C136 C139:C144 C151:C153 C156:C158 B149:D149 C172:C173 F159 F18 F59 B116:B117 B145:D145 C192:C195 C111:C117 H149 H145 H137 H134 H130 H126 H98 H103 E107:E109 G107:G109 H118 C107:C109 I1:I16 H23 H78 F25 D59 C59:C64 A1:A64 B98:D98 B83 B85 B87 B89 B91 B93 B95 H174 H170 H159 H154 H57 H54 H49 H44 H37 H32 A191:A195 F190 G192:G195 E192:E195 B118:D118 G105 B190:D190 H190 B105:C105 B137:D137 B112 B11:F11 B201:F203 B1:H1 B10:H10 B12:H16 B77:B78 G18:G23 B18:C23 E18:E23 D23 F23 G25:G32 B25:C32 E25:E32 E34:E37 G34:G37 B34:C37 B39:C44 E39:E44 G39:G44 G46:G49 B46:C49 E46:E49 E51:E54 G51:G54 B51:C54 B56:C57 D57 F57 E56:E57 G56:G57 G59:G78 C76:C78 E59:E78 E80:E98 G80:G98 E100:E103 G100:G103 E111:E118 G111:G118 E120:E122 G120:G122 E124:E126 G124:G126 G128:G130 E128:E130 E132:E134 F134 B134:D134 G132:G134 G139:G145 E139:E145 G147:G149 E147:E149 G151:G154 E151:E154 E156:E159 G156:G159 E161:E170 G161:G170 G172:G174 E172:E174 E176:E190 G176:G190 E136:G137 B114" xr:uid="{00000000-0002-0000-0200-00001A000000}">
      <formula1>999999</formula1>
      <formula2>99999999</formula2>
    </dataValidation>
    <dataValidation showInputMessage="1" showErrorMessage="1" sqref="B59" xr:uid="{00000000-0002-0000-0200-00001B000000}"/>
    <dataValidation type="textLength" allowBlank="1" showInputMessage="1" showErrorMessage="1" sqref="H27:H31 H18:H22 H59:H77 H34:H36 H39:H43 H46:H48 H51:H53 H56 H192:H195 H80:H97 H100:H102 H105:H117 H120:H121 H124:H125 H128:H129 H132:H133 H136 H188:H189 H147:H148 H151:H153 H156:H158 H139:H144 H172:H173 H25 H176:H186 H161:H166 H168:H169" xr:uid="{00000000-0002-0000-0200-00001C000000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" xr:uid="{00000000-0002-0000-0200-00001D000000}">
      <formula1>0</formula1>
    </dataValidation>
    <dataValidation type="whole" showInputMessage="1" showErrorMessage="1" errorTitle="No editar estas celdas" error="Por favor, no edite estas celdas" sqref="B2:H9 B17:H17 B24:H24 B33:H33 B38:H38 B45:H45 B50:H50 B55:H55 B58:H58 B79:H79 B99:H99 B104:H104 B119:H119 B123:H123 B127:H127 B131:H131 B135:H135 B138:H138 B146:H146 B150:H150 B155:H155 B160:H160 B171:H171 B175:H175 B191:H191 D102 D136" xr:uid="{00000000-0002-0000-0200-00001E000000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2 F64 F66 F68 F70 F72 F74 F76 F82 F84 F86 F88 F90 F92 F94 F96 F107:F109 F111 F113 F115" xr:uid="{00000000-0002-0000-0200-00001F000000}">
      <formula1>"&lt;Unidad&gt;,Sm3,Sm3 o.e.,Barriles,Toneladas,oz,carats,Pce"</formula1>
    </dataValidation>
  </dataValidations>
  <hyperlinks>
    <hyperlink ref="B17" r:id="rId1" location="r2-1" xr:uid="{00000000-0004-0000-0200-000000000000}"/>
    <hyperlink ref="B24" r:id="rId2" location="r2-2" xr:uid="{00000000-0004-0000-0200-000001000000}"/>
    <hyperlink ref="B45" r:id="rId3" location="r2-5" xr:uid="{00000000-0004-0000-0200-000002000000}"/>
    <hyperlink ref="B50" r:id="rId4" location="r2-6" xr:uid="{00000000-0004-0000-0200-000003000000}"/>
    <hyperlink ref="B55" r:id="rId5" location="r3-1" xr:uid="{00000000-0004-0000-0200-000004000000}"/>
    <hyperlink ref="B59" r:id="rId6" xr:uid="{00000000-0004-0000-0200-000005000000}"/>
    <hyperlink ref="B79" r:id="rId7" location="r3-3" xr:uid="{00000000-0004-0000-0200-000006000000}"/>
    <hyperlink ref="B99" r:id="rId8" location="r4-1" display="Requisito EITI 4.1: Exhaustividad:" xr:uid="{00000000-0004-0000-0200-000007000000}"/>
    <hyperlink ref="B104" r:id="rId9" location="r4-2" xr:uid="{00000000-0004-0000-0200-000008000000}"/>
    <hyperlink ref="B119" r:id="rId10" location="r4-3" xr:uid="{00000000-0004-0000-0200-000009000000}"/>
    <hyperlink ref="B123" r:id="rId11" location="r4-4" xr:uid="{00000000-0004-0000-0200-00000A000000}"/>
    <hyperlink ref="B127" r:id="rId12" location="r4-5" xr:uid="{00000000-0004-0000-0200-00000B000000}"/>
    <hyperlink ref="B131" r:id="rId13" location="r4-6" xr:uid="{00000000-0004-0000-0200-00000C000000}"/>
    <hyperlink ref="B135" r:id="rId14" location="r4-8" xr:uid="{00000000-0004-0000-0200-00000D000000}"/>
    <hyperlink ref="B138" r:id="rId15" location="r4-9" xr:uid="{00000000-0004-0000-0200-00000E000000}"/>
    <hyperlink ref="B150" r:id="rId16" location="r5-2" xr:uid="{00000000-0004-0000-0200-00000F000000}"/>
    <hyperlink ref="B155" r:id="rId17" location="r5-3" xr:uid="{00000000-0004-0000-0200-000010000000}"/>
    <hyperlink ref="B171" r:id="rId18" location="r6-2" xr:uid="{00000000-0004-0000-0200-000011000000}"/>
    <hyperlink ref="B175" r:id="rId19" location="r6-3" xr:uid="{00000000-0004-0000-0200-000012000000}"/>
    <hyperlink ref="B160" r:id="rId20" location="r6-1" xr:uid="{00000000-0004-0000-0200-000013000000}"/>
    <hyperlink ref="B33" r:id="rId21" location="r2-3" xr:uid="{00000000-0004-0000-0200-000014000000}"/>
    <hyperlink ref="B177" r:id="rId22" xr:uid="{00000000-0004-0000-0200-000015000000}"/>
    <hyperlink ref="B58" r:id="rId23" location="r3-2" xr:uid="{00000000-0004-0000-0200-000016000000}"/>
    <hyperlink ref="B191" r:id="rId24" location="r6-4" xr:uid="{00000000-0004-0000-0200-000017000000}"/>
    <hyperlink ref="B199:F199" r:id="rId25" display="Give us your feedback or report a conflict in the data! Write to us at  data@eiti.org" xr:uid="{00000000-0004-0000-0200-000018000000}"/>
    <hyperlink ref="B198:F198" r:id="rId26" display="Puede acceder a la versión más reciente de las plantillas de datos resumidos en https://eiti.org/es/documento/plantilla-datos-resumidos-del-eiti" xr:uid="{00000000-0004-0000-0200-000019000000}"/>
    <hyperlink ref="B146" r:id="rId27" location="r5-1" xr:uid="{00000000-0004-0000-0200-00001A000000}"/>
    <hyperlink ref="B38" r:id="rId28" location="r2-4" xr:uid="{00000000-0004-0000-0200-00001B000000}"/>
    <hyperlink ref="F51" r:id="rId29" xr:uid="{74D24A4F-8A47-4490-B760-E3C793EB105D}"/>
    <hyperlink ref="F100" r:id="rId30" xr:uid="{C9C5C9A8-0F7B-4FC5-952A-B19D451F96C0}"/>
    <hyperlink ref="F132" r:id="rId31" xr:uid="{11D79E74-AE42-4A8C-8550-0439A942600F}"/>
    <hyperlink ref="F22" r:id="rId32" display="https://www.minhacienda.gov.co/webcenter/portal/Minhacienda" xr:uid="{9D308E81-7C75-474E-8C87-AB456B023809}"/>
    <hyperlink ref="F19" r:id="rId33" xr:uid="{9D477EFD-8740-434D-8650-BE117650834F}"/>
    <hyperlink ref="F21" r:id="rId34" display="https://www.funcionpublica.gov.co/eva/gestornormativo/norma.php?i=75114 " xr:uid="{A89BB199-E107-4915-AD88-D5B083579449}"/>
    <hyperlink ref="F52" r:id="rId35" xr:uid="{2F38588D-FBFD-4E65-B7B0-577D22B180C9}"/>
    <hyperlink ref="F53" r:id="rId36" xr:uid="{A18CF242-3531-41F0-856E-39CE84F172A8}"/>
    <hyperlink ref="F34" r:id="rId37" xr:uid="{6A319496-7273-455E-AA47-C6FA1963B409}"/>
    <hyperlink ref="F60" r:id="rId38" xr:uid="{3BE143B7-ACA9-430E-843B-F030B29C7E4D}"/>
    <hyperlink ref="H187" r:id="rId39" xr:uid="{2BE6E4D8-B1FC-43E5-A8ED-0DC70F2D7BFA}"/>
    <hyperlink ref="F193" r:id="rId40" xr:uid="{EC1F2BBC-A9A3-4A42-9ACE-2C3BFD65EEA3}"/>
    <hyperlink ref="F176" r:id="rId41" xr:uid="{CB962458-C7A3-4C28-B8E8-6FB1226A445F}"/>
    <hyperlink ref="F80" r:id="rId42" xr:uid="{5ED32C90-63C1-49B3-BF71-500C483096DB}"/>
    <hyperlink ref="F151" r:id="rId43" xr:uid="{8813117F-77BD-4765-8C76-D047C1B51FCF}"/>
    <hyperlink ref="F157" r:id="rId44" xr:uid="{BF3C7F41-C325-4760-88EE-9BC5B683330A}"/>
    <hyperlink ref="F158" r:id="rId45" xr:uid="{FEDAF262-848F-4AAF-8C2F-E00879D25D65}"/>
    <hyperlink ref="F161" r:id="rId46" xr:uid="{6483598B-D5C9-44BA-B749-24774C9890A8}"/>
    <hyperlink ref="F164" r:id="rId47" xr:uid="{69C7FA67-A13A-4931-95CE-C9B70B65422F}"/>
    <hyperlink ref="H167" r:id="rId48" xr:uid="{FC235275-C7A5-449B-8C0A-AE3199997347}"/>
    <hyperlink ref="F167" r:id="rId49" xr:uid="{38854936-C3BD-4E40-B241-FC8B52EC10D8}"/>
    <hyperlink ref="H181" r:id="rId50" xr:uid="{D9EF1FF9-298A-497A-B1E8-E051F1760FB9}"/>
  </hyperlinks>
  <pageMargins left="0.25" right="0.25" top="0.75" bottom="0.75" header="0.3" footer="0.3"/>
  <pageSetup paperSize="8" fitToHeight="0" orientation="landscape" horizontalDpi="2400" verticalDpi="2400" r:id="rId5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00000000-0002-0000-0200-000020000000}">
          <x14:formula1>
            <xm:f>Lists!$I$11:$I$168</xm:f>
          </x14:formula1>
          <xm:sqref>F116:F117 F114 F112 F77 F75 F73 F71 F69 F67 F65 F63 F97 F95 F93 F91 F89 F87 F85 F83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9"/>
  <sheetViews>
    <sheetView showGridLines="0" topLeftCell="A64" zoomScale="90" zoomScaleNormal="90" workbookViewId="0">
      <selection activeCell="C17" sqref="C17"/>
    </sheetView>
  </sheetViews>
  <sheetFormatPr defaultColWidth="4" defaultRowHeight="24" customHeight="1" x14ac:dyDescent="0.3"/>
  <cols>
    <col min="1" max="1" width="4" style="17"/>
    <col min="2" max="2" width="48.6640625" style="17" customWidth="1"/>
    <col min="3" max="3" width="44.44140625" style="17" customWidth="1"/>
    <col min="4" max="4" width="38.88671875" style="17" customWidth="1"/>
    <col min="5" max="5" width="23" style="17" customWidth="1"/>
    <col min="6" max="10" width="26.44140625" style="17" customWidth="1"/>
    <col min="11" max="11" width="4" style="17" customWidth="1"/>
    <col min="12" max="33" width="4" style="17"/>
    <col min="34" max="34" width="12.109375" style="17" bestFit="1" customWidth="1"/>
    <col min="35" max="16384" width="4" style="17"/>
  </cols>
  <sheetData>
    <row r="1" spans="2:12" ht="15" x14ac:dyDescent="0.3"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2:12" ht="15" x14ac:dyDescent="0.3">
      <c r="B2" s="284" t="s">
        <v>324</v>
      </c>
      <c r="C2" s="284"/>
      <c r="D2" s="284"/>
      <c r="E2" s="284"/>
      <c r="F2" s="284"/>
      <c r="G2" s="284"/>
      <c r="H2" s="284"/>
      <c r="I2" s="284"/>
      <c r="J2" s="284"/>
      <c r="K2" s="187"/>
      <c r="L2" s="187"/>
    </row>
    <row r="3" spans="2:12" x14ac:dyDescent="0.3">
      <c r="B3" s="285" t="s">
        <v>39</v>
      </c>
      <c r="C3" s="285"/>
      <c r="D3" s="285"/>
      <c r="E3" s="285"/>
      <c r="F3" s="285"/>
      <c r="G3" s="285"/>
      <c r="H3" s="285"/>
      <c r="I3" s="285"/>
      <c r="J3" s="285"/>
      <c r="K3" s="187"/>
      <c r="L3" s="187"/>
    </row>
    <row r="4" spans="2:12" ht="15" customHeight="1" x14ac:dyDescent="0.3">
      <c r="B4" s="287" t="s">
        <v>325</v>
      </c>
      <c r="C4" s="287"/>
      <c r="D4" s="287"/>
      <c r="E4" s="287"/>
      <c r="F4" s="287"/>
      <c r="G4" s="287"/>
      <c r="H4" s="287"/>
      <c r="I4" s="287"/>
      <c r="J4" s="287"/>
      <c r="K4" s="187"/>
      <c r="L4" s="187"/>
    </row>
    <row r="5" spans="2:12" ht="15" customHeight="1" x14ac:dyDescent="0.3">
      <c r="B5" s="287" t="s">
        <v>326</v>
      </c>
      <c r="C5" s="287"/>
      <c r="D5" s="287"/>
      <c r="E5" s="287"/>
      <c r="F5" s="287"/>
      <c r="G5" s="287"/>
      <c r="H5" s="287"/>
      <c r="I5" s="287"/>
      <c r="J5" s="287"/>
      <c r="K5" s="187"/>
      <c r="L5" s="187"/>
    </row>
    <row r="6" spans="2:12" ht="15" customHeight="1" x14ac:dyDescent="0.3">
      <c r="B6" s="287" t="s">
        <v>327</v>
      </c>
      <c r="C6" s="287"/>
      <c r="D6" s="287"/>
      <c r="E6" s="287"/>
      <c r="F6" s="287"/>
      <c r="G6" s="287"/>
      <c r="H6" s="287"/>
      <c r="I6" s="287"/>
      <c r="J6" s="287"/>
      <c r="K6" s="187"/>
      <c r="L6" s="187"/>
    </row>
    <row r="7" spans="2:12" ht="15.75" customHeight="1" x14ac:dyDescent="0.3">
      <c r="B7" s="287" t="s">
        <v>328</v>
      </c>
      <c r="C7" s="287"/>
      <c r="D7" s="287"/>
      <c r="E7" s="287"/>
      <c r="F7" s="287"/>
      <c r="G7" s="287"/>
      <c r="H7" s="287"/>
      <c r="I7" s="287"/>
      <c r="J7" s="287"/>
      <c r="K7" s="187"/>
      <c r="L7" s="187"/>
    </row>
    <row r="8" spans="2:12" ht="15" x14ac:dyDescent="0.35">
      <c r="B8" s="291" t="s">
        <v>329</v>
      </c>
      <c r="C8" s="291"/>
      <c r="D8" s="291"/>
      <c r="E8" s="291"/>
      <c r="F8" s="291"/>
      <c r="G8" s="291"/>
      <c r="H8" s="291"/>
      <c r="I8" s="291"/>
      <c r="J8" s="291"/>
      <c r="K8" s="187"/>
      <c r="L8" s="187"/>
    </row>
    <row r="9" spans="2:12" ht="15" x14ac:dyDescent="0.3"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</row>
    <row r="10" spans="2:12" x14ac:dyDescent="0.3">
      <c r="B10" s="298" t="s">
        <v>330</v>
      </c>
      <c r="C10" s="298"/>
      <c r="D10" s="298"/>
      <c r="E10" s="298"/>
      <c r="F10" s="298"/>
      <c r="G10" s="298"/>
      <c r="H10" s="298"/>
      <c r="I10" s="298"/>
      <c r="J10" s="298"/>
      <c r="K10" s="187"/>
      <c r="L10" s="187"/>
    </row>
    <row r="11" spans="2:12" s="165" customFormat="1" ht="25.5" customHeight="1" x14ac:dyDescent="0.3">
      <c r="B11" s="299" t="s">
        <v>331</v>
      </c>
      <c r="C11" s="299"/>
      <c r="D11" s="299"/>
      <c r="E11" s="299"/>
      <c r="F11" s="299"/>
      <c r="G11" s="299"/>
      <c r="H11" s="299"/>
      <c r="I11" s="299"/>
      <c r="J11" s="299"/>
    </row>
    <row r="12" spans="2:12" s="29" customFormat="1" ht="15" x14ac:dyDescent="0.3">
      <c r="B12" s="300"/>
      <c r="C12" s="300"/>
      <c r="D12" s="300"/>
      <c r="E12" s="300"/>
      <c r="F12" s="300"/>
      <c r="G12" s="300"/>
      <c r="H12" s="300"/>
      <c r="I12" s="300"/>
      <c r="J12" s="300"/>
    </row>
    <row r="13" spans="2:12" s="29" customFormat="1" ht="18.600000000000001" x14ac:dyDescent="0.3">
      <c r="B13" s="301" t="s">
        <v>332</v>
      </c>
      <c r="C13" s="301"/>
      <c r="D13" s="301"/>
      <c r="E13" s="301"/>
      <c r="F13" s="301"/>
      <c r="G13" s="301"/>
      <c r="H13" s="301"/>
      <c r="I13" s="301"/>
      <c r="J13" s="301"/>
    </row>
    <row r="14" spans="2:12" s="29" customFormat="1" ht="15" x14ac:dyDescent="0.3">
      <c r="B14" s="145" t="s">
        <v>333</v>
      </c>
      <c r="C14" s="145" t="s">
        <v>334</v>
      </c>
      <c r="D14" s="187" t="s">
        <v>335</v>
      </c>
      <c r="E14" s="187" t="s">
        <v>336</v>
      </c>
      <c r="F14" s="146"/>
      <c r="G14" s="147"/>
    </row>
    <row r="15" spans="2:12" s="29" customFormat="1" ht="15" x14ac:dyDescent="0.3">
      <c r="B15" s="187" t="s">
        <v>337</v>
      </c>
      <c r="C15" s="187" t="s">
        <v>338</v>
      </c>
      <c r="D15" s="187">
        <v>830127607</v>
      </c>
      <c r="E15" s="230">
        <f>SUMIF(Government_revenues_table[Entidad gubernamental],Government_agencies[[#This Row],[Nombre completo del organismo]],Government_revenues_table[Valor de ingresos])</f>
        <v>4708515834400</v>
      </c>
      <c r="F15" s="147"/>
      <c r="G15" s="147"/>
    </row>
    <row r="16" spans="2:12" s="29" customFormat="1" ht="15" x14ac:dyDescent="0.35">
      <c r="B16" s="201" t="s">
        <v>339</v>
      </c>
      <c r="C16" s="187" t="s">
        <v>338</v>
      </c>
      <c r="D16" s="187">
        <v>900500018</v>
      </c>
      <c r="E16" s="230">
        <f>SUMIF(Government_revenues_table[Entidad gubernamental],Government_agencies[[#This Row],[Nombre completo del organismo]],Government_revenues_table[Valor de ingresos])</f>
        <v>1822948020000</v>
      </c>
      <c r="F16" s="147"/>
      <c r="G16" s="187"/>
      <c r="J16" s="146"/>
      <c r="K16" s="146"/>
      <c r="L16" s="146"/>
    </row>
    <row r="17" spans="2:12" s="29" customFormat="1" ht="15" x14ac:dyDescent="0.3">
      <c r="B17" s="29" t="s">
        <v>340</v>
      </c>
      <c r="C17" s="187" t="s">
        <v>338</v>
      </c>
      <c r="D17" s="187">
        <v>800197268</v>
      </c>
      <c r="E17" s="230">
        <f>SUMIF(Government_revenues_table[Entidad gubernamental],Government_agencies[[#This Row],[Nombre completo del organismo]],Government_revenues_table[Valor de ingresos])</f>
        <v>946905300000</v>
      </c>
      <c r="F17" s="147"/>
      <c r="G17" s="187"/>
      <c r="J17" s="147"/>
      <c r="K17" s="147"/>
      <c r="L17" s="147"/>
    </row>
    <row r="18" spans="2:12" s="29" customFormat="1" ht="15" x14ac:dyDescent="0.3">
      <c r="B18" s="29" t="s">
        <v>341</v>
      </c>
      <c r="C18" s="187" t="s">
        <v>338</v>
      </c>
      <c r="D18" s="187">
        <v>899999090</v>
      </c>
      <c r="E18" s="230">
        <f>SUMIF(Government_revenues_table[Entidad gubernamental],Government_agencies[[#This Row],[Nombre completo del organismo]],Government_revenues_table[Valor de ingresos])</f>
        <v>6605517350000</v>
      </c>
      <c r="J18" s="147"/>
      <c r="K18" s="147"/>
      <c r="L18" s="147"/>
    </row>
    <row r="19" spans="2:12" s="29" customFormat="1" ht="15" x14ac:dyDescent="0.3">
      <c r="C19" s="187"/>
      <c r="D19" s="148"/>
    </row>
    <row r="20" spans="2:12" s="29" customFormat="1" ht="18.600000000000001" x14ac:dyDescent="0.3">
      <c r="B20" s="301" t="s">
        <v>342</v>
      </c>
      <c r="C20" s="301"/>
      <c r="D20" s="301"/>
      <c r="E20" s="301"/>
      <c r="F20" s="301"/>
      <c r="G20" s="301"/>
      <c r="H20" s="301"/>
      <c r="I20" s="301"/>
      <c r="J20" s="301"/>
    </row>
    <row r="21" spans="2:12" s="29" customFormat="1" ht="15" x14ac:dyDescent="0.3">
      <c r="B21" s="303" t="s">
        <v>343</v>
      </c>
      <c r="C21" s="304"/>
      <c r="D21" s="304"/>
      <c r="E21" s="304"/>
    </row>
    <row r="22" spans="2:12" s="29" customFormat="1" ht="15" x14ac:dyDescent="0.3">
      <c r="B22" s="150"/>
      <c r="C22" s="151"/>
      <c r="D22" s="302"/>
      <c r="E22" s="302"/>
    </row>
    <row r="23" spans="2:12" s="29" customFormat="1" ht="15" x14ac:dyDescent="0.3"/>
    <row r="24" spans="2:12" s="29" customFormat="1" ht="15" x14ac:dyDescent="0.3">
      <c r="B24" s="145" t="s">
        <v>344</v>
      </c>
      <c r="C24" s="187" t="s">
        <v>345</v>
      </c>
      <c r="D24" s="187" t="s">
        <v>346</v>
      </c>
      <c r="E24" s="187" t="s">
        <v>347</v>
      </c>
      <c r="F24" s="187" t="s">
        <v>348</v>
      </c>
      <c r="G24" s="187" t="s">
        <v>349</v>
      </c>
      <c r="H24" s="187" t="s">
        <v>350</v>
      </c>
    </row>
    <row r="25" spans="2:12" s="29" customFormat="1" ht="15" x14ac:dyDescent="0.3">
      <c r="B25" s="187" t="s">
        <v>351</v>
      </c>
      <c r="C25" s="187">
        <v>860029995</v>
      </c>
      <c r="D25" s="187" t="s">
        <v>352</v>
      </c>
      <c r="F25" s="213"/>
      <c r="G25" s="213"/>
      <c r="H25" s="272">
        <f>SUMIF(Table10[Empresa],Companies[[#This Row],[Nombre completo de la empresa]],Table10[Valor de ingresos])</f>
        <v>8272440000</v>
      </c>
    </row>
    <row r="26" spans="2:12" s="29" customFormat="1" ht="15" x14ac:dyDescent="0.3">
      <c r="B26" s="187" t="s">
        <v>353</v>
      </c>
      <c r="C26" s="187">
        <v>830127076</v>
      </c>
      <c r="D26" s="187" t="s">
        <v>352</v>
      </c>
      <c r="F26" s="213"/>
      <c r="G26" s="213"/>
      <c r="H26" s="272">
        <f>SUMIF(Table10[Empresa],Companies[[#This Row],[Nombre completo de la empresa]],Table10[Valor de ingresos])</f>
        <v>806640000</v>
      </c>
    </row>
    <row r="27" spans="2:12" s="29" customFormat="1" ht="15" x14ac:dyDescent="0.3">
      <c r="B27" s="187" t="s">
        <v>354</v>
      </c>
      <c r="C27" s="187">
        <v>860041312</v>
      </c>
      <c r="D27" s="187" t="s">
        <v>352</v>
      </c>
      <c r="F27" s="213"/>
      <c r="G27" s="213"/>
      <c r="H27" s="272">
        <f>SUMIF(Table10[Empresa],Companies[[#This Row],[Nombre completo de la empresa]],Table10[Valor de ingresos])</f>
        <v>93306770000</v>
      </c>
    </row>
    <row r="28" spans="2:12" s="29" customFormat="1" ht="15" x14ac:dyDescent="0.3">
      <c r="B28" s="187" t="s">
        <v>355</v>
      </c>
      <c r="C28" s="187">
        <v>860069804</v>
      </c>
      <c r="D28" s="187" t="s">
        <v>352</v>
      </c>
      <c r="F28" s="213"/>
      <c r="G28" s="213"/>
      <c r="H28" s="272">
        <f>SUMIF(Table10[Empresa],Companies[[#This Row],[Nombre completo de la empresa]],Table10[Valor de ingresos])</f>
        <v>127649620000</v>
      </c>
    </row>
    <row r="29" spans="2:12" s="29" customFormat="1" ht="15" x14ac:dyDescent="0.3">
      <c r="B29" s="187" t="s">
        <v>356</v>
      </c>
      <c r="C29" s="187">
        <v>802024439</v>
      </c>
      <c r="D29" s="187" t="s">
        <v>352</v>
      </c>
      <c r="F29" s="213"/>
      <c r="G29" s="213"/>
      <c r="H29" s="272">
        <f>SUMIF(Table10[Empresa],Companies[[#This Row],[Nombre completo de la empresa]],Table10[Valor de ingresos])</f>
        <v>28858140000</v>
      </c>
    </row>
    <row r="30" spans="2:12" s="29" customFormat="1" ht="15" x14ac:dyDescent="0.3">
      <c r="B30" s="187" t="s">
        <v>357</v>
      </c>
      <c r="C30" s="187">
        <v>830080672</v>
      </c>
      <c r="D30" s="187" t="s">
        <v>358</v>
      </c>
      <c r="F30" s="213"/>
      <c r="G30" s="213"/>
      <c r="H30" s="272">
        <f>SUMIF(Table10[Empresa],Companies[[#This Row],[Nombre completo de la empresa]],Table10[Valor de ingresos])</f>
        <v>2862450000</v>
      </c>
    </row>
    <row r="31" spans="2:12" s="29" customFormat="1" ht="15" x14ac:dyDescent="0.3">
      <c r="B31" s="187" t="s">
        <v>359</v>
      </c>
      <c r="C31" s="187">
        <v>830078038</v>
      </c>
      <c r="D31" s="187" t="s">
        <v>352</v>
      </c>
      <c r="F31" s="213"/>
      <c r="G31" s="213"/>
      <c r="H31" s="272">
        <f>SUMIF(Table10[Empresa],Companies[[#This Row],[Nombre completo de la empresa]],Table10[Valor de ingresos])</f>
        <v>72004300000</v>
      </c>
    </row>
    <row r="32" spans="2:12" s="29" customFormat="1" ht="15" x14ac:dyDescent="0.3">
      <c r="B32" s="187" t="s">
        <v>360</v>
      </c>
      <c r="C32" s="187">
        <v>860069378</v>
      </c>
      <c r="D32" s="187" t="s">
        <v>352</v>
      </c>
      <c r="F32" s="213"/>
      <c r="G32" s="213"/>
      <c r="H32" s="272">
        <f>SUMIF(Table10[Empresa],Companies[[#This Row],[Nombre completo de la empresa]],Table10[Valor de ingresos])</f>
        <v>279603470000</v>
      </c>
    </row>
    <row r="33" spans="2:8" s="29" customFormat="1" ht="15" x14ac:dyDescent="0.3">
      <c r="B33" s="187" t="s">
        <v>361</v>
      </c>
      <c r="C33" s="187">
        <v>900333530</v>
      </c>
      <c r="D33" s="187" t="s">
        <v>352</v>
      </c>
      <c r="F33" s="213"/>
      <c r="G33" s="213"/>
      <c r="H33" s="272">
        <f>SUMIF(Table10[Empresa],Companies[[#This Row],[Nombre completo de la empresa]],Table10[Valor de ingresos])</f>
        <v>4931900000</v>
      </c>
    </row>
    <row r="34" spans="2:8" s="29" customFormat="1" ht="15" x14ac:dyDescent="0.3">
      <c r="B34" s="187" t="s">
        <v>362</v>
      </c>
      <c r="C34" s="187">
        <v>900713658</v>
      </c>
      <c r="D34" s="187" t="s">
        <v>358</v>
      </c>
      <c r="F34" s="213"/>
      <c r="G34" s="213"/>
      <c r="H34" s="272">
        <f>SUMIF(Table10[Empresa],Companies[[#This Row],[Nombre completo de la empresa]],Table10[Valor de ingresos])</f>
        <v>105566935650</v>
      </c>
    </row>
    <row r="35" spans="2:8" s="29" customFormat="1" ht="15" x14ac:dyDescent="0.3">
      <c r="B35" s="187" t="s">
        <v>363</v>
      </c>
      <c r="C35" s="187">
        <v>900268901</v>
      </c>
      <c r="D35" s="187" t="s">
        <v>352</v>
      </c>
      <c r="F35" s="213"/>
      <c r="G35" s="213"/>
      <c r="H35" s="272">
        <f>SUMIF(Table10[Empresa],Companies[[#This Row],[Nombre completo de la empresa]],Table10[Valor de ingresos])</f>
        <v>14774060000</v>
      </c>
    </row>
    <row r="36" spans="2:8" s="29" customFormat="1" ht="15" x14ac:dyDescent="0.3">
      <c r="B36" s="187" t="s">
        <v>364</v>
      </c>
      <c r="C36" s="187">
        <v>800103090</v>
      </c>
      <c r="D36" s="187" t="s">
        <v>352</v>
      </c>
      <c r="F36" s="213"/>
      <c r="G36" s="213"/>
      <c r="H36" s="272">
        <f>SUMIF(Table10[Empresa],Companies[[#This Row],[Nombre completo de la empresa]],Table10[Valor de ingresos])</f>
        <v>12690350000</v>
      </c>
    </row>
    <row r="37" spans="2:8" s="29" customFormat="1" ht="15" x14ac:dyDescent="0.3">
      <c r="B37" s="187" t="s">
        <v>365</v>
      </c>
      <c r="C37" s="187">
        <v>900166687</v>
      </c>
      <c r="D37" s="187" t="s">
        <v>352</v>
      </c>
      <c r="F37" s="213"/>
      <c r="G37" s="213"/>
      <c r="H37" s="272">
        <f>SUMIF(Table10[Empresa],Companies[[#This Row],[Nombre completo de la empresa]],Table10[Valor de ingresos])</f>
        <v>15616210000</v>
      </c>
    </row>
    <row r="38" spans="2:8" s="29" customFormat="1" ht="15" x14ac:dyDescent="0.3">
      <c r="B38" s="187" t="s">
        <v>366</v>
      </c>
      <c r="C38" s="187">
        <v>830037774</v>
      </c>
      <c r="D38" s="187" t="s">
        <v>352</v>
      </c>
      <c r="F38" s="213"/>
      <c r="G38" s="213"/>
      <c r="H38" s="272">
        <f>SUMIF(Table10[Empresa],Companies[[#This Row],[Nombre completo de la empresa]],Table10[Valor de ingresos])</f>
        <v>24685730000</v>
      </c>
    </row>
    <row r="39" spans="2:8" s="29" customFormat="1" ht="15" x14ac:dyDescent="0.3">
      <c r="B39" s="187" t="s">
        <v>367</v>
      </c>
      <c r="C39" s="187">
        <v>800021308</v>
      </c>
      <c r="D39" s="187" t="s">
        <v>352</v>
      </c>
      <c r="F39" s="213"/>
      <c r="G39" s="213"/>
      <c r="H39" s="272">
        <f>SUMIF(Table10[Empresa],Companies[[#This Row],[Nombre completo de la empresa]],Table10[Valor de ingresos])</f>
        <v>954150160000</v>
      </c>
    </row>
    <row r="40" spans="2:8" s="29" customFormat="1" ht="15" x14ac:dyDescent="0.3">
      <c r="B40" s="187" t="s">
        <v>368</v>
      </c>
      <c r="C40" s="187">
        <v>899999068</v>
      </c>
      <c r="D40" s="187" t="s">
        <v>358</v>
      </c>
      <c r="F40" s="213"/>
      <c r="G40" s="213"/>
      <c r="H40" s="272">
        <f>SUMIF(Table10[Empresa],Companies[[#This Row],[Nombre completo de la empresa]],Table10[Valor de ingresos])</f>
        <v>10542684460000</v>
      </c>
    </row>
    <row r="41" spans="2:8" s="29" customFormat="1" ht="15" x14ac:dyDescent="0.3">
      <c r="B41" s="187" t="s">
        <v>369</v>
      </c>
      <c r="C41" s="187">
        <v>901122559</v>
      </c>
      <c r="D41" s="187" t="s">
        <v>352</v>
      </c>
      <c r="F41" s="213"/>
      <c r="G41" s="213"/>
      <c r="H41" s="272">
        <f>SUMIF(Table10[Empresa],Companies[[#This Row],[Nombre completo de la empresa]],Table10[Valor de ingresos])</f>
        <v>2879130000</v>
      </c>
    </row>
    <row r="42" spans="2:8" s="29" customFormat="1" ht="15" x14ac:dyDescent="0.3">
      <c r="B42" s="187" t="s">
        <v>370</v>
      </c>
      <c r="C42" s="187">
        <v>830126302</v>
      </c>
      <c r="D42" s="187" t="s">
        <v>358</v>
      </c>
      <c r="F42" s="213"/>
      <c r="G42" s="213"/>
      <c r="H42" s="272">
        <f>SUMIF(Table10[Empresa],Companies[[#This Row],[Nombre completo de la empresa]],Table10[Valor de ingresos])</f>
        <v>56768800000</v>
      </c>
    </row>
    <row r="43" spans="2:8" s="29" customFormat="1" ht="15" x14ac:dyDescent="0.35">
      <c r="B43" s="201" t="s">
        <v>371</v>
      </c>
      <c r="C43" s="187">
        <v>900493698</v>
      </c>
      <c r="D43" s="187" t="s">
        <v>358</v>
      </c>
      <c r="F43" s="213"/>
      <c r="G43" s="213"/>
      <c r="H43" s="272">
        <f>SUMIF(Table10[Empresa],Companies[[#This Row],[Nombre completo de la empresa]],Table10[Valor de ingresos])</f>
        <v>347322000000</v>
      </c>
    </row>
    <row r="44" spans="2:8" s="29" customFormat="1" ht="15" x14ac:dyDescent="0.3">
      <c r="B44" s="187" t="s">
        <v>372</v>
      </c>
      <c r="C44" s="187">
        <v>830111971</v>
      </c>
      <c r="D44" s="187" t="s">
        <v>358</v>
      </c>
      <c r="F44" s="213"/>
      <c r="G44" s="213"/>
      <c r="H44" s="272">
        <f>SUMIF(Table10[Empresa],Companies[[#This Row],[Nombre completo de la empresa]],Table10[Valor de ingresos])</f>
        <v>34537893860</v>
      </c>
    </row>
    <row r="45" spans="2:8" s="29" customFormat="1" ht="15" x14ac:dyDescent="0.3">
      <c r="B45" s="187" t="s">
        <v>373</v>
      </c>
      <c r="C45" s="187">
        <v>900084407</v>
      </c>
      <c r="D45" s="187" t="s">
        <v>352</v>
      </c>
      <c r="F45" s="213"/>
      <c r="G45" s="213"/>
      <c r="H45" s="272">
        <f>SUMIF(Table10[Empresa],Companies[[#This Row],[Nombre completo de la empresa]],Table10[Valor de ingresos])</f>
        <v>0</v>
      </c>
    </row>
    <row r="46" spans="2:8" s="29" customFormat="1" ht="15" x14ac:dyDescent="0.3">
      <c r="B46" s="187" t="s">
        <v>374</v>
      </c>
      <c r="C46" s="187">
        <v>900335237</v>
      </c>
      <c r="D46" s="187" t="s">
        <v>358</v>
      </c>
      <c r="F46" s="213"/>
      <c r="G46" s="213"/>
      <c r="H46" s="272">
        <f>SUMIF(Table10[Empresa],Companies[[#This Row],[Nombre completo de la empresa]],Table10[Valor de ingresos])</f>
        <v>5305856000</v>
      </c>
    </row>
    <row r="47" spans="2:8" s="29" customFormat="1" ht="15" x14ac:dyDescent="0.3">
      <c r="B47" s="187" t="s">
        <v>375</v>
      </c>
      <c r="C47" s="187">
        <v>860516431</v>
      </c>
      <c r="D47" s="187" t="s">
        <v>358</v>
      </c>
      <c r="F47" s="213"/>
      <c r="G47" s="213"/>
      <c r="H47" s="272">
        <f>SUMIF(Table10[Empresa],Companies[[#This Row],[Nombre completo de la empresa]],Table10[Valor de ingresos])</f>
        <v>44587088000</v>
      </c>
    </row>
    <row r="48" spans="2:8" s="29" customFormat="1" ht="15" x14ac:dyDescent="0.3">
      <c r="B48" s="187" t="s">
        <v>376</v>
      </c>
      <c r="C48" s="187">
        <v>860072134</v>
      </c>
      <c r="D48" s="187" t="s">
        <v>358</v>
      </c>
      <c r="F48" s="213"/>
      <c r="G48" s="213"/>
      <c r="H48" s="272">
        <f>SUMIF(Table10[Empresa],Companies[[#This Row],[Nombre completo de la empresa]],Table10[Valor de ingresos])</f>
        <v>152385330000</v>
      </c>
    </row>
    <row r="49" spans="2:8" s="29" customFormat="1" ht="15" x14ac:dyDescent="0.3">
      <c r="B49" s="187" t="s">
        <v>377</v>
      </c>
      <c r="C49" s="187">
        <v>800249313</v>
      </c>
      <c r="D49" s="187" t="s">
        <v>358</v>
      </c>
      <c r="F49" s="213"/>
      <c r="G49" s="213"/>
      <c r="H49" s="272">
        <f>SUMIF(Table10[Empresa],Companies[[#This Row],[Nombre completo de la empresa]],Table10[Valor de ingresos])</f>
        <v>1264280000</v>
      </c>
    </row>
    <row r="50" spans="2:8" s="29" customFormat="1" ht="15" x14ac:dyDescent="0.3">
      <c r="B50" s="187" t="s">
        <v>378</v>
      </c>
      <c r="C50" s="187">
        <v>900156833</v>
      </c>
      <c r="D50" s="187" t="s">
        <v>352</v>
      </c>
      <c r="F50" s="213"/>
      <c r="G50" s="213"/>
      <c r="H50" s="272">
        <f>SUMIF(Table10[Empresa],Companies[[#This Row],[Nombre completo de la empresa]],Table10[Valor de ingresos])</f>
        <v>0</v>
      </c>
    </row>
    <row r="51" spans="2:8" s="29" customFormat="1" ht="15" x14ac:dyDescent="0.35">
      <c r="B51" s="201" t="s">
        <v>379</v>
      </c>
      <c r="C51" s="187">
        <v>890914525</v>
      </c>
      <c r="D51" s="187" t="s">
        <v>352</v>
      </c>
      <c r="F51" s="213"/>
      <c r="G51" s="213"/>
      <c r="H51" s="272">
        <f>SUMIF(Table10[Empresa],Companies[[#This Row],[Nombre completo de la empresa]],Table10[Valor de ingresos])</f>
        <v>77911800000</v>
      </c>
    </row>
    <row r="52" spans="2:8" s="29" customFormat="1" ht="15" x14ac:dyDescent="0.3">
      <c r="B52" s="187" t="s">
        <v>380</v>
      </c>
      <c r="C52" s="187">
        <v>860004864</v>
      </c>
      <c r="D52" s="187" t="s">
        <v>358</v>
      </c>
      <c r="F52" s="213"/>
      <c r="G52" s="213"/>
      <c r="H52" s="272">
        <f>SUMIF(Table10[Empresa],Companies[[#This Row],[Nombre completo de la empresa]],Table10[Valor de ingresos])</f>
        <v>0</v>
      </c>
    </row>
    <row r="53" spans="2:8" s="29" customFormat="1" ht="15" x14ac:dyDescent="0.3">
      <c r="B53" s="187" t="s">
        <v>381</v>
      </c>
      <c r="C53" s="187">
        <v>860053930</v>
      </c>
      <c r="D53" s="187" t="s">
        <v>358</v>
      </c>
      <c r="F53" s="213"/>
      <c r="G53" s="213"/>
      <c r="H53" s="272">
        <f>SUMIF(Table10[Empresa],Companies[[#This Row],[Nombre completo de la empresa]],Table10[Valor de ingresos])</f>
        <v>0</v>
      </c>
    </row>
    <row r="54" spans="2:8" s="29" customFormat="1" ht="15" x14ac:dyDescent="0.3">
      <c r="B54" s="187" t="s">
        <v>382</v>
      </c>
      <c r="C54" s="187">
        <v>900268747</v>
      </c>
      <c r="D54" s="187" t="s">
        <v>358</v>
      </c>
      <c r="F54" s="213"/>
      <c r="G54" s="213"/>
      <c r="H54" s="272">
        <f>SUMIF(Table10[Empresa],Companies[[#This Row],[Nombre completo de la empresa]],Table10[Valor de ingresos])</f>
        <v>58412350000</v>
      </c>
    </row>
    <row r="55" spans="2:8" s="29" customFormat="1" ht="15" x14ac:dyDescent="0.3">
      <c r="B55" s="187" t="s">
        <v>383</v>
      </c>
      <c r="C55" s="187">
        <v>860032463</v>
      </c>
      <c r="D55" s="187" t="s">
        <v>358</v>
      </c>
      <c r="F55" s="213"/>
      <c r="G55" s="213"/>
      <c r="H55" s="272">
        <f>SUMIF(Table10[Empresa],Companies[[#This Row],[Nombre completo de la empresa]],Table10[Valor de ingresos])</f>
        <v>6090690000</v>
      </c>
    </row>
    <row r="56" spans="2:8" s="29" customFormat="1" ht="15" x14ac:dyDescent="0.3">
      <c r="B56" s="187" t="s">
        <v>384</v>
      </c>
      <c r="C56" s="187">
        <v>860521658</v>
      </c>
      <c r="D56" s="187" t="s">
        <v>358</v>
      </c>
      <c r="F56" s="213"/>
      <c r="G56" s="213"/>
      <c r="H56" s="272">
        <f>SUMIF(Table10[Empresa],Companies[[#This Row],[Nombre completo de la empresa]],Table10[Valor de ingresos])</f>
        <v>15011340000</v>
      </c>
    </row>
    <row r="57" spans="2:8" s="29" customFormat="1" ht="15" x14ac:dyDescent="0.3">
      <c r="B57" s="187" t="s">
        <v>385</v>
      </c>
      <c r="C57" s="187">
        <v>900495129</v>
      </c>
      <c r="D57" s="187" t="s">
        <v>358</v>
      </c>
      <c r="F57" s="213"/>
      <c r="G57" s="213"/>
      <c r="H57" s="272">
        <f>SUMIF(Table10[Empresa],Companies[[#This Row],[Nombre completo de la empresa]],Table10[Valor de ingresos])</f>
        <v>6095110000</v>
      </c>
    </row>
    <row r="58" spans="2:8" s="29" customFormat="1" ht="15" x14ac:dyDescent="0.3">
      <c r="B58" s="187" t="s">
        <v>386</v>
      </c>
      <c r="C58" s="187">
        <v>900579568</v>
      </c>
      <c r="D58" s="187" t="s">
        <v>352</v>
      </c>
      <c r="F58" s="213"/>
      <c r="G58" s="213"/>
      <c r="H58" s="272">
        <f>SUMIF(Table10[Empresa],Companies[[#This Row],[Nombre completo de la empresa]],Table10[Valor de ingresos])</f>
        <v>1518480000</v>
      </c>
    </row>
    <row r="59" spans="2:8" s="29" customFormat="1" ht="15" x14ac:dyDescent="0.3">
      <c r="B59" s="187" t="s">
        <v>387</v>
      </c>
      <c r="C59" s="187">
        <v>900108018</v>
      </c>
      <c r="D59" s="187" t="s">
        <v>358</v>
      </c>
      <c r="F59" s="213"/>
      <c r="G59" s="213"/>
      <c r="H59" s="272">
        <f>SUMIF(Table10[Empresa],Companies[[#This Row],[Nombre completo de la empresa]],Table10[Valor de ingresos])</f>
        <v>0</v>
      </c>
    </row>
    <row r="60" spans="2:8" s="29" customFormat="1" ht="15" x14ac:dyDescent="0.3">
      <c r="B60" s="187" t="s">
        <v>388</v>
      </c>
      <c r="C60" s="187">
        <v>900273253</v>
      </c>
      <c r="D60" s="187" t="s">
        <v>352</v>
      </c>
      <c r="F60" s="213"/>
      <c r="G60" s="213"/>
      <c r="H60" s="272">
        <f>SUMIF(Table10[Empresa],Companies[[#This Row],[Nombre completo de la empresa]],Table10[Valor de ingresos])</f>
        <v>18866230000</v>
      </c>
    </row>
    <row r="61" spans="2:8" s="266" customFormat="1" ht="15" x14ac:dyDescent="0.3">
      <c r="B61" s="268" t="s">
        <v>466</v>
      </c>
      <c r="C61" s="268"/>
      <c r="D61" s="269"/>
      <c r="E61" s="269"/>
      <c r="F61" s="270"/>
      <c r="G61" s="270"/>
      <c r="H61" s="272">
        <f>SUMIF(Table10[Empresa],Companies[[#This Row],[Nombre completo de la empresa]],Table10[Valor de ingresos])</f>
        <v>66898603120</v>
      </c>
    </row>
    <row r="62" spans="2:8" s="266" customFormat="1" ht="15" x14ac:dyDescent="0.3">
      <c r="B62" s="268" t="s">
        <v>467</v>
      </c>
      <c r="C62" s="268"/>
      <c r="D62" s="269"/>
      <c r="E62" s="269"/>
      <c r="F62" s="270"/>
      <c r="G62" s="270"/>
      <c r="H62" s="272">
        <f>SUMIF(Table10[Empresa],Companies[[#This Row],[Nombre completo de la empresa]],Table10[Valor de ingresos])</f>
        <v>19690000</v>
      </c>
    </row>
    <row r="63" spans="2:8" s="266" customFormat="1" ht="15" x14ac:dyDescent="0.3">
      <c r="B63" s="268" t="s">
        <v>468</v>
      </c>
      <c r="C63" s="268"/>
      <c r="D63" s="269"/>
      <c r="E63" s="269"/>
      <c r="F63" s="270"/>
      <c r="G63" s="270"/>
      <c r="H63" s="272">
        <f>SUMIF(Table10[Empresa],Companies[[#This Row],[Nombre completo de la empresa]],Table10[Valor de ingresos])</f>
        <v>720800000</v>
      </c>
    </row>
    <row r="64" spans="2:8" s="266" customFormat="1" ht="15" x14ac:dyDescent="0.3">
      <c r="B64" s="268" t="s">
        <v>469</v>
      </c>
      <c r="C64" s="268"/>
      <c r="D64" s="269"/>
      <c r="E64" s="269"/>
      <c r="F64" s="270"/>
      <c r="G64" s="270"/>
      <c r="H64" s="272">
        <f>SUMIF(Table10[Empresa],Companies[[#This Row],[Nombre completo de la empresa]],Table10[Valor de ingresos])</f>
        <v>71148700000</v>
      </c>
    </row>
    <row r="65" spans="2:10" s="29" customFormat="1" ht="15" x14ac:dyDescent="0.3">
      <c r="B65" s="187" t="s">
        <v>389</v>
      </c>
      <c r="C65" s="187">
        <v>900331322</v>
      </c>
      <c r="D65" s="187" t="s">
        <v>358</v>
      </c>
      <c r="F65" s="213"/>
      <c r="G65" s="213"/>
      <c r="H65" s="272">
        <f>SUMIF(Table10[Empresa],Companies[[#This Row],[Nombre completo de la empresa]],Table10[Valor de ingresos])</f>
        <v>69374040000</v>
      </c>
    </row>
    <row r="66" spans="2:10" s="29" customFormat="1" ht="15" x14ac:dyDescent="0.3">
      <c r="C66" s="187"/>
      <c r="F66" s="149"/>
      <c r="G66" s="149"/>
    </row>
    <row r="67" spans="2:10" s="29" customFormat="1" ht="18.600000000000001" x14ac:dyDescent="0.3">
      <c r="B67" s="301" t="s">
        <v>390</v>
      </c>
      <c r="C67" s="301"/>
      <c r="D67" s="301"/>
      <c r="E67" s="301"/>
      <c r="F67" s="301"/>
      <c r="G67" s="301"/>
      <c r="H67" s="301"/>
      <c r="I67" s="301"/>
      <c r="J67" s="301"/>
    </row>
    <row r="68" spans="2:10" s="29" customFormat="1" ht="15" x14ac:dyDescent="0.35">
      <c r="B68" s="145" t="s">
        <v>391</v>
      </c>
      <c r="C68" s="201" t="s">
        <v>392</v>
      </c>
      <c r="D68" s="201" t="s">
        <v>393</v>
      </c>
      <c r="E68" s="201" t="s">
        <v>394</v>
      </c>
      <c r="F68" s="187" t="s">
        <v>395</v>
      </c>
      <c r="G68" s="187" t="s">
        <v>396</v>
      </c>
      <c r="H68" s="187" t="s">
        <v>397</v>
      </c>
      <c r="I68" s="187" t="s">
        <v>398</v>
      </c>
      <c r="J68" s="187" t="s">
        <v>399</v>
      </c>
    </row>
    <row r="69" spans="2:10" s="29" customFormat="1" ht="15" x14ac:dyDescent="0.35">
      <c r="B69" s="187"/>
      <c r="C69" s="201"/>
      <c r="D69" s="201"/>
      <c r="E69" s="201"/>
      <c r="F69" s="201"/>
    </row>
    <row r="70" spans="2:10" s="29" customFormat="1" ht="15" x14ac:dyDescent="0.35">
      <c r="B70" s="187"/>
      <c r="C70" s="201"/>
      <c r="D70" s="201"/>
      <c r="E70" s="201"/>
      <c r="F70" s="201"/>
    </row>
    <row r="71" spans="2:10" s="29" customFormat="1" ht="15" x14ac:dyDescent="0.35">
      <c r="B71" s="187"/>
      <c r="C71" s="201"/>
      <c r="D71" s="201"/>
      <c r="E71" s="201"/>
      <c r="F71" s="201"/>
    </row>
    <row r="72" spans="2:10" s="29" customFormat="1" ht="15" x14ac:dyDescent="0.35">
      <c r="B72" s="187"/>
      <c r="C72" s="201"/>
      <c r="D72" s="201"/>
      <c r="E72" s="201"/>
      <c r="F72" s="201"/>
    </row>
    <row r="73" spans="2:10" s="29" customFormat="1" ht="15" x14ac:dyDescent="0.35">
      <c r="B73" s="187"/>
      <c r="C73" s="201"/>
      <c r="D73" s="201"/>
      <c r="E73" s="201"/>
      <c r="F73" s="201"/>
    </row>
    <row r="74" spans="2:10" s="29" customFormat="1" ht="15" x14ac:dyDescent="0.35">
      <c r="B74" s="187"/>
      <c r="C74" s="201"/>
      <c r="D74" s="201"/>
      <c r="E74" s="201"/>
      <c r="F74" s="201"/>
    </row>
    <row r="75" spans="2:10" s="29" customFormat="1" ht="15" x14ac:dyDescent="0.35">
      <c r="B75" s="24"/>
      <c r="C75" s="201"/>
      <c r="D75" s="201"/>
      <c r="E75" s="201"/>
      <c r="F75" s="201"/>
    </row>
    <row r="76" spans="2:10" s="29" customFormat="1" ht="15" x14ac:dyDescent="0.35">
      <c r="B76" s="187"/>
      <c r="C76" s="201"/>
      <c r="D76" s="201"/>
      <c r="E76" s="201"/>
      <c r="F76" s="201"/>
    </row>
    <row r="77" spans="2:10" ht="15" x14ac:dyDescent="0.35">
      <c r="B77" s="187"/>
      <c r="C77" s="201"/>
      <c r="D77" s="201"/>
      <c r="E77" s="201"/>
      <c r="F77" s="201"/>
      <c r="G77" s="187"/>
      <c r="H77" s="29"/>
      <c r="I77" s="187"/>
      <c r="J77" s="29"/>
    </row>
    <row r="78" spans="2:10" ht="15" x14ac:dyDescent="0.35">
      <c r="B78" s="187"/>
      <c r="C78" s="201"/>
      <c r="D78" s="201"/>
      <c r="E78" s="201"/>
      <c r="F78" s="201"/>
      <c r="G78" s="187"/>
      <c r="H78" s="29"/>
      <c r="I78" s="187"/>
      <c r="J78" s="29"/>
    </row>
    <row r="79" spans="2:10" ht="15" x14ac:dyDescent="0.35">
      <c r="B79" s="187"/>
      <c r="C79" s="201"/>
      <c r="D79" s="201"/>
      <c r="E79" s="201"/>
      <c r="F79" s="201"/>
      <c r="G79" s="187"/>
      <c r="H79" s="29"/>
      <c r="I79" s="187"/>
      <c r="J79" s="29"/>
    </row>
    <row r="80" spans="2:10" s="29" customFormat="1" ht="15" x14ac:dyDescent="0.35">
      <c r="B80" s="187"/>
      <c r="C80" s="201"/>
      <c r="D80" s="201"/>
      <c r="E80" s="201"/>
      <c r="F80" s="201"/>
    </row>
    <row r="81" spans="2:10" s="29" customFormat="1" ht="15" x14ac:dyDescent="0.35">
      <c r="B81" s="187"/>
      <c r="C81" s="201"/>
      <c r="D81" s="201"/>
      <c r="E81" s="201"/>
      <c r="F81" s="201"/>
    </row>
    <row r="82" spans="2:10" s="29" customFormat="1" ht="15" x14ac:dyDescent="0.35">
      <c r="B82" s="187"/>
      <c r="C82" s="201"/>
      <c r="D82" s="201"/>
      <c r="E82" s="201"/>
      <c r="F82" s="201"/>
    </row>
    <row r="83" spans="2:10" ht="15" x14ac:dyDescent="0.35">
      <c r="B83" s="187"/>
      <c r="C83" s="201"/>
      <c r="D83" s="201"/>
      <c r="E83" s="201"/>
      <c r="F83" s="201"/>
      <c r="G83" s="187"/>
      <c r="H83" s="29"/>
      <c r="I83" s="187"/>
      <c r="J83" s="29"/>
    </row>
    <row r="84" spans="2:10" s="29" customFormat="1" ht="15" x14ac:dyDescent="0.35">
      <c r="B84" s="187"/>
      <c r="C84" s="201"/>
      <c r="D84" s="201"/>
      <c r="E84" s="201"/>
      <c r="F84" s="201"/>
    </row>
    <row r="85" spans="2:10" ht="15" x14ac:dyDescent="0.35">
      <c r="B85" s="29" t="s">
        <v>400</v>
      </c>
      <c r="C85" s="201"/>
      <c r="D85" s="201"/>
      <c r="E85" s="201"/>
      <c r="F85" s="201"/>
      <c r="G85" s="187"/>
      <c r="H85" s="29"/>
      <c r="I85" s="187"/>
      <c r="J85" s="29"/>
    </row>
    <row r="86" spans="2:10" s="29" customFormat="1" ht="15.6" thickBot="1" x14ac:dyDescent="0.35">
      <c r="B86" s="95"/>
      <c r="C86" s="68"/>
      <c r="D86" s="69"/>
      <c r="E86" s="68"/>
      <c r="F86" s="79"/>
      <c r="G86" s="79"/>
      <c r="H86" s="79"/>
      <c r="I86" s="79"/>
      <c r="J86" s="79"/>
    </row>
    <row r="87" spans="2:10" ht="15" x14ac:dyDescent="0.3">
      <c r="B87" s="24"/>
      <c r="C87" s="24"/>
      <c r="D87" s="24"/>
      <c r="E87" s="24"/>
      <c r="F87" s="187"/>
      <c r="G87" s="187"/>
      <c r="H87" s="187"/>
      <c r="I87" s="187"/>
      <c r="J87" s="187"/>
    </row>
    <row r="88" spans="2:10" s="29" customFormat="1" ht="15.6" thickBot="1" x14ac:dyDescent="0.35">
      <c r="B88" s="293" t="s">
        <v>32</v>
      </c>
      <c r="C88" s="294"/>
      <c r="D88" s="294"/>
      <c r="E88" s="294"/>
      <c r="F88" s="294"/>
      <c r="G88" s="294"/>
      <c r="H88" s="294"/>
      <c r="I88" s="294"/>
      <c r="J88" s="294"/>
    </row>
    <row r="89" spans="2:10" s="29" customFormat="1" ht="15" x14ac:dyDescent="0.3">
      <c r="B89" s="295" t="s">
        <v>33</v>
      </c>
      <c r="C89" s="296"/>
      <c r="D89" s="296"/>
      <c r="E89" s="296"/>
      <c r="F89" s="296"/>
      <c r="G89" s="296"/>
      <c r="H89" s="296"/>
      <c r="I89" s="296"/>
      <c r="J89" s="296"/>
    </row>
    <row r="90" spans="2:10" ht="15.6" thickBot="1" x14ac:dyDescent="0.35">
      <c r="B90" s="24"/>
      <c r="C90" s="24"/>
      <c r="D90" s="24"/>
      <c r="E90" s="24"/>
      <c r="F90" s="187"/>
      <c r="G90" s="193"/>
      <c r="H90" s="193"/>
      <c r="I90" s="193"/>
      <c r="J90" s="193"/>
    </row>
    <row r="91" spans="2:10" ht="15" x14ac:dyDescent="0.3">
      <c r="B91" s="290" t="s">
        <v>34</v>
      </c>
      <c r="C91" s="290"/>
      <c r="D91" s="290"/>
      <c r="E91" s="290"/>
      <c r="F91" s="290"/>
      <c r="G91" s="187"/>
      <c r="H91" s="187"/>
      <c r="I91" s="231"/>
      <c r="J91" s="231"/>
    </row>
    <row r="92" spans="2:10" ht="15" customHeight="1" x14ac:dyDescent="0.3">
      <c r="B92" s="273" t="s">
        <v>35</v>
      </c>
      <c r="C92" s="273"/>
      <c r="D92" s="273"/>
      <c r="E92" s="273"/>
      <c r="F92" s="273"/>
      <c r="G92" s="231"/>
      <c r="H92" s="231"/>
      <c r="I92" s="231"/>
      <c r="J92" s="231"/>
    </row>
    <row r="93" spans="2:10" ht="15" x14ac:dyDescent="0.3">
      <c r="B93" s="283" t="s">
        <v>37</v>
      </c>
      <c r="C93" s="283"/>
      <c r="D93" s="283"/>
      <c r="E93" s="283"/>
      <c r="F93" s="283"/>
      <c r="G93" s="187"/>
      <c r="H93" s="187"/>
      <c r="I93" s="187"/>
      <c r="J93" s="187"/>
    </row>
    <row r="94" spans="2:10" ht="15" x14ac:dyDescent="0.3">
      <c r="B94" s="187"/>
      <c r="C94" s="187"/>
      <c r="D94" s="187"/>
      <c r="E94" s="187"/>
      <c r="F94" s="187"/>
      <c r="G94" s="187"/>
      <c r="H94" s="187"/>
      <c r="I94" s="187"/>
      <c r="J94" s="187"/>
    </row>
    <row r="95" spans="2:10" ht="15" x14ac:dyDescent="0.3">
      <c r="B95" s="187"/>
      <c r="C95" s="187"/>
      <c r="D95" s="187"/>
      <c r="E95" s="187"/>
      <c r="F95" s="187"/>
      <c r="G95" s="187"/>
      <c r="H95" s="187"/>
      <c r="I95" s="187"/>
      <c r="J95" s="187"/>
    </row>
    <row r="96" spans="2:10" s="29" customFormat="1" ht="15" x14ac:dyDescent="0.3">
      <c r="B96" s="187"/>
      <c r="C96" s="187"/>
      <c r="D96" s="187"/>
      <c r="E96" s="187"/>
    </row>
    <row r="97" spans="2:10" ht="15" x14ac:dyDescent="0.3">
      <c r="B97" s="187"/>
      <c r="C97" s="187"/>
      <c r="D97" s="187"/>
      <c r="E97" s="187"/>
      <c r="F97" s="187"/>
      <c r="G97" s="187"/>
      <c r="H97" s="187"/>
      <c r="I97" s="187"/>
      <c r="J97" s="187"/>
    </row>
    <row r="98" spans="2:10" ht="15" x14ac:dyDescent="0.3">
      <c r="B98" s="187"/>
      <c r="C98" s="187"/>
      <c r="D98" s="187"/>
      <c r="E98" s="187"/>
      <c r="F98" s="187"/>
      <c r="G98" s="187"/>
      <c r="H98" s="187"/>
      <c r="I98" s="187"/>
      <c r="J98" s="187"/>
    </row>
    <row r="99" spans="2:10" ht="15" x14ac:dyDescent="0.3">
      <c r="B99" s="187"/>
      <c r="C99" s="187"/>
      <c r="D99" s="187"/>
      <c r="E99" s="187"/>
      <c r="F99" s="187"/>
      <c r="G99" s="187"/>
      <c r="H99" s="187"/>
      <c r="I99" s="187"/>
      <c r="J99" s="187"/>
    </row>
    <row r="100" spans="2:10" ht="15" x14ac:dyDescent="0.3">
      <c r="B100" s="187"/>
      <c r="C100" s="187"/>
      <c r="D100" s="187"/>
      <c r="E100" s="187"/>
      <c r="F100" s="187"/>
      <c r="G100" s="187"/>
      <c r="H100" s="187"/>
      <c r="I100" s="187"/>
      <c r="J100" s="187"/>
    </row>
    <row r="101" spans="2:10" ht="15" x14ac:dyDescent="0.3"/>
    <row r="102" spans="2:10" ht="15" x14ac:dyDescent="0.3"/>
    <row r="103" spans="2:10" ht="15" x14ac:dyDescent="0.3"/>
    <row r="104" spans="2:10" ht="15" customHeight="1" x14ac:dyDescent="0.3"/>
    <row r="105" spans="2:10" ht="15" customHeight="1" x14ac:dyDescent="0.3"/>
    <row r="106" spans="2:10" ht="15" x14ac:dyDescent="0.3"/>
    <row r="107" spans="2:10" ht="15" x14ac:dyDescent="0.3"/>
    <row r="108" spans="2:10" ht="18.75" customHeight="1" x14ac:dyDescent="0.3"/>
    <row r="109" spans="2:10" ht="15" x14ac:dyDescent="0.3"/>
    <row r="110" spans="2:10" ht="15" x14ac:dyDescent="0.3"/>
    <row r="111" spans="2:10" ht="15" x14ac:dyDescent="0.3"/>
    <row r="112" spans="2:10" ht="15" x14ac:dyDescent="0.3"/>
    <row r="113" ht="15" x14ac:dyDescent="0.3"/>
    <row r="114" ht="15" x14ac:dyDescent="0.3"/>
    <row r="115" ht="15" x14ac:dyDescent="0.3"/>
    <row r="116" ht="15" x14ac:dyDescent="0.3"/>
    <row r="117" ht="15" x14ac:dyDescent="0.3"/>
    <row r="118" ht="15" x14ac:dyDescent="0.3"/>
    <row r="119" ht="15" x14ac:dyDescent="0.3"/>
    <row r="120" ht="15" x14ac:dyDescent="0.3"/>
    <row r="121" ht="15" x14ac:dyDescent="0.3"/>
    <row r="122" ht="15" x14ac:dyDescent="0.3"/>
    <row r="123" ht="15" x14ac:dyDescent="0.3"/>
    <row r="124" ht="15" x14ac:dyDescent="0.3"/>
    <row r="125" ht="15" x14ac:dyDescent="0.3"/>
    <row r="126" ht="15" x14ac:dyDescent="0.3"/>
    <row r="127" ht="15" x14ac:dyDescent="0.3"/>
    <row r="128" ht="15" x14ac:dyDescent="0.3"/>
    <row r="129" ht="15" x14ac:dyDescent="0.3"/>
  </sheetData>
  <protectedRanges>
    <protectedRange algorithmName="SHA-512" hashValue="19r0bVvPR7yZA0UiYij7Tv1CBk3noIABvFePbLhCJ4nk3L6A+Fy+RdPPS3STf+a52x4pG2PQK4FAkXK9epnlIA==" saltValue="gQC4yrLvnbJqxYZ0KSEoZA==" spinCount="100000" sqref="B16" name="Government revenues_1"/>
    <protectedRange algorithmName="SHA-512" hashValue="19r0bVvPR7yZA0UiYij7Tv1CBk3noIABvFePbLhCJ4nk3L6A+Fy+RdPPS3STf+a52x4pG2PQK4FAkXK9epnlIA==" saltValue="gQC4yrLvnbJqxYZ0KSEoZA==" spinCount="100000" sqref="B43" name="Government revenues_1_1"/>
    <protectedRange algorithmName="SHA-512" hashValue="19r0bVvPR7yZA0UiYij7Tv1CBk3noIABvFePbLhCJ4nk3L6A+Fy+RdPPS3STf+a52x4pG2PQK4FAkXK9epnlIA==" saltValue="gQC4yrLvnbJqxYZ0KSEoZA==" spinCount="100000" sqref="B51" name="Government revenues_1_2"/>
    <protectedRange algorithmName="SHA-512" hashValue="19r0bVvPR7yZA0UiYij7Tv1CBk3noIABvFePbLhCJ4nk3L6A+Fy+RdPPS3STf+a52x4pG2PQK4FAkXK9epnlIA==" saltValue="gQC4yrLvnbJqxYZ0KSEoZA==" spinCount="100000" sqref="B62" name="Government revenues_1_3"/>
    <protectedRange algorithmName="SHA-512" hashValue="19r0bVvPR7yZA0UiYij7Tv1CBk3noIABvFePbLhCJ4nk3L6A+Fy+RdPPS3STf+a52x4pG2PQK4FAkXK9epnlIA==" saltValue="gQC4yrLvnbJqxYZ0KSEoZA==" spinCount="100000" sqref="B63" name="Government revenues_1_4"/>
    <protectedRange algorithmName="SHA-512" hashValue="19r0bVvPR7yZA0UiYij7Tv1CBk3noIABvFePbLhCJ4nk3L6A+Fy+RdPPS3STf+a52x4pG2PQK4FAkXK9epnlIA==" saltValue="gQC4yrLvnbJqxYZ0KSEoZA==" spinCount="100000" sqref="B64" name="Government revenues_1_5"/>
  </protectedRanges>
  <mergeCells count="20">
    <mergeCell ref="B92:F92"/>
    <mergeCell ref="B93:F93"/>
    <mergeCell ref="B7:J7"/>
    <mergeCell ref="B8:J8"/>
    <mergeCell ref="B10:J10"/>
    <mergeCell ref="B11:J11"/>
    <mergeCell ref="B12:J12"/>
    <mergeCell ref="B67:J67"/>
    <mergeCell ref="B88:J88"/>
    <mergeCell ref="B89:J89"/>
    <mergeCell ref="B13:J13"/>
    <mergeCell ref="B20:J20"/>
    <mergeCell ref="B91:F91"/>
    <mergeCell ref="D22:E22"/>
    <mergeCell ref="B21:E21"/>
    <mergeCell ref="B2:J2"/>
    <mergeCell ref="B3:J3"/>
    <mergeCell ref="B4:J4"/>
    <mergeCell ref="B5:J5"/>
    <mergeCell ref="B6:J6"/>
  </mergeCells>
  <phoneticPr fontId="72" type="noConversion"/>
  <dataValidations xWindow="256" yWindow="426" count="22">
    <dataValidation type="list" allowBlank="1" showInputMessage="1" showErrorMessage="1" promptTitle="Seleccione el sector" prompt="Seleccione de la lista el sector correspondiente a la empresa" sqref="D25:D65" xr:uid="{00000000-0002-0000-0300-000000000000}">
      <formula1>Sector_list</formula1>
    </dataValidation>
    <dataValidation allowBlank="1" showInputMessage="1" showErrorMessage="1" promptTitle="Nombre del proyecto" prompt="Ingrese el nombre del proyecto._x000a__x000a_Por favor, evite utilizar siglas e ingrese el nombre completo." sqref="B69:B85" xr:uid="{00000000-0002-0000-0300-000001000000}"/>
    <dataValidation allowBlank="1" showInputMessage="1" showErrorMessage="1" promptTitle="Nombre de identificación" prompt="Ingrese la denominación del identificador, p. ej. &quot;Número de identificación fiscal&quot; o similares." sqref="B22" xr:uid="{00000000-0002-0000-0300-000002000000}"/>
    <dataValidation allowBlank="1" showInputMessage="1" showErrorMessage="1" promptTitle="Nombre del registro" prompt="Ingrese el nombre del registro u organismo" sqref="C22" xr:uid="{00000000-0002-0000-0300-000003000000}"/>
    <dataValidation allowBlank="1" showInputMessage="1" showErrorMessage="1" promptTitle="Dirección web del registro" prompt="Ingrese la dirección web directa del registro u organismo" sqref="D22" xr:uid="{00000000-0002-0000-0300-000004000000}"/>
    <dataValidation allowBlank="1" showInputMessage="1" showErrorMessage="1" promptTitle="Empresas afiliadas" prompt="Ingrese las empresas afiliadas al proyecto que correspondan, separadas por comas." sqref="D69:D85" xr:uid="{00000000-0002-0000-0300-000005000000}"/>
    <dataValidation allowBlank="1" showInputMessage="1" showErrorMessage="1" promptTitle="Número de referencia" prompt="Ingrese el número de referencia del acuerdo legal: contrato, licencia, arrendamiento, concesión…" sqref="C69:C85" xr:uid="{00000000-0002-0000-0300-000006000000}"/>
    <dataValidation type="textLength" allowBlank="1" showInputMessage="1" showErrorMessage="1" errorTitle="Please do not edit these cells" error="Please do not edit these cells" sqref="B22" xr:uid="{00000000-0002-0000-0300-000007000000}">
      <formula1>10000</formula1>
      <formula2>50000</formula2>
    </dataValidation>
    <dataValidation type="list" allowBlank="1" showInputMessage="1" showErrorMessage="1" sqref="F69:F85" xr:uid="{00000000-0002-0000-0300-000008000000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69:E85" xr:uid="{00000000-0002-0000-0300-000009000000}">
      <formula1>Commodity_names</formula1>
    </dataValidation>
    <dataValidation allowBlank="1" showInputMessage="1" showErrorMessage="1" promptTitle="Identificación" prompt="Ingrese el número de identificación correspondiente a la entidad gubernamental informante, si se aplica." sqref="D15:D18" xr:uid="{00000000-0002-0000-0300-00000A000000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18" xr:uid="{00000000-0002-0000-0300-00000B000000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5 B17:B18" xr:uid="{00000000-0002-0000-0300-00000C000000}"/>
    <dataValidation type="textLength" allowBlank="1" showInputMessage="1" showErrorMessage="1" sqref="C90:F90 F14:K18 A22 C19:E20 A14:E14 A1:K13 K69:K91 A69:A91 A19:B21 A23:E23 G90:J92 B89:B90 B86:J87 F22:K23 F19:L21 A66:K68 D24 A24:A65 C24:C65 B24:B42 B44:B50 E24:I65 B52:B61 B65" xr:uid="{00000000-0002-0000-0300-00000D000000}">
      <formula1>9999999</formula1>
      <formula2>99999999</formula2>
    </dataValidation>
    <dataValidation type="textLength" allowBlank="1" showInputMessage="1" showErrorMessage="1" errorTitle="No editar - basado en la Parte 4" error="Estas celdas se completarán automáticamente" promptTitle="No editar - basado en la Parte 4" prompt=" " sqref="E15:E18" xr:uid="{00000000-0002-0000-0300-00000E000000}">
      <formula1>999999</formula1>
      <formula2>9999999</formula2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69:G85" xr:uid="{00000000-0002-0000-0300-00000F000000}">
      <formula1>0</formula1>
      <formula2>1000000000000000</formula2>
    </dataValidation>
    <dataValidation type="decimal" allowBlank="1" showInputMessage="1" showErrorMessage="1" errorTitle="Ingrese únicamente números" error="En estas celdas sólo deberían incluirse números" promptTitle="Valores de producción" prompt="Ingrese el valor de la producción del proyecto." sqref="I69:I85" xr:uid="{00000000-0002-0000-0300-000010000000}">
      <formula1>0</formula1>
      <formula2>1000000000000000</formula2>
    </dataValidation>
    <dataValidation type="whole" showInputMessage="1" showErrorMessage="1" sqref="B91:F93" xr:uid="{00000000-0002-0000-0300-000011000000}">
      <formula1>999999</formula1>
      <formula2>99999999</formula2>
    </dataValidation>
    <dataValidation type="whole" allowBlank="1" showInputMessage="1" showErrorMessage="1" errorTitle="No editar estas celdas" error="Por favor, no edite estas celdas" sqref="B88" xr:uid="{00000000-0002-0000-0300-000012000000}">
      <formula1>10000</formula1>
      <formula2>50000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69:H85" xr:uid="{00000000-0002-0000-0300-000013000000}">
      <formula1>"&lt;Unidad&gt;,Sm3,Sm3 o.e.,Barriles,Toneladas,oz,carats,Pce"</formula1>
    </dataValidation>
    <dataValidation type="list" allowBlank="1" showInputMessage="1" showErrorMessage="1" sqref="B16" xr:uid="{E079B86A-9CB2-4D7F-87A2-43940DC62E58}">
      <formula1>Government_entities_list</formula1>
    </dataValidation>
    <dataValidation type="list" showInputMessage="1" showErrorMessage="1" sqref="B43 B51 B62:B64" xr:uid="{A84AC2E3-F3C6-4209-A9BE-3C5FDA2E45D7}">
      <formula1>Companies_list</formula1>
    </dataValidation>
  </dataValidations>
  <hyperlinks>
    <hyperlink ref="B8" r:id="rId1" xr:uid="{00000000-0004-0000-0300-000000000000}"/>
    <hyperlink ref="B89:F89" r:id="rId2" display="Give us your feedback or report a conflict in the data! Write to us at  data@eiti.org" xr:uid="{00000000-0004-0000-0300-000001000000}"/>
    <hyperlink ref="B88:F88" r:id="rId3" display="Puede acceder a la versión más reciente de las plantillas de datos resumidos en https://eiti.org/es/documento/plantilla-datos-resumidos-del-eiti" xr:uid="{00000000-0004-0000-0300-000002000000}"/>
  </hyperlinks>
  <pageMargins left="0.25" right="0.25" top="0.75" bottom="0.75" header="0.3" footer="0.3"/>
  <pageSetup paperSize="8" fitToHeight="0" orientation="landscape" horizontalDpi="2400" verticalDpi="2400" r:id="rId4"/>
  <tableParts count="3">
    <tablePart r:id="rId5"/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xWindow="256" yWindow="426" count="1">
        <x14:dataValidation type="list" allowBlank="1" showInputMessage="1" showErrorMessage="1" error="El contenido ingresado es inválido" promptTitle="Moneda" prompt="Ingrese la moneda de acuerdo con el código de divisas ISO de tres letreas." xr:uid="{00000000-0002-0000-0300-000014000000}">
          <x14:formula1>
            <xm:f>Lists!$I$11:$I$168</xm:f>
          </x14:formula1>
          <xm:sqref>J69:J85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65"/>
  <sheetViews>
    <sheetView showGridLines="0" topLeftCell="A18" zoomScale="80" zoomScaleNormal="80" workbookViewId="0">
      <selection activeCell="J53" sqref="J53"/>
    </sheetView>
  </sheetViews>
  <sheetFormatPr defaultColWidth="8.6640625" defaultRowHeight="15" x14ac:dyDescent="0.35"/>
  <cols>
    <col min="1" max="1" width="2.6640625" style="33" customWidth="1"/>
    <col min="2" max="5" width="0" style="33" hidden="1" customWidth="1"/>
    <col min="6" max="6" width="50.44140625" style="33" customWidth="1"/>
    <col min="7" max="7" width="16.6640625" style="33" customWidth="1"/>
    <col min="8" max="8" width="36" style="33" customWidth="1"/>
    <col min="9" max="9" width="28.33203125" style="33" customWidth="1"/>
    <col min="10" max="10" width="52.88671875" style="33" customWidth="1"/>
    <col min="11" max="11" width="15.44140625" style="33" bestFit="1" customWidth="1"/>
    <col min="12" max="12" width="2.6640625" style="33" customWidth="1"/>
    <col min="13" max="13" width="19.44140625" style="33" bestFit="1" customWidth="1"/>
    <col min="14" max="14" width="73.44140625" style="33" bestFit="1" customWidth="1"/>
    <col min="15" max="15" width="4" style="33" customWidth="1"/>
    <col min="16" max="17" width="8.6640625" style="33"/>
    <col min="18" max="19" width="8.6640625" style="33" customWidth="1"/>
    <col min="20" max="16384" width="8.6640625" style="33"/>
  </cols>
  <sheetData>
    <row r="1" spans="6:14" s="17" customFormat="1" ht="15.75" hidden="1" customHeight="1" x14ac:dyDescent="0.3">
      <c r="F1" s="187"/>
      <c r="G1" s="187"/>
      <c r="H1" s="187"/>
      <c r="I1" s="187"/>
      <c r="J1" s="187"/>
      <c r="K1" s="187"/>
      <c r="L1" s="187"/>
      <c r="M1" s="187"/>
      <c r="N1" s="187"/>
    </row>
    <row r="2" spans="6:14" s="17" customFormat="1" hidden="1" x14ac:dyDescent="0.3">
      <c r="F2" s="187"/>
      <c r="G2" s="187"/>
      <c r="H2" s="187"/>
      <c r="I2" s="187"/>
      <c r="J2" s="187"/>
      <c r="K2" s="187"/>
      <c r="L2" s="187"/>
      <c r="M2" s="187"/>
      <c r="N2" s="187"/>
    </row>
    <row r="3" spans="6:14" s="17" customFormat="1" hidden="1" x14ac:dyDescent="0.3">
      <c r="F3" s="187"/>
      <c r="G3" s="187"/>
      <c r="H3" s="187"/>
      <c r="I3" s="187"/>
      <c r="J3" s="187"/>
      <c r="K3" s="187"/>
      <c r="L3" s="187"/>
      <c r="M3" s="187"/>
      <c r="N3" s="196" t="s">
        <v>401</v>
      </c>
    </row>
    <row r="4" spans="6:14" s="17" customFormat="1" hidden="1" x14ac:dyDescent="0.3">
      <c r="F4" s="187"/>
      <c r="G4" s="187"/>
      <c r="H4" s="187"/>
      <c r="I4" s="187"/>
      <c r="J4" s="187"/>
      <c r="K4" s="187"/>
      <c r="L4" s="187"/>
      <c r="M4" s="187"/>
      <c r="N4" s="196">
        <f>Introduction!G4</f>
        <v>44165</v>
      </c>
    </row>
    <row r="5" spans="6:14" s="17" customFormat="1" hidden="1" x14ac:dyDescent="0.3">
      <c r="F5" s="187"/>
      <c r="G5" s="187"/>
      <c r="H5" s="187"/>
      <c r="I5" s="187"/>
      <c r="J5" s="187"/>
      <c r="K5" s="187"/>
      <c r="L5" s="187"/>
      <c r="M5" s="187"/>
      <c r="N5" s="187"/>
    </row>
    <row r="6" spans="6:14" s="17" customFormat="1" hidden="1" x14ac:dyDescent="0.3">
      <c r="F6" s="187"/>
      <c r="G6" s="187"/>
      <c r="H6" s="187"/>
      <c r="I6" s="187"/>
      <c r="J6" s="187"/>
      <c r="K6" s="187"/>
      <c r="L6" s="187"/>
      <c r="M6" s="187"/>
      <c r="N6" s="187"/>
    </row>
    <row r="7" spans="6:14" s="17" customFormat="1" x14ac:dyDescent="0.3">
      <c r="F7" s="187"/>
      <c r="G7" s="187"/>
      <c r="H7" s="187"/>
      <c r="I7" s="187"/>
      <c r="J7" s="187"/>
      <c r="K7" s="187"/>
      <c r="L7" s="187"/>
      <c r="M7" s="187"/>
      <c r="N7" s="187"/>
    </row>
    <row r="8" spans="6:14" s="17" customFormat="1" x14ac:dyDescent="0.3">
      <c r="F8" s="284" t="s">
        <v>402</v>
      </c>
      <c r="G8" s="284"/>
      <c r="H8" s="284"/>
      <c r="I8" s="284"/>
      <c r="J8" s="284"/>
      <c r="K8" s="284"/>
      <c r="L8" s="284"/>
      <c r="M8" s="284"/>
      <c r="N8" s="284"/>
    </row>
    <row r="9" spans="6:14" s="17" customFormat="1" ht="24" x14ac:dyDescent="0.3">
      <c r="F9" s="309" t="s">
        <v>39</v>
      </c>
      <c r="G9" s="309"/>
      <c r="H9" s="309"/>
      <c r="I9" s="309"/>
      <c r="J9" s="309"/>
      <c r="K9" s="309"/>
      <c r="L9" s="309"/>
      <c r="M9" s="309"/>
      <c r="N9" s="309"/>
    </row>
    <row r="10" spans="6:14" s="17" customFormat="1" ht="15" customHeight="1" x14ac:dyDescent="0.3">
      <c r="F10" s="310" t="s">
        <v>403</v>
      </c>
      <c r="G10" s="310"/>
      <c r="H10" s="310"/>
      <c r="I10" s="310"/>
      <c r="J10" s="310"/>
      <c r="K10" s="310"/>
      <c r="L10" s="310"/>
      <c r="M10" s="310"/>
      <c r="N10" s="310"/>
    </row>
    <row r="11" spans="6:14" s="17" customFormat="1" ht="15" customHeight="1" x14ac:dyDescent="0.3">
      <c r="F11" s="286" t="s">
        <v>404</v>
      </c>
      <c r="G11" s="286"/>
      <c r="H11" s="286"/>
      <c r="I11" s="286"/>
      <c r="J11" s="286"/>
      <c r="K11" s="286"/>
      <c r="L11" s="286"/>
      <c r="M11" s="286"/>
      <c r="N11" s="286"/>
    </row>
    <row r="12" spans="6:14" s="17" customFormat="1" ht="15" customHeight="1" x14ac:dyDescent="0.3">
      <c r="F12" s="286" t="s">
        <v>405</v>
      </c>
      <c r="G12" s="286"/>
      <c r="H12" s="286"/>
      <c r="I12" s="286"/>
      <c r="J12" s="286"/>
      <c r="K12" s="286"/>
      <c r="L12" s="286"/>
      <c r="M12" s="286"/>
      <c r="N12" s="286"/>
    </row>
    <row r="13" spans="6:14" s="17" customFormat="1" ht="15" customHeight="1" x14ac:dyDescent="0.3">
      <c r="F13" s="305" t="s">
        <v>406</v>
      </c>
      <c r="G13" s="305"/>
      <c r="H13" s="305"/>
      <c r="I13" s="305"/>
      <c r="J13" s="305"/>
      <c r="K13" s="305"/>
      <c r="L13" s="305"/>
      <c r="M13" s="305"/>
      <c r="N13" s="305"/>
    </row>
    <row r="14" spans="6:14" s="17" customFormat="1" ht="15" customHeight="1" x14ac:dyDescent="0.3">
      <c r="F14" s="306" t="s">
        <v>407</v>
      </c>
      <c r="G14" s="306"/>
      <c r="H14" s="306"/>
      <c r="I14" s="306"/>
      <c r="J14" s="306"/>
      <c r="K14" s="306"/>
      <c r="L14" s="306"/>
      <c r="M14" s="306"/>
      <c r="N14" s="306"/>
    </row>
    <row r="15" spans="6:14" s="17" customFormat="1" ht="15" customHeight="1" x14ac:dyDescent="0.3">
      <c r="F15" s="307" t="s">
        <v>408</v>
      </c>
      <c r="G15" s="307"/>
      <c r="H15" s="307"/>
      <c r="I15" s="307"/>
      <c r="J15" s="307"/>
      <c r="K15" s="307"/>
      <c r="L15" s="307"/>
      <c r="M15" s="307"/>
      <c r="N15" s="307"/>
    </row>
    <row r="16" spans="6:14" s="17" customFormat="1" x14ac:dyDescent="0.35">
      <c r="F16" s="297" t="s">
        <v>329</v>
      </c>
      <c r="G16" s="297"/>
      <c r="H16" s="297"/>
      <c r="I16" s="297"/>
      <c r="J16" s="297"/>
      <c r="K16" s="297"/>
      <c r="L16" s="297"/>
      <c r="M16" s="297"/>
      <c r="N16" s="297"/>
    </row>
    <row r="17" spans="2:14" s="17" customFormat="1" x14ac:dyDescent="0.3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</row>
    <row r="18" spans="2:14" s="17" customFormat="1" ht="24" x14ac:dyDescent="0.3">
      <c r="B18" s="187"/>
      <c r="C18" s="187"/>
      <c r="D18" s="187"/>
      <c r="E18" s="187"/>
      <c r="F18" s="298" t="s">
        <v>409</v>
      </c>
      <c r="G18" s="298"/>
      <c r="H18" s="298"/>
      <c r="I18" s="298"/>
      <c r="J18" s="298"/>
      <c r="K18" s="298"/>
      <c r="L18" s="187"/>
      <c r="M18" s="308" t="s">
        <v>410</v>
      </c>
      <c r="N18" s="308"/>
    </row>
    <row r="19" spans="2:14" s="17" customFormat="1" ht="15.75" customHeight="1" x14ac:dyDescent="0.3"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313" t="s">
        <v>411</v>
      </c>
      <c r="N19" s="314"/>
    </row>
    <row r="20" spans="2:14" ht="15" customHeight="1" x14ac:dyDescent="0.35">
      <c r="B20" s="201"/>
      <c r="C20" s="201"/>
      <c r="D20" s="201"/>
      <c r="E20" s="201"/>
      <c r="F20" s="311" t="s">
        <v>412</v>
      </c>
      <c r="G20" s="311"/>
      <c r="H20" s="311"/>
      <c r="I20" s="311"/>
      <c r="J20" s="311"/>
      <c r="K20" s="312"/>
      <c r="L20" s="201"/>
      <c r="M20" s="187"/>
      <c r="N20" s="187"/>
    </row>
    <row r="21" spans="2:14" ht="24" x14ac:dyDescent="0.35">
      <c r="B21" s="157" t="s">
        <v>413</v>
      </c>
      <c r="C21" s="157" t="s">
        <v>414</v>
      </c>
      <c r="D21" s="157" t="s">
        <v>415</v>
      </c>
      <c r="E21" s="157" t="s">
        <v>416</v>
      </c>
      <c r="F21" s="201" t="s">
        <v>417</v>
      </c>
      <c r="G21" s="201" t="s">
        <v>346</v>
      </c>
      <c r="H21" s="201" t="s">
        <v>418</v>
      </c>
      <c r="I21" s="201" t="s">
        <v>419</v>
      </c>
      <c r="J21" s="201" t="s">
        <v>420</v>
      </c>
      <c r="K21" s="187" t="s">
        <v>399</v>
      </c>
      <c r="L21" s="201"/>
      <c r="M21" s="309" t="s">
        <v>421</v>
      </c>
      <c r="N21" s="309"/>
    </row>
    <row r="22" spans="2:14" ht="20.100000000000001" customHeight="1" x14ac:dyDescent="0.35">
      <c r="B22" s="157" t="str">
        <f>IFERROR(VLOOKUP(Government_revenues_table[[#This Row],[Clasificación según EFP]],Table6_GFS_codes_classification[],COLUMNS($F:F)+3,FALSE),"Do not enter data")</f>
        <v>Otros ingresos (14E)</v>
      </c>
      <c r="C22" s="157" t="str">
        <f>IFERROR(VLOOKUP(Government_revenues_table[[#This Row],[Clasificación según EFP]],Table6_GFS_codes_classification[],COLUMNS($F:G)+3,FALSE),"Do not enter data")</f>
        <v>Ingresos por propiedades (141E)</v>
      </c>
      <c r="D22" s="157" t="str">
        <f>IFERROR(VLOOKUP(Government_revenues_table[[#This Row],[Clasificación según EFP]],Table6_GFS_codes_classification[],COLUMNS($F:H)+3,FALSE),"Do not enter data")</f>
        <v>Alquiler (1415E)</v>
      </c>
      <c r="E22" s="157" t="str">
        <f>IFERROR(VLOOKUP(Government_revenues_table[[#This Row],[Clasificación según EFP]],Table6_GFS_codes_classification[],COLUMNS($F:I)+3,FALSE),"Do not enter data")</f>
        <v>Regalías (1415E1)</v>
      </c>
      <c r="F22" s="201" t="s">
        <v>422</v>
      </c>
      <c r="G22" s="187" t="s">
        <v>423</v>
      </c>
      <c r="H22" s="201" t="s">
        <v>424</v>
      </c>
      <c r="I22" s="201" t="s">
        <v>337</v>
      </c>
      <c r="J22" s="232">
        <v>3104859340000</v>
      </c>
      <c r="K22" s="201" t="s">
        <v>94</v>
      </c>
      <c r="L22" s="201"/>
      <c r="M22" s="315" t="s">
        <v>425</v>
      </c>
      <c r="N22" s="315"/>
    </row>
    <row r="23" spans="2:14" ht="15.75" customHeight="1" x14ac:dyDescent="0.35">
      <c r="B23" s="157" t="str">
        <f>IFERROR(VLOOKUP(Government_revenues_table[[#This Row],[Clasificación según EFP]],Table6_GFS_codes_classification[],COLUMNS($F:F)+3,FALSE),"Do not enter data")</f>
        <v>Otros ingresos (14E)</v>
      </c>
      <c r="C23" s="157" t="str">
        <f>IFERROR(VLOOKUP(Government_revenues_table[[#This Row],[Clasificación según EFP]],Table6_GFS_codes_classification[],COLUMNS($F:G)+3,FALSE),"Do not enter data")</f>
        <v>Ingresos por propiedades (141E)</v>
      </c>
      <c r="D23" s="157" t="str">
        <f>IFERROR(VLOOKUP(Government_revenues_table[[#This Row],[Clasificación según EFP]],Table6_GFS_codes_classification[],COLUMNS($F:H)+3,FALSE),"Do not enter data")</f>
        <v>Alquiler (1415E)</v>
      </c>
      <c r="E23" s="15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3" s="201" t="s">
        <v>426</v>
      </c>
      <c r="G23" s="187" t="s">
        <v>423</v>
      </c>
      <c r="H23" s="201" t="s">
        <v>427</v>
      </c>
      <c r="I23" s="201" t="s">
        <v>337</v>
      </c>
      <c r="J23" s="232">
        <v>559604680000</v>
      </c>
      <c r="K23" s="201" t="s">
        <v>94</v>
      </c>
      <c r="L23" s="201"/>
      <c r="M23" s="315"/>
      <c r="N23" s="315"/>
    </row>
    <row r="24" spans="2:14" ht="15.75" customHeight="1" x14ac:dyDescent="0.35">
      <c r="B24" s="157" t="str">
        <f>IFERROR(VLOOKUP(Government_revenues_table[[#This Row],[Clasificación según EFP]],Table6_GFS_codes_classification[],COLUMNS($F:F)+3,FALSE),"Do not enter data")</f>
        <v>Otros ingresos (14E)</v>
      </c>
      <c r="C24" s="157" t="str">
        <f>IFERROR(VLOOKUP(Government_revenues_table[[#This Row],[Clasificación según EFP]],Table6_GFS_codes_classification[],COLUMNS($F:G)+3,FALSE),"Do not enter data")</f>
        <v>Ingresos por propiedades (141E)</v>
      </c>
      <c r="D24" s="157" t="str">
        <f>IFERROR(VLOOKUP(Government_revenues_table[[#This Row],[Clasificación según EFP]],Table6_GFS_codes_classification[],COLUMNS($F:H)+3,FALSE),"Do not enter data")</f>
        <v>Alquiler (1415E)</v>
      </c>
      <c r="E24" s="15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4" s="201" t="s">
        <v>426</v>
      </c>
      <c r="G24" s="187" t="s">
        <v>423</v>
      </c>
      <c r="H24" s="201" t="s">
        <v>428</v>
      </c>
      <c r="I24" s="271" t="s">
        <v>337</v>
      </c>
      <c r="J24" s="232">
        <v>1044051814400</v>
      </c>
      <c r="K24" s="201" t="s">
        <v>94</v>
      </c>
      <c r="L24" s="201"/>
      <c r="M24" s="315"/>
      <c r="N24" s="315"/>
    </row>
    <row r="25" spans="2:14" ht="15.75" customHeight="1" x14ac:dyDescent="0.35">
      <c r="B25" s="157" t="str">
        <f>IFERROR(VLOOKUP(Government_revenues_table[[#This Row],[Clasificación según EFP]],Table6_GFS_codes_classification[],COLUMNS($F:F)+3,FALSE),"Do not enter data")</f>
        <v>Otros ingresos (14E)</v>
      </c>
      <c r="C25" s="157" t="str">
        <f>IFERROR(VLOOKUP(Government_revenues_table[[#This Row],[Clasificación según EFP]],Table6_GFS_codes_classification[],COLUMNS($F:G)+3,FALSE),"Do not enter data")</f>
        <v>Ingresos por propiedades (141E)</v>
      </c>
      <c r="D25" s="157" t="str">
        <f>IFERROR(VLOOKUP(Government_revenues_table[[#This Row],[Clasificación según EFP]],Table6_GFS_codes_classification[],COLUMNS($F:H)+3,FALSE),"Do not enter data")</f>
        <v>Alquiler (1415E)</v>
      </c>
      <c r="E25" s="157" t="str">
        <f>IFERROR(VLOOKUP(Government_revenues_table[[#This Row],[Clasificación según EFP]],Table6_GFS_codes_classification[],COLUMNS($F:I)+3,FALSE),"Do not enter data")</f>
        <v>Regalías (1415E1)</v>
      </c>
      <c r="F25" s="201" t="s">
        <v>422</v>
      </c>
      <c r="G25" s="187" t="s">
        <v>352</v>
      </c>
      <c r="H25" s="201" t="s">
        <v>429</v>
      </c>
      <c r="I25" s="271" t="s">
        <v>339</v>
      </c>
      <c r="J25" s="232">
        <v>25184220000</v>
      </c>
      <c r="K25" s="201" t="s">
        <v>94</v>
      </c>
      <c r="L25" s="201"/>
      <c r="M25" s="315"/>
      <c r="N25" s="315"/>
    </row>
    <row r="26" spans="2:14" x14ac:dyDescent="0.35">
      <c r="B26" s="157" t="str">
        <f>IFERROR(VLOOKUP(Government_revenues_table[[#This Row],[Clasificación según EFP]],Table6_GFS_codes_classification[],COLUMNS($F:F)+3,FALSE),"Do not enter data")</f>
        <v>Otros ingresos (14E)</v>
      </c>
      <c r="C26" s="157" t="str">
        <f>IFERROR(VLOOKUP(Government_revenues_table[[#This Row],[Clasificación según EFP]],Table6_GFS_codes_classification[],COLUMNS($F:G)+3,FALSE),"Do not enter data")</f>
        <v>Ingresos por propiedades (141E)</v>
      </c>
      <c r="D26" s="157" t="str">
        <f>IFERROR(VLOOKUP(Government_revenues_table[[#This Row],[Clasificación según EFP]],Table6_GFS_codes_classification[],COLUMNS($F:H)+3,FALSE),"Do not enter data")</f>
        <v>Alquiler (1415E)</v>
      </c>
      <c r="E26" s="157" t="str">
        <f>IFERROR(VLOOKUP(Government_revenues_table[[#This Row],[Clasificación según EFP]],Table6_GFS_codes_classification[],COLUMNS($F:I)+3,FALSE),"Do not enter data")</f>
        <v>Regalías (1415E1)</v>
      </c>
      <c r="F26" s="201" t="s">
        <v>422</v>
      </c>
      <c r="G26" s="187" t="s">
        <v>352</v>
      </c>
      <c r="H26" s="201" t="s">
        <v>430</v>
      </c>
      <c r="I26" s="271" t="s">
        <v>339</v>
      </c>
      <c r="J26" s="232">
        <v>279042290000</v>
      </c>
      <c r="K26" s="201" t="s">
        <v>94</v>
      </c>
      <c r="L26" s="201"/>
      <c r="M26" s="291" t="s">
        <v>431</v>
      </c>
      <c r="N26" s="291"/>
    </row>
    <row r="27" spans="2:14" x14ac:dyDescent="0.35">
      <c r="B27" s="157" t="str">
        <f>IFERROR(VLOOKUP(Government_revenues_table[[#This Row],[Clasificación según EFP]],Table6_GFS_codes_classification[],COLUMNS($F:F)+3,FALSE),"Do not enter data")</f>
        <v>Otros ingresos (14E)</v>
      </c>
      <c r="C27" s="157" t="str">
        <f>IFERROR(VLOOKUP(Government_revenues_table[[#This Row],[Clasificación según EFP]],Table6_GFS_codes_classification[],COLUMNS($F:G)+3,FALSE),"Do not enter data")</f>
        <v>Ingresos por propiedades (141E)</v>
      </c>
      <c r="D27" s="157" t="str">
        <f>IFERROR(VLOOKUP(Government_revenues_table[[#This Row],[Clasificación según EFP]],Table6_GFS_codes_classification[],COLUMNS($F:H)+3,FALSE),"Do not enter data")</f>
        <v>Alquiler (1415E)</v>
      </c>
      <c r="E27" s="15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7" s="201" t="s">
        <v>426</v>
      </c>
      <c r="G27" s="187" t="s">
        <v>352</v>
      </c>
      <c r="H27" s="201" t="s">
        <v>428</v>
      </c>
      <c r="I27" s="271" t="s">
        <v>339</v>
      </c>
      <c r="J27" s="232">
        <v>1518721510000</v>
      </c>
      <c r="K27" s="201" t="s">
        <v>94</v>
      </c>
      <c r="L27" s="201"/>
      <c r="M27" s="291" t="s">
        <v>432</v>
      </c>
      <c r="N27" s="291"/>
    </row>
    <row r="28" spans="2:14" x14ac:dyDescent="0.35">
      <c r="B28" s="324" t="str">
        <f>IFERROR(VLOOKUP(Government_revenues_table[[#This Row],[Clasificación según EFP]],Table6_GFS_codes_classification[],COLUMNS($F:F)+3,FALSE),"Do not enter data")</f>
        <v>Otros ingresos (14E)</v>
      </c>
      <c r="C28" s="324" t="str">
        <f>IFERROR(VLOOKUP(Government_revenues_table[[#This Row],[Clasificación según EFP]],Table6_GFS_codes_classification[],COLUMNS($F:G)+3,FALSE),"Do not enter data")</f>
        <v>Ingresos por propiedades (141E)</v>
      </c>
      <c r="D28" s="324" t="str">
        <f>IFERROR(VLOOKUP(Government_revenues_table[[#This Row],[Clasificación según EFP]],Table6_GFS_codes_classification[],COLUMNS($F:H)+3,FALSE),"Do not enter data")</f>
        <v>Alquiler (1415E)</v>
      </c>
      <c r="E28" s="324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8" s="201" t="s">
        <v>426</v>
      </c>
      <c r="G28" s="187" t="s">
        <v>423</v>
      </c>
      <c r="H28" s="201" t="s">
        <v>433</v>
      </c>
      <c r="I28" s="271" t="s">
        <v>434</v>
      </c>
      <c r="J28" s="326">
        <v>624761390000</v>
      </c>
      <c r="K28" s="325"/>
      <c r="L28" s="201"/>
      <c r="M28" s="267"/>
      <c r="N28" s="267"/>
    </row>
    <row r="29" spans="2:14" x14ac:dyDescent="0.35">
      <c r="B29" s="237" t="str">
        <f>IFERROR(VLOOKUP(Government_revenues_table[[#This Row],[Clasificación según EFP]],Table6_GFS_codes_classification[],COLUMNS($F:F)+3,FALSE),"Do not enter data")</f>
        <v>Otros ingresos (14E)</v>
      </c>
      <c r="C29" s="237" t="str">
        <f>IFERROR(VLOOKUP(Government_revenues_table[[#This Row],[Clasificación según EFP]],Table6_GFS_codes_classification[],COLUMNS($F:G)+3,FALSE),"Do not enter data")</f>
        <v>Ingresos por propiedades (141E)</v>
      </c>
      <c r="D29" s="237" t="str">
        <f>IFERROR(VLOOKUP(Government_revenues_table[[#This Row],[Clasificación según EFP]],Table6_GFS_codes_classification[],COLUMNS($F:H)+3,FALSE),"Do not enter data")</f>
        <v>Alquiler (1415E)</v>
      </c>
      <c r="E29" s="23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9" s="201" t="s">
        <v>426</v>
      </c>
      <c r="G29" s="187" t="s">
        <v>352</v>
      </c>
      <c r="H29" s="201" t="s">
        <v>433</v>
      </c>
      <c r="I29" s="271" t="s">
        <v>434</v>
      </c>
      <c r="J29" s="232">
        <v>322143910000</v>
      </c>
      <c r="K29" s="201" t="s">
        <v>94</v>
      </c>
      <c r="L29" s="201"/>
      <c r="M29" s="201"/>
      <c r="N29" s="201"/>
    </row>
    <row r="30" spans="2:14" x14ac:dyDescent="0.35">
      <c r="B30" s="237" t="str">
        <f>IFERROR(VLOOKUP(Government_revenues_table[[#This Row],[Clasificación según EFP]],Table6_GFS_codes_classification[],COLUMNS($F:F)+3,FALSE),"Do not enter data")</f>
        <v>Otros ingresos (14E)</v>
      </c>
      <c r="C30" s="237" t="str">
        <f>IFERROR(VLOOKUP(Government_revenues_table[[#This Row],[Clasificación según EFP]],Table6_GFS_codes_classification[],COLUMNS($F:G)+3,FALSE),"Do not enter data")</f>
        <v>Ingresos por propiedades (141E)</v>
      </c>
      <c r="D30" s="237" t="str">
        <f>IFERROR(VLOOKUP(Government_revenues_table[[#This Row],[Clasificación según EFP]],Table6_GFS_codes_classification[],COLUMNS($F:H)+3,FALSE),"Do not enter data")</f>
        <v>Alquiler (1415E)</v>
      </c>
      <c r="E30" s="23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30" s="201" t="s">
        <v>426</v>
      </c>
      <c r="G30" s="187" t="s">
        <v>435</v>
      </c>
      <c r="H30" s="201" t="s">
        <v>436</v>
      </c>
      <c r="I30" s="201" t="s">
        <v>341</v>
      </c>
      <c r="J30" s="232">
        <v>6549261630000</v>
      </c>
      <c r="K30" s="201" t="s">
        <v>94</v>
      </c>
      <c r="L30" s="201"/>
      <c r="M30" s="201"/>
      <c r="N30" s="201"/>
    </row>
    <row r="31" spans="2:14" ht="21" customHeight="1" x14ac:dyDescent="0.35">
      <c r="B31" s="237" t="str">
        <f>IFERROR(VLOOKUP(Government_revenues_table[[#This Row],[Clasificación según EFP]],Table6_GFS_codes_classification[],COLUMNS($F:F)+3,FALSE),"Do not enter data")</f>
        <v>Otros ingresos (14E)</v>
      </c>
      <c r="C31" s="237" t="str">
        <f>IFERROR(VLOOKUP(Government_revenues_table[[#This Row],[Clasificación según EFP]],Table6_GFS_codes_classification[],COLUMNS($F:G)+3,FALSE),"Do not enter data")</f>
        <v>Ingresos por propiedades (141E)</v>
      </c>
      <c r="D31" s="237" t="str">
        <f>IFERROR(VLOOKUP(Government_revenues_table[[#This Row],[Clasificación según EFP]],Table6_GFS_codes_classification[],COLUMNS($F:H)+3,FALSE),"Do not enter data")</f>
        <v>Alquiler (1415E)</v>
      </c>
      <c r="E31" s="23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31" s="201" t="s">
        <v>426</v>
      </c>
      <c r="G31" s="187" t="s">
        <v>352</v>
      </c>
      <c r="H31" s="201" t="s">
        <v>437</v>
      </c>
      <c r="I31" s="201" t="s">
        <v>341</v>
      </c>
      <c r="J31" s="232">
        <v>56255720000</v>
      </c>
      <c r="K31" s="201" t="s">
        <v>94</v>
      </c>
      <c r="L31" s="201"/>
      <c r="M31" s="201"/>
      <c r="N31" s="201"/>
    </row>
    <row r="32" spans="2:14" x14ac:dyDescent="0.35"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</row>
    <row r="33" spans="2:14" x14ac:dyDescent="0.35"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</row>
    <row r="34" spans="2:14" ht="15.6" thickBot="1" x14ac:dyDescent="0.4"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</row>
    <row r="35" spans="2:14" ht="15.6" thickBot="1" x14ac:dyDescent="0.4">
      <c r="B35" s="201"/>
      <c r="C35" s="201"/>
      <c r="D35" s="201"/>
      <c r="E35" s="201"/>
      <c r="F35" s="201"/>
      <c r="G35" s="201"/>
      <c r="H35" s="201"/>
      <c r="I35" s="154" t="s">
        <v>438</v>
      </c>
      <c r="J35" s="215">
        <f>SUMIF(Government_revenues_table[Moneda],"USD",Government_revenues_table[Valor de ingresos])+(IFERROR(SUMIF(Government_revenues_table[Moneda],"&lt;&gt;USD",Government_revenues_table[Valor de ingresos])/'Parte 1 - Datos generales'!$E$45,0))</f>
        <v>3912190695.6666665</v>
      </c>
      <c r="K35" s="201"/>
      <c r="L35" s="201"/>
      <c r="M35" s="201"/>
      <c r="N35" s="201"/>
    </row>
    <row r="36" spans="2:14" x14ac:dyDescent="0.35">
      <c r="F36" s="201"/>
      <c r="G36" s="201"/>
      <c r="H36" s="201"/>
      <c r="I36" s="201"/>
      <c r="J36" s="233"/>
      <c r="K36" s="201"/>
    </row>
    <row r="40" spans="2:14" ht="24" x14ac:dyDescent="0.35">
      <c r="F40" s="152" t="s">
        <v>439</v>
      </c>
      <c r="G40" s="152"/>
      <c r="H40" s="166"/>
      <c r="I40" s="166"/>
      <c r="J40" s="166"/>
      <c r="K40" s="166"/>
    </row>
    <row r="41" spans="2:14" x14ac:dyDescent="0.35">
      <c r="F41" s="158" t="s">
        <v>440</v>
      </c>
      <c r="G41" s="159"/>
      <c r="H41" s="159"/>
      <c r="I41" s="159"/>
      <c r="J41" s="160"/>
      <c r="K41" s="159"/>
    </row>
    <row r="42" spans="2:14" x14ac:dyDescent="0.35">
      <c r="F42" s="158"/>
      <c r="G42" s="159"/>
      <c r="H42" s="159"/>
      <c r="I42" s="159"/>
      <c r="J42" s="160"/>
      <c r="K42" s="159"/>
    </row>
    <row r="43" spans="2:14" x14ac:dyDescent="0.35">
      <c r="F43" s="158"/>
      <c r="G43" s="159"/>
      <c r="H43" s="159"/>
      <c r="I43" s="159"/>
      <c r="J43" s="160"/>
      <c r="K43" s="159"/>
    </row>
    <row r="44" spans="2:14" x14ac:dyDescent="0.35">
      <c r="F44" s="158" t="s">
        <v>441</v>
      </c>
      <c r="G44" s="159" t="s">
        <v>442</v>
      </c>
      <c r="H44" s="159"/>
      <c r="I44" s="159"/>
      <c r="J44" s="160"/>
      <c r="K44" s="159"/>
    </row>
    <row r="45" spans="2:14" x14ac:dyDescent="0.35">
      <c r="F45" s="158" t="s">
        <v>443</v>
      </c>
      <c r="G45" s="159" t="s">
        <v>444</v>
      </c>
      <c r="H45" s="159"/>
      <c r="I45" s="159"/>
      <c r="J45" s="160"/>
      <c r="K45" s="159"/>
    </row>
    <row r="46" spans="2:14" x14ac:dyDescent="0.35">
      <c r="F46" s="158"/>
      <c r="G46" s="161" t="s">
        <v>346</v>
      </c>
      <c r="H46" s="161" t="s">
        <v>418</v>
      </c>
      <c r="I46" s="161" t="s">
        <v>419</v>
      </c>
      <c r="J46" s="162" t="s">
        <v>420</v>
      </c>
      <c r="K46" s="161" t="s">
        <v>399</v>
      </c>
    </row>
    <row r="47" spans="2:14" ht="15.6" thickBot="1" x14ac:dyDescent="0.4">
      <c r="F47" s="158"/>
      <c r="G47" s="163" t="s">
        <v>438</v>
      </c>
      <c r="H47" s="163"/>
      <c r="I47" s="163"/>
      <c r="J47" s="164">
        <v>987777777</v>
      </c>
      <c r="K47" s="163" t="s">
        <v>192</v>
      </c>
    </row>
    <row r="48" spans="2:14" ht="15.6" thickTop="1" x14ac:dyDescent="0.35">
      <c r="F48" s="158" t="s">
        <v>445</v>
      </c>
      <c r="G48" s="159" t="s">
        <v>446</v>
      </c>
      <c r="H48" s="159"/>
      <c r="I48" s="159"/>
      <c r="J48" s="160"/>
      <c r="K48" s="159"/>
    </row>
    <row r="49" spans="6:14" x14ac:dyDescent="0.35">
      <c r="F49" s="158" t="s">
        <v>447</v>
      </c>
      <c r="G49" s="159" t="s">
        <v>446</v>
      </c>
      <c r="H49" s="159"/>
      <c r="I49" s="159"/>
      <c r="J49" s="160"/>
      <c r="K49" s="159"/>
      <c r="L49" s="201"/>
      <c r="M49" s="201"/>
      <c r="N49" s="201"/>
    </row>
    <row r="50" spans="6:14" ht="18.75" customHeight="1" x14ac:dyDescent="0.35">
      <c r="F50" s="158" t="s">
        <v>448</v>
      </c>
      <c r="G50" s="159" t="s">
        <v>446</v>
      </c>
      <c r="H50" s="159"/>
      <c r="I50" s="159"/>
      <c r="J50" s="160"/>
      <c r="K50" s="159"/>
      <c r="L50" s="201"/>
      <c r="M50" s="201"/>
      <c r="N50" s="201"/>
    </row>
    <row r="51" spans="6:14" ht="15.75" customHeight="1" x14ac:dyDescent="0.35">
      <c r="F51" s="158"/>
      <c r="G51" s="159"/>
      <c r="H51" s="159"/>
      <c r="I51" s="159"/>
      <c r="J51" s="160"/>
      <c r="K51" s="159"/>
      <c r="L51" s="201"/>
      <c r="M51" s="201"/>
      <c r="N51" s="201"/>
    </row>
    <row r="52" spans="6:14" x14ac:dyDescent="0.35">
      <c r="F52" s="158"/>
      <c r="G52" s="159"/>
      <c r="H52" s="159"/>
      <c r="I52" s="159"/>
      <c r="J52" s="160"/>
      <c r="K52" s="159"/>
      <c r="L52" s="201"/>
      <c r="M52" s="201"/>
      <c r="N52" s="201"/>
    </row>
    <row r="53" spans="6:14" x14ac:dyDescent="0.35">
      <c r="F53" s="158"/>
      <c r="G53" s="159"/>
      <c r="H53" s="159"/>
      <c r="I53" s="159"/>
      <c r="J53" s="160"/>
      <c r="K53" s="159"/>
      <c r="L53" s="201"/>
      <c r="M53" s="201"/>
      <c r="N53" s="201"/>
    </row>
    <row r="54" spans="6:14" x14ac:dyDescent="0.35">
      <c r="F54" s="158"/>
      <c r="G54" s="159"/>
      <c r="H54" s="159"/>
      <c r="I54" s="159"/>
      <c r="J54" s="160"/>
      <c r="K54" s="159"/>
      <c r="L54" s="201"/>
      <c r="M54" s="201"/>
      <c r="N54" s="201"/>
    </row>
    <row r="55" spans="6:14" ht="15.75" customHeight="1" thickBot="1" x14ac:dyDescent="0.4">
      <c r="F55" s="158"/>
      <c r="G55" s="159"/>
      <c r="H55" s="159"/>
      <c r="I55" s="159"/>
      <c r="J55" s="160"/>
      <c r="K55" s="159"/>
      <c r="L55" s="212"/>
      <c r="M55" s="212"/>
      <c r="N55" s="212"/>
    </row>
    <row r="56" spans="6:14" x14ac:dyDescent="0.35">
      <c r="F56" s="158"/>
      <c r="G56" s="159"/>
      <c r="H56" s="159"/>
      <c r="I56" s="159"/>
      <c r="J56" s="160"/>
      <c r="K56" s="159"/>
      <c r="L56" s="24"/>
      <c r="M56" s="24"/>
      <c r="N56" s="24"/>
    </row>
    <row r="57" spans="6:14" ht="15.6" thickBot="1" x14ac:dyDescent="0.4">
      <c r="F57" s="24"/>
      <c r="G57" s="24"/>
      <c r="H57" s="24"/>
      <c r="I57" s="24"/>
      <c r="J57" s="24"/>
      <c r="K57" s="24"/>
      <c r="L57" s="209"/>
      <c r="M57" s="209"/>
      <c r="N57" s="209"/>
    </row>
    <row r="58" spans="6:14" ht="15.6" thickBot="1" x14ac:dyDescent="0.4">
      <c r="F58" s="212"/>
      <c r="G58" s="212"/>
      <c r="H58" s="212"/>
      <c r="I58" s="212"/>
      <c r="J58" s="212"/>
      <c r="K58" s="212"/>
      <c r="L58" s="211"/>
      <c r="M58" s="211"/>
      <c r="N58" s="211"/>
    </row>
    <row r="59" spans="6:14" ht="15.6" thickBot="1" x14ac:dyDescent="0.4">
      <c r="F59" s="24"/>
      <c r="G59" s="24"/>
      <c r="H59" s="24"/>
      <c r="I59" s="24"/>
      <c r="J59" s="24"/>
      <c r="K59" s="24"/>
      <c r="L59" s="193"/>
      <c r="M59" s="193"/>
      <c r="N59" s="193"/>
    </row>
    <row r="60" spans="6:14" ht="15.6" thickBot="1" x14ac:dyDescent="0.4">
      <c r="F60" s="208" t="s">
        <v>32</v>
      </c>
      <c r="G60" s="209"/>
      <c r="H60" s="209"/>
      <c r="I60" s="209"/>
      <c r="J60" s="209"/>
      <c r="K60" s="209"/>
      <c r="L60" s="201"/>
      <c r="M60" s="201"/>
      <c r="N60" s="201"/>
    </row>
    <row r="61" spans="6:14" ht="15" customHeight="1" x14ac:dyDescent="0.35">
      <c r="F61" s="210" t="s">
        <v>33</v>
      </c>
      <c r="G61" s="211"/>
      <c r="H61" s="211"/>
      <c r="I61" s="211"/>
      <c r="J61" s="211"/>
      <c r="K61" s="211"/>
      <c r="L61" s="201"/>
      <c r="M61" s="201"/>
      <c r="N61" s="201"/>
    </row>
    <row r="62" spans="6:14" ht="15.6" thickBot="1" x14ac:dyDescent="0.4">
      <c r="F62" s="193"/>
      <c r="G62" s="193"/>
      <c r="H62" s="193"/>
      <c r="I62" s="193"/>
      <c r="J62" s="193"/>
      <c r="K62" s="193"/>
      <c r="L62" s="201"/>
      <c r="M62" s="201"/>
      <c r="N62" s="201"/>
    </row>
    <row r="63" spans="6:14" x14ac:dyDescent="0.35">
      <c r="F63" s="290" t="s">
        <v>34</v>
      </c>
      <c r="G63" s="290"/>
      <c r="H63" s="290"/>
      <c r="I63" s="290"/>
      <c r="J63" s="290"/>
      <c r="K63" s="201"/>
      <c r="L63" s="201"/>
      <c r="M63" s="201"/>
      <c r="N63" s="201"/>
    </row>
    <row r="64" spans="6:14" x14ac:dyDescent="0.35">
      <c r="F64" s="273" t="s">
        <v>35</v>
      </c>
      <c r="G64" s="273"/>
      <c r="H64" s="273"/>
      <c r="I64" s="273"/>
      <c r="J64" s="273"/>
      <c r="K64" s="201"/>
      <c r="L64" s="201"/>
      <c r="M64" s="201"/>
      <c r="N64" s="201"/>
    </row>
    <row r="65" spans="6:10" x14ac:dyDescent="0.35">
      <c r="F65" s="283" t="s">
        <v>37</v>
      </c>
      <c r="G65" s="283"/>
      <c r="H65" s="283"/>
      <c r="I65" s="283"/>
      <c r="J65" s="283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5" name="Government revenues_1_1"/>
    <protectedRange algorithmName="SHA-512" hashValue="19r0bVvPR7yZA0UiYij7Tv1CBk3noIABvFePbLhCJ4nk3L6A+Fy+RdPPS3STf+a52x4pG2PQK4FAkXK9epnlIA==" saltValue="gQC4yrLvnbJqxYZ0KSEoZA==" spinCount="100000" sqref="I27" name="Government revenues_1_2"/>
  </protectedRanges>
  <mergeCells count="20">
    <mergeCell ref="F63:J63"/>
    <mergeCell ref="F64:J64"/>
    <mergeCell ref="F65:J65"/>
    <mergeCell ref="F20:K20"/>
    <mergeCell ref="M19:N19"/>
    <mergeCell ref="M26:N26"/>
    <mergeCell ref="M27:N27"/>
    <mergeCell ref="M21:N21"/>
    <mergeCell ref="M22:N25"/>
    <mergeCell ref="F8:N8"/>
    <mergeCell ref="F9:N9"/>
    <mergeCell ref="F10:N10"/>
    <mergeCell ref="F11:N11"/>
    <mergeCell ref="F12:N12"/>
    <mergeCell ref="F13:N13"/>
    <mergeCell ref="F14:N14"/>
    <mergeCell ref="F15:N15"/>
    <mergeCell ref="M18:N18"/>
    <mergeCell ref="F16:N16"/>
    <mergeCell ref="F18:K18"/>
  </mergeCells>
  <dataValidations count="12">
    <dataValidation type="textLength" allowBlank="1" showInputMessage="1" showErrorMessage="1" errorTitle="Por favor, no editar estas celda" error="Por favor, no edite estas celdas" sqref="J21:K21 F21:H21 F40:K41" xr:uid="{00000000-0002-0000-0400-000001000000}">
      <formula1>10000</formula1>
      <formula2>50000</formula2>
    </dataValidation>
    <dataValidation allowBlank="1" showInputMessage="1" showErrorMessage="1" errorTitle="Por favor, no editar estas celda" error="Por favor, no edite estas celdas" sqref="I21" xr:uid="{00000000-0002-0000-0400-000002000000}"/>
    <dataValidation type="whole" allowBlank="1" showInputMessage="1" showErrorMessage="1" sqref="F57:K57" xr:uid="{00000000-0002-0000-0400-000003000000}">
      <formula1>10000</formula1>
      <formula2>50000</formula2>
    </dataValidation>
    <dataValidation type="textLength" allowBlank="1" showInputMessage="1" showErrorMessage="1" sqref="F7:N16 F17:K20 B7:E20 B58:E62 M27:N28 L17:L28 M17:N25 F61:K62 F58:N59 B32:K39 A7:A59 O7:O54 L29:N56" xr:uid="{00000000-0002-0000-0400-000004000000}">
      <formula1>9999999</formula1>
      <formula2>99999999</formula2>
    </dataValidation>
    <dataValidation type="whole" showInputMessage="1" showErrorMessage="1" sqref="F63:J65" xr:uid="{00000000-0002-0000-0400-000005000000}">
      <formula1>999999</formula1>
      <formula2>99999999</formula2>
    </dataValidation>
    <dataValidation type="whole" allowBlank="1" showInputMessage="1" showErrorMessage="1" errorTitle="No editar estas celdas" error="Por favor, no edite estas celdas" sqref="F60" xr:uid="{00000000-0002-0000-0400-000006000000}">
      <formula1>10000</formula1>
      <formula2>50000</formula2>
    </dataValidation>
    <dataValidation type="list" allowBlank="1" showInputMessage="1" showErrorMessage="1" sqref="F22:F31" xr:uid="{00000000-0002-0000-0400-000007000000}">
      <formula1>GFS_list</formula1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2:H31" xr:uid="{00000000-0002-0000-0400-000008000000}"/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2:I24 I28:I31" xr:uid="{00000000-0002-0000-0400-000009000000}">
      <formula1>Government_entities_list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22:J31" xr:uid="{00000000-0002-0000-0400-00000A000000}">
      <formula1>0.1</formula1>
      <formula2>0.2</formula2>
    </dataValidation>
    <dataValidation type="list" allowBlank="1" showInputMessage="1" showErrorMessage="1" sqref="I25:I27" xr:uid="{6190C738-A5B3-4CB1-A8E1-DCA5C6BF5316}">
      <formula1>Government_entities_list</formula1>
    </dataValidation>
    <dataValidation type="list" allowBlank="1" showInputMessage="1" showErrorMessage="1" sqref="K47" xr:uid="{00000000-0002-0000-0400-000000000000}">
      <formula1>Currency_code_list</formula1>
    </dataValidation>
  </dataValidations>
  <hyperlinks>
    <hyperlink ref="F20" r:id="rId1" location="r4-1" display="EITI Requirement 4.1" xr:uid="{00000000-0004-0000-0400-000000000000}"/>
    <hyperlink ref="M19" r:id="rId2" location="r5-1" display="EITI Requirement 5.1" xr:uid="{00000000-0004-0000-0400-000001000000}"/>
    <hyperlink ref="M27:N27" r:id="rId3" display="or, https://www.imf.org/external/np/sta/gfsm/" xr:uid="{00000000-0004-0000-0400-000002000000}"/>
    <hyperlink ref="M26:N26" r:id="rId4" display="Puede encontrar más información orientativa en https://eiti.org/es/documento/plantilla-datos-resumidos-del-eiti" xr:uid="{00000000-0004-0000-0400-000003000000}"/>
    <hyperlink ref="F61:J61" r:id="rId5" display="Give us your feedback or report a conflict in the data! Write to us at  data@eiti.org" xr:uid="{00000000-0004-0000-0400-000004000000}"/>
    <hyperlink ref="F60:J60" r:id="rId6" display="Puede acceder a la versión más reciente de las plantillas de datos resumidos en https://eiti.org/es/documento/plantilla-datos-resumidos-del-eiti" xr:uid="{00000000-0004-0000-0400-00000500000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B000000}">
          <x14:formula1>
            <xm:f>Lists!$S$2:$S$29</xm:f>
          </x14:formula1>
          <xm:sqref>B22:E31</xm:sqref>
        </x14:dataValidation>
        <x14:dataValidation type="list" allowBlank="1" showInputMessage="1" showErrorMessage="1" promptTitle="Seleccione el sector" prompt="Seleccione de la lista el sector" xr:uid="{00000000-0002-0000-0400-00000C000000}">
          <x14:formula1>
            <xm:f>Lists!$AA$3:$AA$9</xm:f>
          </x14:formula1>
          <xm:sqref>G22:G31</xm:sqref>
        </x14:dataValidation>
        <x14:dataValidation type="list" allowBlank="1" showInputMessage="1" showErrorMessage="1" xr:uid="{00000000-0002-0000-0400-00000D000000}">
          <x14:formula1>
            <xm:f>Lists!$I$11:$I$168</xm:f>
          </x14:formula1>
          <xm:sqref>K22:K31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AH128"/>
  <sheetViews>
    <sheetView showGridLines="0" tabSelected="1" topLeftCell="A101" zoomScale="85" zoomScaleNormal="85" workbookViewId="0">
      <selection activeCell="C115" sqref="C115:N115"/>
    </sheetView>
  </sheetViews>
  <sheetFormatPr defaultColWidth="9.109375" defaultRowHeight="15" x14ac:dyDescent="0.35"/>
  <cols>
    <col min="1" max="1" width="3.88671875" style="12" customWidth="1"/>
    <col min="2" max="2" width="0.109375" style="12" customWidth="1"/>
    <col min="3" max="3" width="34.88671875" style="12" customWidth="1"/>
    <col min="4" max="4" width="26" style="12" bestFit="1" customWidth="1"/>
    <col min="5" max="5" width="36.109375" style="12" customWidth="1"/>
    <col min="6" max="6" width="15.88671875" style="12" customWidth="1"/>
    <col min="7" max="7" width="13.33203125" style="12" customWidth="1"/>
    <col min="8" max="8" width="9.44140625" style="12" customWidth="1"/>
    <col min="9" max="9" width="15.6640625" style="12" customWidth="1"/>
    <col min="10" max="10" width="30.6640625" style="12" customWidth="1"/>
    <col min="11" max="11" width="37.33203125" style="12" bestFit="1" customWidth="1"/>
    <col min="12" max="12" width="38.44140625" style="12" bestFit="1" customWidth="1"/>
    <col min="13" max="13" width="26" style="12" bestFit="1" customWidth="1"/>
    <col min="14" max="14" width="16.6640625" style="12" bestFit="1" customWidth="1"/>
    <col min="15" max="15" width="4" style="12" customWidth="1"/>
    <col min="16" max="16" width="9.109375" style="12"/>
    <col min="17" max="33" width="15.88671875" style="12" customWidth="1"/>
    <col min="34" max="16384" width="9.109375" style="12"/>
  </cols>
  <sheetData>
    <row r="2" spans="2:34" s="33" customFormat="1" x14ac:dyDescent="0.35">
      <c r="B2" s="201"/>
      <c r="C2" s="284" t="s">
        <v>449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</row>
    <row r="3" spans="2:34" ht="21" customHeight="1" x14ac:dyDescent="0.35">
      <c r="C3" s="319" t="s">
        <v>39</v>
      </c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</row>
    <row r="4" spans="2:34" s="33" customFormat="1" ht="15.75" customHeight="1" x14ac:dyDescent="0.35">
      <c r="B4" s="201"/>
      <c r="C4" s="320" t="s">
        <v>450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</row>
    <row r="5" spans="2:34" s="33" customFormat="1" ht="15.75" customHeight="1" x14ac:dyDescent="0.35">
      <c r="B5" s="201"/>
      <c r="C5" s="320" t="s">
        <v>451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</row>
    <row r="6" spans="2:34" s="33" customFormat="1" ht="15.75" customHeight="1" x14ac:dyDescent="0.35">
      <c r="B6" s="201"/>
      <c r="C6" s="320" t="s">
        <v>452</v>
      </c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2:34" s="33" customFormat="1" ht="15.75" customHeight="1" x14ac:dyDescent="0.35">
      <c r="B7" s="201"/>
      <c r="C7" s="320" t="s">
        <v>453</v>
      </c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2:34" s="33" customFormat="1" ht="15.75" customHeight="1" x14ac:dyDescent="0.35">
      <c r="B8" s="201"/>
      <c r="C8" s="320" t="s">
        <v>454</v>
      </c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</row>
    <row r="9" spans="2:34" s="33" customFormat="1" x14ac:dyDescent="0.35">
      <c r="B9" s="201"/>
      <c r="C9" s="297" t="s">
        <v>329</v>
      </c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</row>
    <row r="10" spans="2:34" x14ac:dyDescent="0.35"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</row>
    <row r="11" spans="2:34" ht="24" x14ac:dyDescent="0.35">
      <c r="C11" s="298" t="s">
        <v>455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</row>
    <row r="12" spans="2:34" s="33" customFormat="1" ht="14.25" customHeight="1" x14ac:dyDescent="0.35"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</row>
    <row r="13" spans="2:34" s="33" customFormat="1" ht="15.75" customHeight="1" x14ac:dyDescent="0.35">
      <c r="B13" s="311" t="s">
        <v>456</v>
      </c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</row>
    <row r="14" spans="2:34" s="33" customFormat="1" x14ac:dyDescent="0.35">
      <c r="B14" s="201" t="s">
        <v>346</v>
      </c>
      <c r="C14" s="201" t="s">
        <v>457</v>
      </c>
      <c r="D14" s="201" t="s">
        <v>419</v>
      </c>
      <c r="E14" s="201" t="s">
        <v>418</v>
      </c>
      <c r="F14" s="201" t="s">
        <v>458</v>
      </c>
      <c r="G14" s="201" t="s">
        <v>459</v>
      </c>
      <c r="H14" s="201" t="s">
        <v>460</v>
      </c>
      <c r="I14" s="201" t="s">
        <v>461</v>
      </c>
      <c r="J14" s="201" t="s">
        <v>420</v>
      </c>
      <c r="K14" s="201" t="s">
        <v>462</v>
      </c>
      <c r="L14" s="201" t="s">
        <v>463</v>
      </c>
      <c r="M14" s="201" t="s">
        <v>464</v>
      </c>
      <c r="N14" s="201" t="s">
        <v>465</v>
      </c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</row>
    <row r="15" spans="2:34" s="33" customFormat="1" x14ac:dyDescent="0.35">
      <c r="B15" s="201" t="str">
        <f>VLOOKUP(C15,Companies[],3,FALSE)</f>
        <v>Minería</v>
      </c>
      <c r="C15" s="201" t="s">
        <v>351</v>
      </c>
      <c r="D15" s="201" t="s">
        <v>339</v>
      </c>
      <c r="E15" s="201" t="s">
        <v>430</v>
      </c>
      <c r="F15" s="201" t="s">
        <v>103</v>
      </c>
      <c r="G15" s="201" t="s">
        <v>103</v>
      </c>
      <c r="H15" s="201"/>
      <c r="I15" s="201" t="s">
        <v>94</v>
      </c>
      <c r="J15" s="328">
        <v>4476530000</v>
      </c>
      <c r="K15" s="201"/>
      <c r="L15" s="201"/>
      <c r="M15" s="201"/>
      <c r="N15" s="264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</row>
    <row r="16" spans="2:34" s="33" customFormat="1" x14ac:dyDescent="0.35">
      <c r="B16" s="201" t="str">
        <f>VLOOKUP(C16,Companies[],3,FALSE)</f>
        <v>Minería</v>
      </c>
      <c r="C16" s="201" t="s">
        <v>351</v>
      </c>
      <c r="D16" s="201" t="s">
        <v>339</v>
      </c>
      <c r="E16" s="201" t="s">
        <v>428</v>
      </c>
      <c r="F16" s="201" t="s">
        <v>103</v>
      </c>
      <c r="G16" s="201" t="s">
        <v>103</v>
      </c>
      <c r="H16" s="201"/>
      <c r="I16" s="201" t="s">
        <v>94</v>
      </c>
      <c r="J16" s="328">
        <v>3186110000</v>
      </c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</row>
    <row r="17" spans="2:34" s="33" customFormat="1" x14ac:dyDescent="0.35">
      <c r="B17" s="201" t="str">
        <f>VLOOKUP(C17,Companies[],3,FALSE)</f>
        <v>Minería</v>
      </c>
      <c r="C17" s="201" t="s">
        <v>351</v>
      </c>
      <c r="D17" s="201" t="s">
        <v>434</v>
      </c>
      <c r="E17" s="201" t="s">
        <v>433</v>
      </c>
      <c r="F17" s="201" t="s">
        <v>103</v>
      </c>
      <c r="G17" s="201" t="s">
        <v>103</v>
      </c>
      <c r="H17" s="201"/>
      <c r="I17" s="201" t="s">
        <v>94</v>
      </c>
      <c r="J17" s="328">
        <v>609800000</v>
      </c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</row>
    <row r="18" spans="2:34" s="33" customFormat="1" x14ac:dyDescent="0.35">
      <c r="B18" s="201" t="str">
        <f>VLOOKUP(C18,Companies[],3,FALSE)</f>
        <v>Minería</v>
      </c>
      <c r="C18" s="201" t="s">
        <v>353</v>
      </c>
      <c r="D18" s="201" t="s">
        <v>434</v>
      </c>
      <c r="E18" s="201" t="s">
        <v>433</v>
      </c>
      <c r="F18" s="201" t="s">
        <v>103</v>
      </c>
      <c r="G18" s="201" t="s">
        <v>103</v>
      </c>
      <c r="H18" s="201"/>
      <c r="I18" s="201" t="s">
        <v>94</v>
      </c>
      <c r="J18" s="328">
        <v>806640000</v>
      </c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</row>
    <row r="19" spans="2:34" s="33" customFormat="1" x14ac:dyDescent="0.35">
      <c r="B19" s="201" t="str">
        <f>VLOOKUP(C19,Companies[],3,FALSE)</f>
        <v>Minería</v>
      </c>
      <c r="C19" s="201" t="s">
        <v>354</v>
      </c>
      <c r="D19" s="201" t="s">
        <v>339</v>
      </c>
      <c r="E19" s="201" t="s">
        <v>428</v>
      </c>
      <c r="F19" s="201" t="s">
        <v>103</v>
      </c>
      <c r="G19" s="201" t="s">
        <v>103</v>
      </c>
      <c r="H19" s="201"/>
      <c r="I19" s="201" t="s">
        <v>94</v>
      </c>
      <c r="J19" s="328">
        <v>93306490000</v>
      </c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</row>
    <row r="20" spans="2:34" s="33" customFormat="1" x14ac:dyDescent="0.35">
      <c r="B20" s="201" t="str">
        <f>VLOOKUP(C20,Companies[],3,FALSE)</f>
        <v>Minería</v>
      </c>
      <c r="C20" s="201" t="s">
        <v>354</v>
      </c>
      <c r="D20" s="201" t="s">
        <v>434</v>
      </c>
      <c r="E20" s="201" t="s">
        <v>433</v>
      </c>
      <c r="F20" s="201" t="s">
        <v>103</v>
      </c>
      <c r="G20" s="201" t="s">
        <v>103</v>
      </c>
      <c r="H20" s="201"/>
      <c r="I20" s="201" t="s">
        <v>94</v>
      </c>
      <c r="J20" s="328">
        <v>280000</v>
      </c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</row>
    <row r="21" spans="2:34" s="33" customFormat="1" x14ac:dyDescent="0.35">
      <c r="B21" s="201">
        <f>VLOOKUP(C21,Companies[],3,FALSE)</f>
        <v>0</v>
      </c>
      <c r="C21" s="271" t="s">
        <v>466</v>
      </c>
      <c r="D21" s="201" t="s">
        <v>337</v>
      </c>
      <c r="E21" s="201" t="s">
        <v>428</v>
      </c>
      <c r="F21" s="201" t="s">
        <v>103</v>
      </c>
      <c r="G21" s="201" t="s">
        <v>103</v>
      </c>
      <c r="H21" s="201"/>
      <c r="I21" s="201" t="s">
        <v>94</v>
      </c>
      <c r="J21" s="328">
        <v>1602120</v>
      </c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</row>
    <row r="22" spans="2:34" s="33" customFormat="1" x14ac:dyDescent="0.35">
      <c r="B22" s="201">
        <f>VLOOKUP(C22,Companies[],3,FALSE)</f>
        <v>0</v>
      </c>
      <c r="C22" s="271" t="s">
        <v>466</v>
      </c>
      <c r="D22" s="201" t="s">
        <v>434</v>
      </c>
      <c r="E22" s="201" t="s">
        <v>433</v>
      </c>
      <c r="F22" s="201" t="s">
        <v>103</v>
      </c>
      <c r="G22" s="201" t="s">
        <v>103</v>
      </c>
      <c r="H22" s="201"/>
      <c r="I22" s="201" t="s">
        <v>94</v>
      </c>
      <c r="J22" s="328">
        <v>66897001000</v>
      </c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</row>
    <row r="23" spans="2:34" s="33" customFormat="1" x14ac:dyDescent="0.35">
      <c r="B23" s="201" t="str">
        <f>VLOOKUP(C23,Companies[],3,FALSE)</f>
        <v>Minería</v>
      </c>
      <c r="C23" s="201" t="s">
        <v>355</v>
      </c>
      <c r="D23" s="201" t="s">
        <v>339</v>
      </c>
      <c r="E23" s="201" t="s">
        <v>430</v>
      </c>
      <c r="F23" s="201" t="s">
        <v>103</v>
      </c>
      <c r="G23" s="201" t="s">
        <v>103</v>
      </c>
      <c r="H23" s="201"/>
      <c r="I23" s="201" t="s">
        <v>94</v>
      </c>
      <c r="J23" s="328">
        <v>1570180000</v>
      </c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</row>
    <row r="24" spans="2:34" s="33" customFormat="1" x14ac:dyDescent="0.35">
      <c r="B24" s="201" t="str">
        <f>VLOOKUP(C24,Companies[],3,FALSE)</f>
        <v>Minería</v>
      </c>
      <c r="C24" s="201" t="s">
        <v>355</v>
      </c>
      <c r="D24" s="201" t="s">
        <v>339</v>
      </c>
      <c r="E24" s="201" t="s">
        <v>428</v>
      </c>
      <c r="F24" s="201" t="s">
        <v>103</v>
      </c>
      <c r="G24" s="201" t="s">
        <v>103</v>
      </c>
      <c r="H24" s="201"/>
      <c r="I24" s="201" t="s">
        <v>94</v>
      </c>
      <c r="J24" s="328">
        <v>121102190000</v>
      </c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</row>
    <row r="25" spans="2:34" s="33" customFormat="1" x14ac:dyDescent="0.35">
      <c r="B25" s="201" t="str">
        <f>VLOOKUP(C25,Companies[],3,FALSE)</f>
        <v>Minería</v>
      </c>
      <c r="C25" s="201" t="s">
        <v>355</v>
      </c>
      <c r="D25" s="201" t="s">
        <v>434</v>
      </c>
      <c r="E25" s="201" t="s">
        <v>433</v>
      </c>
      <c r="F25" s="201" t="s">
        <v>103</v>
      </c>
      <c r="G25" s="201" t="s">
        <v>103</v>
      </c>
      <c r="H25" s="201"/>
      <c r="I25" s="201" t="s">
        <v>94</v>
      </c>
      <c r="J25" s="328">
        <v>4977250000</v>
      </c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</row>
    <row r="26" spans="2:34" s="33" customFormat="1" x14ac:dyDescent="0.35">
      <c r="B26" s="201" t="str">
        <f>VLOOKUP(C26,Companies[],3,FALSE)</f>
        <v>Minería</v>
      </c>
      <c r="C26" s="201" t="s">
        <v>356</v>
      </c>
      <c r="D26" s="201" t="s">
        <v>339</v>
      </c>
      <c r="E26" s="201" t="s">
        <v>429</v>
      </c>
      <c r="F26" s="201" t="s">
        <v>103</v>
      </c>
      <c r="G26" s="201" t="s">
        <v>103</v>
      </c>
      <c r="H26" s="201"/>
      <c r="I26" s="201" t="s">
        <v>94</v>
      </c>
      <c r="J26" s="328">
        <v>11165730000</v>
      </c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</row>
    <row r="27" spans="2:34" s="33" customFormat="1" x14ac:dyDescent="0.35">
      <c r="B27" s="201" t="str">
        <f>VLOOKUP(C27,Companies[],3,FALSE)</f>
        <v>Minería</v>
      </c>
      <c r="C27" s="201" t="s">
        <v>356</v>
      </c>
      <c r="D27" s="201" t="s">
        <v>339</v>
      </c>
      <c r="E27" s="201" t="s">
        <v>428</v>
      </c>
      <c r="F27" s="201" t="s">
        <v>103</v>
      </c>
      <c r="G27" s="201" t="s">
        <v>103</v>
      </c>
      <c r="H27" s="201"/>
      <c r="I27" s="201" t="s">
        <v>94</v>
      </c>
      <c r="J27" s="328">
        <v>17692220000</v>
      </c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</row>
    <row r="28" spans="2:34" s="33" customFormat="1" x14ac:dyDescent="0.35">
      <c r="B28" s="201" t="str">
        <f>VLOOKUP(C28,Companies[],3,FALSE)</f>
        <v>Minería</v>
      </c>
      <c r="C28" s="201" t="s">
        <v>356</v>
      </c>
      <c r="D28" s="201" t="s">
        <v>434</v>
      </c>
      <c r="E28" s="201" t="s">
        <v>433</v>
      </c>
      <c r="F28" s="201" t="s">
        <v>103</v>
      </c>
      <c r="G28" s="201" t="s">
        <v>103</v>
      </c>
      <c r="H28" s="201"/>
      <c r="I28" s="201" t="s">
        <v>94</v>
      </c>
      <c r="J28" s="328">
        <v>190000</v>
      </c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</row>
    <row r="29" spans="2:34" s="33" customFormat="1" x14ac:dyDescent="0.35">
      <c r="B29" s="201">
        <f>VLOOKUP(C29,Companies[],3,FALSE)</f>
        <v>0</v>
      </c>
      <c r="C29" s="271" t="s">
        <v>467</v>
      </c>
      <c r="D29" s="201" t="s">
        <v>434</v>
      </c>
      <c r="E29" s="201" t="s">
        <v>433</v>
      </c>
      <c r="F29" s="201" t="s">
        <v>103</v>
      </c>
      <c r="G29" s="201" t="s">
        <v>103</v>
      </c>
      <c r="H29" s="201"/>
      <c r="I29" s="201" t="s">
        <v>94</v>
      </c>
      <c r="J29" s="328">
        <v>19690000</v>
      </c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</row>
    <row r="30" spans="2:34" s="33" customFormat="1" x14ac:dyDescent="0.35">
      <c r="B30" s="201" t="str">
        <f>VLOOKUP(C30,Companies[],3,FALSE)</f>
        <v>Petróleo y gas</v>
      </c>
      <c r="C30" s="201" t="s">
        <v>357</v>
      </c>
      <c r="D30" s="201" t="s">
        <v>337</v>
      </c>
      <c r="E30" s="201" t="s">
        <v>427</v>
      </c>
      <c r="F30" s="201" t="s">
        <v>103</v>
      </c>
      <c r="G30" s="201" t="s">
        <v>103</v>
      </c>
      <c r="H30" s="201"/>
      <c r="I30" s="201" t="s">
        <v>94</v>
      </c>
      <c r="J30" s="328">
        <v>771110000</v>
      </c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</row>
    <row r="31" spans="2:34" s="33" customFormat="1" x14ac:dyDescent="0.35">
      <c r="B31" s="201" t="str">
        <f>VLOOKUP(C31,Companies[],3,FALSE)</f>
        <v>Petróleo y gas</v>
      </c>
      <c r="C31" s="201" t="s">
        <v>357</v>
      </c>
      <c r="D31" s="201" t="s">
        <v>337</v>
      </c>
      <c r="E31" s="201" t="s">
        <v>428</v>
      </c>
      <c r="F31" s="201" t="s">
        <v>103</v>
      </c>
      <c r="G31" s="201" t="s">
        <v>103</v>
      </c>
      <c r="H31" s="201"/>
      <c r="I31" s="201" t="s">
        <v>94</v>
      </c>
      <c r="J31" s="328">
        <v>850130000</v>
      </c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</row>
    <row r="32" spans="2:34" s="33" customFormat="1" x14ac:dyDescent="0.35">
      <c r="B32" s="201" t="str">
        <f>VLOOKUP(C32,Companies[],3,FALSE)</f>
        <v>Petróleo y gas</v>
      </c>
      <c r="C32" s="201" t="s">
        <v>357</v>
      </c>
      <c r="D32" s="201" t="s">
        <v>434</v>
      </c>
      <c r="E32" s="201" t="s">
        <v>433</v>
      </c>
      <c r="F32" s="201" t="s">
        <v>103</v>
      </c>
      <c r="G32" s="201" t="s">
        <v>103</v>
      </c>
      <c r="H32" s="201"/>
      <c r="I32" s="201" t="s">
        <v>94</v>
      </c>
      <c r="J32" s="328">
        <v>1241210000</v>
      </c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</row>
    <row r="33" spans="2:34" s="33" customFormat="1" x14ac:dyDescent="0.35">
      <c r="B33" s="201" t="str">
        <f>VLOOKUP(C33,Companies[],3,FALSE)</f>
        <v>Minería</v>
      </c>
      <c r="C33" s="201" t="s">
        <v>359</v>
      </c>
      <c r="D33" s="201" t="s">
        <v>339</v>
      </c>
      <c r="E33" s="201" t="s">
        <v>430</v>
      </c>
      <c r="F33" s="201" t="s">
        <v>103</v>
      </c>
      <c r="G33" s="201" t="s">
        <v>103</v>
      </c>
      <c r="H33" s="201"/>
      <c r="I33" s="201" t="s">
        <v>94</v>
      </c>
      <c r="J33" s="328">
        <v>1759590000</v>
      </c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</row>
    <row r="34" spans="2:34" s="33" customFormat="1" x14ac:dyDescent="0.35">
      <c r="B34" s="201" t="str">
        <f>VLOOKUP(C34,Companies[],3,FALSE)</f>
        <v>Minería</v>
      </c>
      <c r="C34" s="201" t="s">
        <v>359</v>
      </c>
      <c r="D34" s="201" t="s">
        <v>339</v>
      </c>
      <c r="E34" s="201" t="s">
        <v>428</v>
      </c>
      <c r="F34" s="201" t="s">
        <v>103</v>
      </c>
      <c r="G34" s="201" t="s">
        <v>103</v>
      </c>
      <c r="H34" s="201"/>
      <c r="I34" s="201" t="s">
        <v>94</v>
      </c>
      <c r="J34" s="328">
        <v>68625480000</v>
      </c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</row>
    <row r="35" spans="2:34" s="33" customFormat="1" x14ac:dyDescent="0.35">
      <c r="B35" s="201" t="str">
        <f>VLOOKUP(C35,Companies[],3,FALSE)</f>
        <v>Minería</v>
      </c>
      <c r="C35" s="201" t="s">
        <v>359</v>
      </c>
      <c r="D35" s="201" t="s">
        <v>434</v>
      </c>
      <c r="E35" s="201" t="s">
        <v>433</v>
      </c>
      <c r="F35" s="201" t="s">
        <v>103</v>
      </c>
      <c r="G35" s="201" t="s">
        <v>103</v>
      </c>
      <c r="H35" s="201"/>
      <c r="I35" s="201" t="s">
        <v>94</v>
      </c>
      <c r="J35" s="328">
        <v>1619230000</v>
      </c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</row>
    <row r="36" spans="2:34" s="33" customFormat="1" x14ac:dyDescent="0.35">
      <c r="B36" s="201" t="str">
        <f>VLOOKUP(C36,Companies[],3,FALSE)</f>
        <v>Minería</v>
      </c>
      <c r="C36" s="201" t="s">
        <v>360</v>
      </c>
      <c r="D36" s="201" t="s">
        <v>339</v>
      </c>
      <c r="E36" s="201" t="s">
        <v>429</v>
      </c>
      <c r="F36" s="201" t="s">
        <v>103</v>
      </c>
      <c r="G36" s="201" t="s">
        <v>103</v>
      </c>
      <c r="H36" s="201"/>
      <c r="I36" s="201" t="s">
        <v>94</v>
      </c>
      <c r="J36" s="328">
        <v>2707700000</v>
      </c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</row>
    <row r="37" spans="2:34" s="33" customFormat="1" x14ac:dyDescent="0.35">
      <c r="B37" s="201" t="str">
        <f>VLOOKUP(C37,Companies[],3,FALSE)</f>
        <v>Minería</v>
      </c>
      <c r="C37" s="201" t="s">
        <v>360</v>
      </c>
      <c r="D37" s="201" t="s">
        <v>339</v>
      </c>
      <c r="E37" s="201" t="s">
        <v>430</v>
      </c>
      <c r="F37" s="201" t="s">
        <v>103</v>
      </c>
      <c r="G37" s="201" t="s">
        <v>103</v>
      </c>
      <c r="H37" s="201"/>
      <c r="I37" s="201" t="s">
        <v>94</v>
      </c>
      <c r="J37" s="328">
        <v>14267620000</v>
      </c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</row>
    <row r="38" spans="2:34" s="33" customFormat="1" x14ac:dyDescent="0.35">
      <c r="B38" s="201" t="str">
        <f>VLOOKUP(C38,Companies[],3,FALSE)</f>
        <v>Minería</v>
      </c>
      <c r="C38" s="201" t="s">
        <v>360</v>
      </c>
      <c r="D38" s="201" t="s">
        <v>339</v>
      </c>
      <c r="E38" s="201" t="s">
        <v>428</v>
      </c>
      <c r="F38" s="201" t="s">
        <v>103</v>
      </c>
      <c r="G38" s="201" t="s">
        <v>103</v>
      </c>
      <c r="H38" s="201"/>
      <c r="I38" s="201" t="s">
        <v>94</v>
      </c>
      <c r="J38" s="328">
        <v>172526820000</v>
      </c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</row>
    <row r="39" spans="2:34" s="33" customFormat="1" x14ac:dyDescent="0.35">
      <c r="B39" s="201" t="str">
        <f>VLOOKUP(C39,Companies[],3,FALSE)</f>
        <v>Minería</v>
      </c>
      <c r="C39" s="201" t="s">
        <v>360</v>
      </c>
      <c r="D39" s="201" t="s">
        <v>434</v>
      </c>
      <c r="E39" s="201" t="s">
        <v>433</v>
      </c>
      <c r="F39" s="201" t="s">
        <v>103</v>
      </c>
      <c r="G39" s="201" t="s">
        <v>103</v>
      </c>
      <c r="H39" s="201"/>
      <c r="I39" s="201" t="s">
        <v>94</v>
      </c>
      <c r="J39" s="328">
        <v>90101330000</v>
      </c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</row>
    <row r="40" spans="2:34" s="33" customFormat="1" x14ac:dyDescent="0.35">
      <c r="B40" s="201" t="str">
        <f>VLOOKUP(C40,Companies[],3,FALSE)</f>
        <v>Minería</v>
      </c>
      <c r="C40" s="201" t="s">
        <v>361</v>
      </c>
      <c r="D40" s="201" t="s">
        <v>339</v>
      </c>
      <c r="E40" s="201" t="s">
        <v>428</v>
      </c>
      <c r="F40" s="201" t="s">
        <v>103</v>
      </c>
      <c r="G40" s="201" t="s">
        <v>103</v>
      </c>
      <c r="H40" s="201"/>
      <c r="I40" s="201" t="s">
        <v>94</v>
      </c>
      <c r="J40" s="328">
        <v>4931900000</v>
      </c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</row>
    <row r="41" spans="2:34" s="33" customFormat="1" x14ac:dyDescent="0.35">
      <c r="B41" s="201" t="str">
        <f>VLOOKUP(C41,Companies[],3,FALSE)</f>
        <v>Petróleo y gas</v>
      </c>
      <c r="C41" s="201" t="s">
        <v>362</v>
      </c>
      <c r="D41" s="201" t="s">
        <v>337</v>
      </c>
      <c r="E41" s="201" t="s">
        <v>427</v>
      </c>
      <c r="F41" s="201" t="s">
        <v>103</v>
      </c>
      <c r="G41" s="201" t="s">
        <v>103</v>
      </c>
      <c r="H41" s="201"/>
      <c r="I41" s="201" t="s">
        <v>94</v>
      </c>
      <c r="J41" s="328">
        <v>69195549470</v>
      </c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</row>
    <row r="42" spans="2:34" s="33" customFormat="1" x14ac:dyDescent="0.35">
      <c r="B42" s="201" t="str">
        <f>VLOOKUP(C42,Companies[],3,FALSE)</f>
        <v>Petróleo y gas</v>
      </c>
      <c r="C42" s="201" t="s">
        <v>362</v>
      </c>
      <c r="D42" s="201" t="s">
        <v>337</v>
      </c>
      <c r="E42" s="201" t="s">
        <v>428</v>
      </c>
      <c r="F42" s="201" t="s">
        <v>103</v>
      </c>
      <c r="G42" s="201" t="s">
        <v>103</v>
      </c>
      <c r="H42" s="201"/>
      <c r="I42" s="201" t="s">
        <v>94</v>
      </c>
      <c r="J42" s="328">
        <v>36350644180</v>
      </c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</row>
    <row r="43" spans="2:34" s="33" customFormat="1" x14ac:dyDescent="0.35">
      <c r="B43" s="201" t="str">
        <f>VLOOKUP(C43,Companies[],3,FALSE)</f>
        <v>Petróleo y gas</v>
      </c>
      <c r="C43" s="201" t="s">
        <v>362</v>
      </c>
      <c r="D43" s="201" t="s">
        <v>434</v>
      </c>
      <c r="E43" s="201" t="s">
        <v>433</v>
      </c>
      <c r="F43" s="201" t="s">
        <v>103</v>
      </c>
      <c r="G43" s="201" t="s">
        <v>103</v>
      </c>
      <c r="H43" s="201"/>
      <c r="I43" s="201" t="s">
        <v>94</v>
      </c>
      <c r="J43" s="328">
        <v>20742000</v>
      </c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</row>
    <row r="44" spans="2:34" s="33" customFormat="1" x14ac:dyDescent="0.35">
      <c r="B44" s="201" t="str">
        <f>VLOOKUP(C44,Companies[],3,FALSE)</f>
        <v>Minería</v>
      </c>
      <c r="C44" s="201" t="s">
        <v>363</v>
      </c>
      <c r="D44" s="201" t="s">
        <v>339</v>
      </c>
      <c r="E44" s="201" t="s">
        <v>430</v>
      </c>
      <c r="F44" s="201" t="s">
        <v>103</v>
      </c>
      <c r="G44" s="201" t="s">
        <v>103</v>
      </c>
      <c r="H44" s="201"/>
      <c r="I44" s="201" t="s">
        <v>94</v>
      </c>
      <c r="J44" s="328">
        <v>6418070000</v>
      </c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</row>
    <row r="45" spans="2:34" s="33" customFormat="1" x14ac:dyDescent="0.35">
      <c r="B45" s="201" t="str">
        <f>VLOOKUP(C45,Companies[],3,FALSE)</f>
        <v>Minería</v>
      </c>
      <c r="C45" s="201" t="s">
        <v>363</v>
      </c>
      <c r="D45" s="201" t="s">
        <v>339</v>
      </c>
      <c r="E45" s="201" t="s">
        <v>428</v>
      </c>
      <c r="F45" s="201" t="s">
        <v>103</v>
      </c>
      <c r="G45" s="201" t="s">
        <v>103</v>
      </c>
      <c r="H45" s="201"/>
      <c r="I45" s="201" t="s">
        <v>94</v>
      </c>
      <c r="J45" s="328">
        <v>8355990000</v>
      </c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</row>
    <row r="46" spans="2:34" s="33" customFormat="1" x14ac:dyDescent="0.35">
      <c r="B46" s="201" t="str">
        <f>VLOOKUP(C46,Companies[],3,FALSE)</f>
        <v>Minería</v>
      </c>
      <c r="C46" s="201" t="s">
        <v>364</v>
      </c>
      <c r="D46" s="201" t="s">
        <v>339</v>
      </c>
      <c r="E46" s="201" t="s">
        <v>429</v>
      </c>
      <c r="F46" s="201" t="s">
        <v>103</v>
      </c>
      <c r="G46" s="201" t="s">
        <v>103</v>
      </c>
      <c r="H46" s="201"/>
      <c r="I46" s="201" t="s">
        <v>94</v>
      </c>
      <c r="J46" s="328">
        <v>3348790000</v>
      </c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</row>
    <row r="47" spans="2:34" s="33" customFormat="1" x14ac:dyDescent="0.35">
      <c r="B47" s="201" t="str">
        <f>VLOOKUP(C47,Companies[],3,FALSE)</f>
        <v>Minería</v>
      </c>
      <c r="C47" s="201" t="s">
        <v>364</v>
      </c>
      <c r="D47" s="201" t="s">
        <v>339</v>
      </c>
      <c r="E47" s="201" t="s">
        <v>430</v>
      </c>
      <c r="F47" s="201" t="s">
        <v>103</v>
      </c>
      <c r="G47" s="201" t="s">
        <v>103</v>
      </c>
      <c r="H47" s="201"/>
      <c r="I47" s="201" t="s">
        <v>94</v>
      </c>
      <c r="J47" s="328">
        <v>4670780000</v>
      </c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</row>
    <row r="48" spans="2:34" s="33" customFormat="1" x14ac:dyDescent="0.35">
      <c r="B48" s="201" t="str">
        <f>VLOOKUP(C48,Companies[],3,FALSE)</f>
        <v>Minería</v>
      </c>
      <c r="C48" s="201" t="s">
        <v>364</v>
      </c>
      <c r="D48" s="201" t="s">
        <v>339</v>
      </c>
      <c r="E48" s="201" t="s">
        <v>428</v>
      </c>
      <c r="F48" s="201" t="s">
        <v>103</v>
      </c>
      <c r="G48" s="201" t="s">
        <v>103</v>
      </c>
      <c r="H48" s="201"/>
      <c r="I48" s="201" t="s">
        <v>94</v>
      </c>
      <c r="J48" s="328">
        <v>4670780000</v>
      </c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</row>
    <row r="49" spans="2:34" s="33" customFormat="1" x14ac:dyDescent="0.35">
      <c r="B49" s="201" t="str">
        <f>VLOOKUP(C49,Companies[],3,FALSE)</f>
        <v>Minería</v>
      </c>
      <c r="C49" s="201" t="s">
        <v>365</v>
      </c>
      <c r="D49" s="201" t="s">
        <v>339</v>
      </c>
      <c r="E49" s="201" t="s">
        <v>428</v>
      </c>
      <c r="F49" s="201" t="s">
        <v>103</v>
      </c>
      <c r="G49" s="201" t="s">
        <v>103</v>
      </c>
      <c r="H49" s="201"/>
      <c r="I49" s="201" t="s">
        <v>94</v>
      </c>
      <c r="J49" s="328">
        <v>15571960000</v>
      </c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</row>
    <row r="50" spans="2:34" s="33" customFormat="1" x14ac:dyDescent="0.35">
      <c r="B50" s="201" t="str">
        <f>VLOOKUP(C50,Companies[],3,FALSE)</f>
        <v>Minería</v>
      </c>
      <c r="C50" s="201" t="s">
        <v>365</v>
      </c>
      <c r="D50" s="201" t="s">
        <v>434</v>
      </c>
      <c r="E50" s="201" t="s">
        <v>433</v>
      </c>
      <c r="F50" s="201" t="s">
        <v>103</v>
      </c>
      <c r="G50" s="201" t="s">
        <v>103</v>
      </c>
      <c r="H50" s="201"/>
      <c r="I50" s="201" t="s">
        <v>94</v>
      </c>
      <c r="J50" s="328">
        <v>44250000</v>
      </c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</row>
    <row r="51" spans="2:34" s="33" customFormat="1" x14ac:dyDescent="0.35">
      <c r="B51" s="201" t="str">
        <f>VLOOKUP(C51,Companies[],3,FALSE)</f>
        <v>Minería</v>
      </c>
      <c r="C51" s="201" t="s">
        <v>366</v>
      </c>
      <c r="D51" s="201" t="s">
        <v>434</v>
      </c>
      <c r="E51" s="201" t="s">
        <v>433</v>
      </c>
      <c r="F51" s="201" t="s">
        <v>103</v>
      </c>
      <c r="G51" s="201" t="s">
        <v>103</v>
      </c>
      <c r="H51" s="201"/>
      <c r="I51" s="201" t="s">
        <v>94</v>
      </c>
      <c r="J51" s="328">
        <v>24685730000</v>
      </c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</row>
    <row r="52" spans="2:34" s="33" customFormat="1" x14ac:dyDescent="0.35">
      <c r="B52" s="201" t="str">
        <f>VLOOKUP(C52,Companies[],3,FALSE)</f>
        <v>Minería</v>
      </c>
      <c r="C52" s="201" t="s">
        <v>367</v>
      </c>
      <c r="D52" s="201" t="s">
        <v>339</v>
      </c>
      <c r="E52" s="201" t="s">
        <v>430</v>
      </c>
      <c r="F52" s="201" t="s">
        <v>103</v>
      </c>
      <c r="G52" s="201" t="s">
        <v>103</v>
      </c>
      <c r="H52" s="201"/>
      <c r="I52" s="201" t="s">
        <v>94</v>
      </c>
      <c r="J52" s="328">
        <v>245222690000</v>
      </c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</row>
    <row r="53" spans="2:34" s="33" customFormat="1" x14ac:dyDescent="0.35">
      <c r="B53" s="201" t="str">
        <f>VLOOKUP(C53,Companies[],3,FALSE)</f>
        <v>Minería</v>
      </c>
      <c r="C53" s="201" t="s">
        <v>367</v>
      </c>
      <c r="D53" s="201" t="s">
        <v>339</v>
      </c>
      <c r="E53" s="201" t="s">
        <v>428</v>
      </c>
      <c r="F53" s="201" t="s">
        <v>103</v>
      </c>
      <c r="G53" s="201" t="s">
        <v>103</v>
      </c>
      <c r="H53" s="201"/>
      <c r="I53" s="201" t="s">
        <v>94</v>
      </c>
      <c r="J53" s="328">
        <v>588484190000</v>
      </c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</row>
    <row r="54" spans="2:34" s="33" customFormat="1" x14ac:dyDescent="0.35">
      <c r="B54" s="201" t="str">
        <f>VLOOKUP(C54,Companies[],3,FALSE)</f>
        <v>Minería</v>
      </c>
      <c r="C54" s="201" t="s">
        <v>367</v>
      </c>
      <c r="D54" s="201" t="s">
        <v>434</v>
      </c>
      <c r="E54" s="201" t="s">
        <v>433</v>
      </c>
      <c r="F54" s="201" t="s">
        <v>103</v>
      </c>
      <c r="G54" s="201" t="s">
        <v>103</v>
      </c>
      <c r="H54" s="201"/>
      <c r="I54" s="201" t="s">
        <v>94</v>
      </c>
      <c r="J54" s="328">
        <v>120443280000</v>
      </c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</row>
    <row r="55" spans="2:34" s="33" customFormat="1" x14ac:dyDescent="0.35">
      <c r="B55" s="201" t="str">
        <f>VLOOKUP(C55,Companies[],3,FALSE)</f>
        <v>Petróleo y gas</v>
      </c>
      <c r="C55" s="201" t="s">
        <v>368</v>
      </c>
      <c r="D55" s="201" t="s">
        <v>337</v>
      </c>
      <c r="E55" s="201" t="s">
        <v>424</v>
      </c>
      <c r="F55" s="201" t="s">
        <v>103</v>
      </c>
      <c r="G55" s="201" t="s">
        <v>103</v>
      </c>
      <c r="H55" s="201"/>
      <c r="I55" s="201" t="s">
        <v>94</v>
      </c>
      <c r="J55" s="328">
        <v>3104859350000</v>
      </c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</row>
    <row r="56" spans="2:34" s="33" customFormat="1" x14ac:dyDescent="0.35">
      <c r="B56" s="201" t="str">
        <f>VLOOKUP(C56,Companies[],3,FALSE)</f>
        <v>Petróleo y gas</v>
      </c>
      <c r="C56" s="201" t="s">
        <v>368</v>
      </c>
      <c r="D56" s="201" t="s">
        <v>337</v>
      </c>
      <c r="E56" s="201" t="s">
        <v>427</v>
      </c>
      <c r="F56" s="201" t="s">
        <v>103</v>
      </c>
      <c r="G56" s="201" t="s">
        <v>103</v>
      </c>
      <c r="H56" s="201"/>
      <c r="I56" s="201" t="s">
        <v>94</v>
      </c>
      <c r="J56" s="328">
        <v>139632170000</v>
      </c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</row>
    <row r="57" spans="2:34" s="33" customFormat="1" x14ac:dyDescent="0.35">
      <c r="B57" s="201" t="str">
        <f>VLOOKUP(C57,Companies[],3,FALSE)</f>
        <v>Petróleo y gas</v>
      </c>
      <c r="C57" s="201" t="s">
        <v>368</v>
      </c>
      <c r="D57" s="201" t="s">
        <v>337</v>
      </c>
      <c r="E57" s="201" t="s">
        <v>428</v>
      </c>
      <c r="F57" s="201" t="s">
        <v>103</v>
      </c>
      <c r="G57" s="201" t="s">
        <v>103</v>
      </c>
      <c r="H57" s="201"/>
      <c r="I57" s="201" t="s">
        <v>94</v>
      </c>
      <c r="J57" s="328">
        <v>697431520000</v>
      </c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</row>
    <row r="58" spans="2:34" s="33" customFormat="1" x14ac:dyDescent="0.35">
      <c r="B58" s="201" t="str">
        <f>VLOOKUP(C58,Companies[],3,FALSE)</f>
        <v>Petróleo y gas</v>
      </c>
      <c r="C58" s="201" t="s">
        <v>368</v>
      </c>
      <c r="D58" s="201" t="s">
        <v>434</v>
      </c>
      <c r="E58" s="201" t="s">
        <v>433</v>
      </c>
      <c r="F58" s="201" t="s">
        <v>103</v>
      </c>
      <c r="G58" s="201" t="s">
        <v>103</v>
      </c>
      <c r="H58" s="201"/>
      <c r="I58" s="201" t="s">
        <v>94</v>
      </c>
      <c r="J58" s="328">
        <v>51499790000</v>
      </c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</row>
    <row r="59" spans="2:34" s="33" customFormat="1" x14ac:dyDescent="0.35">
      <c r="B59" s="201" t="str">
        <f>VLOOKUP(C59,Companies[],3,FALSE)</f>
        <v>Petróleo y gas</v>
      </c>
      <c r="C59" s="201" t="s">
        <v>368</v>
      </c>
      <c r="D59" s="201" t="s">
        <v>341</v>
      </c>
      <c r="E59" s="201" t="s">
        <v>436</v>
      </c>
      <c r="F59" s="201" t="s">
        <v>103</v>
      </c>
      <c r="G59" s="201" t="s">
        <v>103</v>
      </c>
      <c r="H59" s="201"/>
      <c r="I59" s="201" t="s">
        <v>94</v>
      </c>
      <c r="J59" s="328">
        <v>6549261630000</v>
      </c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</row>
    <row r="60" spans="2:34" s="33" customFormat="1" x14ac:dyDescent="0.35">
      <c r="B60" s="201" t="str">
        <f>VLOOKUP(C60,Companies[],3,FALSE)</f>
        <v>Minería</v>
      </c>
      <c r="C60" s="201" t="s">
        <v>369</v>
      </c>
      <c r="D60" s="201" t="s">
        <v>434</v>
      </c>
      <c r="E60" s="201" t="s">
        <v>433</v>
      </c>
      <c r="F60" s="201" t="s">
        <v>103</v>
      </c>
      <c r="G60" s="201" t="s">
        <v>103</v>
      </c>
      <c r="H60" s="201"/>
      <c r="I60" s="201" t="s">
        <v>94</v>
      </c>
      <c r="J60" s="328">
        <v>2879130000</v>
      </c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</row>
    <row r="61" spans="2:34" s="33" customFormat="1" x14ac:dyDescent="0.35">
      <c r="B61" s="201" t="str">
        <f>VLOOKUP(C61,Companies[],3,FALSE)</f>
        <v>Petróleo y gas</v>
      </c>
      <c r="C61" s="201" t="s">
        <v>370</v>
      </c>
      <c r="D61" s="201" t="s">
        <v>337</v>
      </c>
      <c r="E61" s="201" t="s">
        <v>427</v>
      </c>
      <c r="F61" s="201" t="s">
        <v>103</v>
      </c>
      <c r="G61" s="201" t="s">
        <v>103</v>
      </c>
      <c r="H61" s="201"/>
      <c r="I61" s="201" t="s">
        <v>94</v>
      </c>
      <c r="J61" s="328">
        <v>28741490000</v>
      </c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</row>
    <row r="62" spans="2:34" s="33" customFormat="1" x14ac:dyDescent="0.35">
      <c r="B62" s="201" t="str">
        <f>VLOOKUP(C62,Companies[],3,FALSE)</f>
        <v>Petróleo y gas</v>
      </c>
      <c r="C62" s="201" t="s">
        <v>370</v>
      </c>
      <c r="D62" s="201" t="s">
        <v>337</v>
      </c>
      <c r="E62" s="201" t="s">
        <v>428</v>
      </c>
      <c r="F62" s="201" t="s">
        <v>103</v>
      </c>
      <c r="G62" s="201" t="s">
        <v>103</v>
      </c>
      <c r="H62" s="201"/>
      <c r="I62" s="201" t="s">
        <v>94</v>
      </c>
      <c r="J62" s="328">
        <v>19397260000</v>
      </c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</row>
    <row r="63" spans="2:34" s="33" customFormat="1" x14ac:dyDescent="0.35">
      <c r="B63" s="201" t="str">
        <f>VLOOKUP(C63,Companies[],3,FALSE)</f>
        <v>Petróleo y gas</v>
      </c>
      <c r="C63" s="201" t="s">
        <v>370</v>
      </c>
      <c r="D63" s="201" t="s">
        <v>434</v>
      </c>
      <c r="E63" s="201" t="s">
        <v>433</v>
      </c>
      <c r="F63" s="201" t="s">
        <v>103</v>
      </c>
      <c r="G63" s="201" t="s">
        <v>103</v>
      </c>
      <c r="H63" s="201"/>
      <c r="I63" s="201" t="s">
        <v>94</v>
      </c>
      <c r="J63" s="328">
        <v>8630050000</v>
      </c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</row>
    <row r="64" spans="2:34" s="33" customFormat="1" x14ac:dyDescent="0.35">
      <c r="B64" s="201" t="str">
        <f>VLOOKUP(C64,Companies[],3,FALSE)</f>
        <v>Petróleo y gas</v>
      </c>
      <c r="C64" s="201" t="s">
        <v>371</v>
      </c>
      <c r="D64" s="201" t="s">
        <v>337</v>
      </c>
      <c r="E64" s="201" t="s">
        <v>427</v>
      </c>
      <c r="F64" s="201" t="s">
        <v>103</v>
      </c>
      <c r="G64" s="201" t="s">
        <v>103</v>
      </c>
      <c r="H64" s="201"/>
      <c r="I64" s="201" t="s">
        <v>94</v>
      </c>
      <c r="J64" s="328">
        <v>84678410000</v>
      </c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</row>
    <row r="65" spans="2:34" s="33" customFormat="1" x14ac:dyDescent="0.35">
      <c r="B65" s="201" t="str">
        <f>VLOOKUP(C65,Companies[],3,FALSE)</f>
        <v>Petróleo y gas</v>
      </c>
      <c r="C65" s="201" t="s">
        <v>371</v>
      </c>
      <c r="D65" s="201" t="s">
        <v>337</v>
      </c>
      <c r="E65" s="201" t="s">
        <v>428</v>
      </c>
      <c r="F65" s="201" t="s">
        <v>103</v>
      </c>
      <c r="G65" s="201" t="s">
        <v>103</v>
      </c>
      <c r="H65" s="201"/>
      <c r="I65" s="201" t="s">
        <v>94</v>
      </c>
      <c r="J65" s="328">
        <v>126453590000</v>
      </c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</row>
    <row r="66" spans="2:34" s="33" customFormat="1" x14ac:dyDescent="0.35">
      <c r="B66" s="201" t="str">
        <f>VLOOKUP(C66,Companies[],3,FALSE)</f>
        <v>Petróleo y gas</v>
      </c>
      <c r="C66" s="201" t="s">
        <v>371</v>
      </c>
      <c r="D66" s="201" t="s">
        <v>434</v>
      </c>
      <c r="E66" s="201" t="s">
        <v>433</v>
      </c>
      <c r="F66" s="201" t="s">
        <v>103</v>
      </c>
      <c r="G66" s="201" t="s">
        <v>103</v>
      </c>
      <c r="H66" s="201"/>
      <c r="I66" s="201" t="s">
        <v>94</v>
      </c>
      <c r="J66" s="328">
        <v>136190000000</v>
      </c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</row>
    <row r="67" spans="2:34" s="33" customFormat="1" x14ac:dyDescent="0.35">
      <c r="B67" s="201" t="str">
        <f>VLOOKUP(C67,Companies[],3,FALSE)</f>
        <v>Petróleo y gas</v>
      </c>
      <c r="C67" s="201" t="s">
        <v>372</v>
      </c>
      <c r="D67" s="201" t="s">
        <v>337</v>
      </c>
      <c r="E67" s="201" t="s">
        <v>427</v>
      </c>
      <c r="F67" s="201" t="s">
        <v>103</v>
      </c>
      <c r="G67" s="201" t="s">
        <v>103</v>
      </c>
      <c r="H67" s="201"/>
      <c r="I67" s="201" t="s">
        <v>94</v>
      </c>
      <c r="J67" s="328">
        <v>2317959770</v>
      </c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</row>
    <row r="68" spans="2:34" s="33" customFormat="1" x14ac:dyDescent="0.35">
      <c r="B68" s="201" t="str">
        <f>VLOOKUP(C68,Companies[],3,FALSE)</f>
        <v>Petróleo y gas</v>
      </c>
      <c r="C68" s="201" t="s">
        <v>372</v>
      </c>
      <c r="D68" s="201" t="s">
        <v>337</v>
      </c>
      <c r="E68" s="201" t="s">
        <v>428</v>
      </c>
      <c r="F68" s="201" t="s">
        <v>103</v>
      </c>
      <c r="G68" s="201" t="s">
        <v>103</v>
      </c>
      <c r="H68" s="201"/>
      <c r="I68" s="201" t="s">
        <v>94</v>
      </c>
      <c r="J68" s="328">
        <v>32219934090</v>
      </c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</row>
    <row r="69" spans="2:34" s="33" customFormat="1" x14ac:dyDescent="0.35">
      <c r="B69" s="201" t="str">
        <f>VLOOKUP(C69,Companies[],3,FALSE)</f>
        <v>Petróleo y gas</v>
      </c>
      <c r="C69" s="201" t="s">
        <v>374</v>
      </c>
      <c r="D69" s="201" t="s">
        <v>337</v>
      </c>
      <c r="E69" s="201" t="s">
        <v>427</v>
      </c>
      <c r="F69" s="201" t="s">
        <v>103</v>
      </c>
      <c r="G69" s="201" t="s">
        <v>103</v>
      </c>
      <c r="H69" s="201"/>
      <c r="I69" s="201" t="s">
        <v>94</v>
      </c>
      <c r="J69" s="328">
        <v>1041320000</v>
      </c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</row>
    <row r="70" spans="2:34" s="33" customFormat="1" x14ac:dyDescent="0.35">
      <c r="B70" s="201" t="str">
        <f>VLOOKUP(C70,Companies[],3,FALSE)</f>
        <v>Petróleo y gas</v>
      </c>
      <c r="C70" s="201" t="s">
        <v>374</v>
      </c>
      <c r="D70" s="201" t="s">
        <v>337</v>
      </c>
      <c r="E70" s="201" t="s">
        <v>428</v>
      </c>
      <c r="F70" s="201" t="s">
        <v>103</v>
      </c>
      <c r="G70" s="201" t="s">
        <v>103</v>
      </c>
      <c r="H70" s="201"/>
      <c r="I70" s="201" t="s">
        <v>94</v>
      </c>
      <c r="J70" s="328">
        <v>2488490000</v>
      </c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01"/>
      <c r="AG70" s="201"/>
      <c r="AH70" s="201"/>
    </row>
    <row r="71" spans="2:34" s="33" customFormat="1" x14ac:dyDescent="0.35">
      <c r="B71" s="201" t="str">
        <f>VLOOKUP(C71,Companies[],3,FALSE)</f>
        <v>Petróleo y gas</v>
      </c>
      <c r="C71" s="201" t="s">
        <v>374</v>
      </c>
      <c r="D71" s="201" t="s">
        <v>434</v>
      </c>
      <c r="E71" s="201" t="s">
        <v>433</v>
      </c>
      <c r="F71" s="201" t="s">
        <v>103</v>
      </c>
      <c r="G71" s="201" t="s">
        <v>103</v>
      </c>
      <c r="H71" s="201"/>
      <c r="I71" s="201" t="s">
        <v>94</v>
      </c>
      <c r="J71" s="328">
        <v>1776046000</v>
      </c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</row>
    <row r="72" spans="2:34" s="33" customFormat="1" x14ac:dyDescent="0.35">
      <c r="B72" s="201" t="str">
        <f>VLOOKUP(C72,Companies[],3,FALSE)</f>
        <v>Petróleo y gas</v>
      </c>
      <c r="C72" s="201" t="s">
        <v>375</v>
      </c>
      <c r="D72" s="201" t="s">
        <v>337</v>
      </c>
      <c r="E72" s="201" t="s">
        <v>427</v>
      </c>
      <c r="F72" s="201" t="s">
        <v>103</v>
      </c>
      <c r="G72" s="201" t="s">
        <v>103</v>
      </c>
      <c r="H72" s="201"/>
      <c r="I72" s="201" t="s">
        <v>94</v>
      </c>
      <c r="J72" s="328">
        <v>39097690000</v>
      </c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</row>
    <row r="73" spans="2:34" s="33" customFormat="1" x14ac:dyDescent="0.35">
      <c r="B73" s="201" t="str">
        <f>VLOOKUP(C73,Companies[],3,FALSE)</f>
        <v>Petróleo y gas</v>
      </c>
      <c r="C73" s="201" t="s">
        <v>375</v>
      </c>
      <c r="D73" s="201" t="s">
        <v>337</v>
      </c>
      <c r="E73" s="201" t="s">
        <v>428</v>
      </c>
      <c r="F73" s="201" t="s">
        <v>103</v>
      </c>
      <c r="G73" s="201" t="s">
        <v>103</v>
      </c>
      <c r="H73" s="201"/>
      <c r="I73" s="201" t="s">
        <v>94</v>
      </c>
      <c r="J73" s="328">
        <v>4826710000</v>
      </c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201"/>
      <c r="AG73" s="201"/>
      <c r="AH73" s="201"/>
    </row>
    <row r="74" spans="2:34" s="33" customFormat="1" x14ac:dyDescent="0.35">
      <c r="B74" s="201" t="str">
        <f>VLOOKUP(C74,Companies[],3,FALSE)</f>
        <v>Petróleo y gas</v>
      </c>
      <c r="C74" s="201" t="s">
        <v>375</v>
      </c>
      <c r="D74" s="201" t="s">
        <v>434</v>
      </c>
      <c r="E74" s="201" t="s">
        <v>433</v>
      </c>
      <c r="F74" s="201" t="s">
        <v>103</v>
      </c>
      <c r="G74" s="201" t="s">
        <v>103</v>
      </c>
      <c r="H74" s="201"/>
      <c r="I74" s="201" t="s">
        <v>94</v>
      </c>
      <c r="J74" s="328">
        <v>662688000</v>
      </c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</row>
    <row r="75" spans="2:34" s="33" customFormat="1" x14ac:dyDescent="0.35">
      <c r="B75" s="201" t="str">
        <f>VLOOKUP(C75,Companies[],3,FALSE)</f>
        <v>Petróleo y gas</v>
      </c>
      <c r="C75" s="201" t="s">
        <v>376</v>
      </c>
      <c r="D75" s="201" t="s">
        <v>337</v>
      </c>
      <c r="E75" s="201" t="s">
        <v>427</v>
      </c>
      <c r="F75" s="201" t="s">
        <v>103</v>
      </c>
      <c r="G75" s="201" t="s">
        <v>103</v>
      </c>
      <c r="H75" s="201"/>
      <c r="I75" s="201" t="s">
        <v>94</v>
      </c>
      <c r="J75" s="328">
        <v>17620840000</v>
      </c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</row>
    <row r="76" spans="2:34" s="33" customFormat="1" x14ac:dyDescent="0.35">
      <c r="B76" s="201" t="str">
        <f>VLOOKUP(C76,Companies[],3,FALSE)</f>
        <v>Petróleo y gas</v>
      </c>
      <c r="C76" s="201" t="s">
        <v>376</v>
      </c>
      <c r="D76" s="201" t="s">
        <v>337</v>
      </c>
      <c r="E76" s="201" t="s">
        <v>428</v>
      </c>
      <c r="F76" s="201" t="s">
        <v>103</v>
      </c>
      <c r="G76" s="201" t="s">
        <v>103</v>
      </c>
      <c r="H76" s="201"/>
      <c r="I76" s="201" t="s">
        <v>94</v>
      </c>
      <c r="J76" s="328">
        <v>70760240000</v>
      </c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</row>
    <row r="77" spans="2:34" s="33" customFormat="1" x14ac:dyDescent="0.35">
      <c r="B77" s="201" t="str">
        <f>VLOOKUP(C77,Companies[],3,FALSE)</f>
        <v>Petróleo y gas</v>
      </c>
      <c r="C77" s="201" t="s">
        <v>376</v>
      </c>
      <c r="D77" s="201" t="s">
        <v>434</v>
      </c>
      <c r="E77" s="201" t="s">
        <v>433</v>
      </c>
      <c r="F77" s="201" t="s">
        <v>103</v>
      </c>
      <c r="G77" s="201" t="s">
        <v>103</v>
      </c>
      <c r="H77" s="201"/>
      <c r="I77" s="201" t="s">
        <v>94</v>
      </c>
      <c r="J77" s="328">
        <v>64004250000</v>
      </c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</row>
    <row r="78" spans="2:34" s="33" customFormat="1" x14ac:dyDescent="0.35">
      <c r="B78" s="201" t="str">
        <f>VLOOKUP(C78,Companies[],3,FALSE)</f>
        <v>Petróleo y gas</v>
      </c>
      <c r="C78" s="201" t="s">
        <v>377</v>
      </c>
      <c r="D78" s="201" t="s">
        <v>337</v>
      </c>
      <c r="E78" s="201" t="s">
        <v>428</v>
      </c>
      <c r="F78" s="201" t="s">
        <v>103</v>
      </c>
      <c r="G78" s="201" t="s">
        <v>103</v>
      </c>
      <c r="H78" s="201"/>
      <c r="I78" s="201" t="s">
        <v>94</v>
      </c>
      <c r="J78" s="328">
        <v>9410000</v>
      </c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</row>
    <row r="79" spans="2:34" s="33" customFormat="1" x14ac:dyDescent="0.35">
      <c r="B79" s="201" t="str">
        <f>VLOOKUP(C79,Companies[],3,FALSE)</f>
        <v>Petróleo y gas</v>
      </c>
      <c r="C79" s="201" t="s">
        <v>377</v>
      </c>
      <c r="D79" s="201" t="s">
        <v>434</v>
      </c>
      <c r="E79" s="201" t="s">
        <v>433</v>
      </c>
      <c r="F79" s="201" t="s">
        <v>103</v>
      </c>
      <c r="G79" s="201" t="s">
        <v>103</v>
      </c>
      <c r="H79" s="201"/>
      <c r="I79" s="201" t="s">
        <v>94</v>
      </c>
      <c r="J79" s="328">
        <v>1254870000</v>
      </c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</row>
    <row r="80" spans="2:34" s="33" customFormat="1" x14ac:dyDescent="0.35">
      <c r="B80" s="201" t="str">
        <f>VLOOKUP(C80,Companies[],3,FALSE)</f>
        <v>Minería</v>
      </c>
      <c r="C80" s="201" t="s">
        <v>379</v>
      </c>
      <c r="D80" s="201" t="s">
        <v>339</v>
      </c>
      <c r="E80" s="201" t="s">
        <v>428</v>
      </c>
      <c r="F80" s="201" t="s">
        <v>103</v>
      </c>
      <c r="G80" s="201" t="s">
        <v>103</v>
      </c>
      <c r="H80" s="201"/>
      <c r="I80" s="201" t="s">
        <v>94</v>
      </c>
      <c r="J80" s="328">
        <v>7185940000</v>
      </c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</row>
    <row r="81" spans="2:34" s="33" customFormat="1" x14ac:dyDescent="0.35">
      <c r="B81" s="201" t="str">
        <f>VLOOKUP(C81,Companies[],3,FALSE)</f>
        <v>Minería</v>
      </c>
      <c r="C81" s="201" t="s">
        <v>379</v>
      </c>
      <c r="D81" s="201" t="s">
        <v>434</v>
      </c>
      <c r="E81" s="201" t="s">
        <v>433</v>
      </c>
      <c r="F81" s="201" t="s">
        <v>103</v>
      </c>
      <c r="G81" s="201" t="s">
        <v>103</v>
      </c>
      <c r="H81" s="201"/>
      <c r="I81" s="201" t="s">
        <v>94</v>
      </c>
      <c r="J81" s="328">
        <v>57075250000</v>
      </c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</row>
    <row r="82" spans="2:34" s="33" customFormat="1" x14ac:dyDescent="0.35">
      <c r="B82" s="201" t="str">
        <f>VLOOKUP(C82,Companies[],3,FALSE)</f>
        <v>Minería</v>
      </c>
      <c r="C82" s="201" t="s">
        <v>379</v>
      </c>
      <c r="D82" s="201" t="s">
        <v>341</v>
      </c>
      <c r="E82" s="201" t="s">
        <v>437</v>
      </c>
      <c r="F82" s="201" t="s">
        <v>103</v>
      </c>
      <c r="G82" s="201" t="s">
        <v>103</v>
      </c>
      <c r="H82" s="201"/>
      <c r="I82" s="201" t="s">
        <v>94</v>
      </c>
      <c r="J82" s="328">
        <v>13650610000</v>
      </c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</row>
    <row r="83" spans="2:34" s="33" customFormat="1" x14ac:dyDescent="0.35">
      <c r="B83" s="201" t="str">
        <f>VLOOKUP(C83,Companies[],3,FALSE)</f>
        <v>Petróleo y gas</v>
      </c>
      <c r="C83" s="201" t="s">
        <v>382</v>
      </c>
      <c r="D83" s="201" t="s">
        <v>337</v>
      </c>
      <c r="E83" s="201" t="s">
        <v>427</v>
      </c>
      <c r="F83" s="201" t="s">
        <v>103</v>
      </c>
      <c r="G83" s="201" t="s">
        <v>103</v>
      </c>
      <c r="H83" s="201"/>
      <c r="I83" s="201" t="s">
        <v>94</v>
      </c>
      <c r="J83" s="328">
        <v>11103480000</v>
      </c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</row>
    <row r="84" spans="2:34" s="33" customFormat="1" x14ac:dyDescent="0.35">
      <c r="B84" s="201" t="str">
        <f>VLOOKUP(C84,Companies[],3,FALSE)</f>
        <v>Petróleo y gas</v>
      </c>
      <c r="C84" s="201" t="s">
        <v>382</v>
      </c>
      <c r="D84" s="201" t="s">
        <v>337</v>
      </c>
      <c r="E84" s="201" t="s">
        <v>428</v>
      </c>
      <c r="F84" s="201" t="s">
        <v>103</v>
      </c>
      <c r="G84" s="201" t="s">
        <v>103</v>
      </c>
      <c r="H84" s="201"/>
      <c r="I84" s="201" t="s">
        <v>94</v>
      </c>
      <c r="J84" s="328">
        <v>35808610000</v>
      </c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</row>
    <row r="85" spans="2:34" s="33" customFormat="1" x14ac:dyDescent="0.35">
      <c r="B85" s="201" t="str">
        <f>VLOOKUP(C85,Companies[],3,FALSE)</f>
        <v>Petróleo y gas</v>
      </c>
      <c r="C85" s="201" t="s">
        <v>382</v>
      </c>
      <c r="D85" s="201" t="s">
        <v>434</v>
      </c>
      <c r="E85" s="201" t="s">
        <v>433</v>
      </c>
      <c r="F85" s="201" t="s">
        <v>103</v>
      </c>
      <c r="G85" s="201" t="s">
        <v>103</v>
      </c>
      <c r="H85" s="201"/>
      <c r="I85" s="201" t="s">
        <v>94</v>
      </c>
      <c r="J85" s="328">
        <v>11500260000</v>
      </c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</row>
    <row r="86" spans="2:34" s="33" customFormat="1" x14ac:dyDescent="0.35">
      <c r="B86" s="201" t="str">
        <f>VLOOKUP(C86,Companies[],3,FALSE)</f>
        <v>Petróleo y gas</v>
      </c>
      <c r="C86" s="201" t="s">
        <v>383</v>
      </c>
      <c r="D86" s="201" t="s">
        <v>337</v>
      </c>
      <c r="E86" s="201" t="s">
        <v>427</v>
      </c>
      <c r="F86" s="201" t="s">
        <v>103</v>
      </c>
      <c r="G86" s="201" t="s">
        <v>103</v>
      </c>
      <c r="H86" s="201"/>
      <c r="I86" s="201" t="s">
        <v>94</v>
      </c>
      <c r="J86" s="328">
        <v>85820000</v>
      </c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</row>
    <row r="87" spans="2:34" s="33" customFormat="1" x14ac:dyDescent="0.35">
      <c r="B87" s="201" t="str">
        <f>VLOOKUP(C87,Companies[],3,FALSE)</f>
        <v>Petróleo y gas</v>
      </c>
      <c r="C87" s="201" t="s">
        <v>383</v>
      </c>
      <c r="D87" s="201" t="s">
        <v>337</v>
      </c>
      <c r="E87" s="201" t="s">
        <v>428</v>
      </c>
      <c r="F87" s="201" t="s">
        <v>103</v>
      </c>
      <c r="G87" s="201" t="s">
        <v>103</v>
      </c>
      <c r="H87" s="201"/>
      <c r="I87" s="201" t="s">
        <v>94</v>
      </c>
      <c r="J87" s="328">
        <v>81080000</v>
      </c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</row>
    <row r="88" spans="2:34" s="33" customFormat="1" x14ac:dyDescent="0.35">
      <c r="B88" s="201" t="str">
        <f>VLOOKUP(C88,Companies[],3,FALSE)</f>
        <v>Petróleo y gas</v>
      </c>
      <c r="C88" s="201" t="s">
        <v>383</v>
      </c>
      <c r="D88" s="201" t="s">
        <v>434</v>
      </c>
      <c r="E88" s="201" t="s">
        <v>433</v>
      </c>
      <c r="F88" s="201" t="s">
        <v>103</v>
      </c>
      <c r="G88" s="201" t="s">
        <v>103</v>
      </c>
      <c r="H88" s="201"/>
      <c r="I88" s="201" t="s">
        <v>94</v>
      </c>
      <c r="J88" s="328">
        <v>5923790000</v>
      </c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</row>
    <row r="89" spans="2:34" s="33" customFormat="1" x14ac:dyDescent="0.35">
      <c r="B89" s="201" t="str">
        <f>VLOOKUP(C89,Companies[],3,FALSE)</f>
        <v>Petróleo y gas</v>
      </c>
      <c r="C89" s="201" t="s">
        <v>384</v>
      </c>
      <c r="D89" s="201" t="s">
        <v>337</v>
      </c>
      <c r="E89" s="201" t="s">
        <v>427</v>
      </c>
      <c r="F89" s="201" t="s">
        <v>103</v>
      </c>
      <c r="G89" s="201" t="s">
        <v>103</v>
      </c>
      <c r="H89" s="201"/>
      <c r="I89" s="201" t="s">
        <v>94</v>
      </c>
      <c r="J89" s="328">
        <v>205940000</v>
      </c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</row>
    <row r="90" spans="2:34" s="33" customFormat="1" x14ac:dyDescent="0.35">
      <c r="B90" s="201" t="str">
        <f>VLOOKUP(C90,Companies[],3,FALSE)</f>
        <v>Petróleo y gas</v>
      </c>
      <c r="C90" s="201" t="s">
        <v>384</v>
      </c>
      <c r="D90" s="201" t="s">
        <v>337</v>
      </c>
      <c r="E90" s="201" t="s">
        <v>428</v>
      </c>
      <c r="F90" s="201" t="s">
        <v>103</v>
      </c>
      <c r="G90" s="201" t="s">
        <v>103</v>
      </c>
      <c r="H90" s="201"/>
      <c r="I90" s="201" t="s">
        <v>94</v>
      </c>
      <c r="J90" s="328">
        <v>2094120000</v>
      </c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</row>
    <row r="91" spans="2:34" s="33" customFormat="1" x14ac:dyDescent="0.35">
      <c r="B91" s="201" t="str">
        <f>VLOOKUP(C91,Companies[],3,FALSE)</f>
        <v>Petróleo y gas</v>
      </c>
      <c r="C91" s="201" t="s">
        <v>384</v>
      </c>
      <c r="D91" s="201" t="s">
        <v>434</v>
      </c>
      <c r="E91" s="201" t="s">
        <v>433</v>
      </c>
      <c r="F91" s="201" t="s">
        <v>103</v>
      </c>
      <c r="G91" s="201" t="s">
        <v>103</v>
      </c>
      <c r="H91" s="201"/>
      <c r="I91" s="201" t="s">
        <v>94</v>
      </c>
      <c r="J91" s="328">
        <v>12711280000</v>
      </c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</row>
    <row r="92" spans="2:34" s="33" customFormat="1" x14ac:dyDescent="0.35">
      <c r="B92" s="201" t="str">
        <f>VLOOKUP(C92,Companies[],3,FALSE)</f>
        <v>Petróleo y gas</v>
      </c>
      <c r="C92" s="201" t="s">
        <v>385</v>
      </c>
      <c r="D92" s="201" t="s">
        <v>337</v>
      </c>
      <c r="E92" s="201" t="s">
        <v>427</v>
      </c>
      <c r="F92" s="201" t="s">
        <v>103</v>
      </c>
      <c r="G92" s="201" t="s">
        <v>103</v>
      </c>
      <c r="H92" s="201"/>
      <c r="I92" s="201" t="s">
        <v>94</v>
      </c>
      <c r="J92" s="328">
        <v>1330000</v>
      </c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</row>
    <row r="93" spans="2:34" s="33" customFormat="1" x14ac:dyDescent="0.35">
      <c r="B93" s="201" t="str">
        <f>VLOOKUP(C93,Companies[],3,FALSE)</f>
        <v>Petróleo y gas</v>
      </c>
      <c r="C93" s="201" t="s">
        <v>385</v>
      </c>
      <c r="D93" s="201" t="s">
        <v>337</v>
      </c>
      <c r="E93" s="201" t="s">
        <v>428</v>
      </c>
      <c r="F93" s="201" t="s">
        <v>103</v>
      </c>
      <c r="G93" s="201" t="s">
        <v>103</v>
      </c>
      <c r="H93" s="201"/>
      <c r="I93" s="201" t="s">
        <v>94</v>
      </c>
      <c r="J93" s="328">
        <v>5988670000</v>
      </c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</row>
    <row r="94" spans="2:34" s="33" customFormat="1" x14ac:dyDescent="0.35">
      <c r="B94" s="201" t="str">
        <f>VLOOKUP(C94,Companies[],3,FALSE)</f>
        <v>Petróleo y gas</v>
      </c>
      <c r="C94" s="201" t="s">
        <v>385</v>
      </c>
      <c r="D94" s="201" t="s">
        <v>434</v>
      </c>
      <c r="E94" s="201" t="s">
        <v>433</v>
      </c>
      <c r="F94" s="201" t="s">
        <v>103</v>
      </c>
      <c r="G94" s="201" t="s">
        <v>103</v>
      </c>
      <c r="H94" s="201"/>
      <c r="I94" s="201" t="s">
        <v>94</v>
      </c>
      <c r="J94" s="328">
        <v>105110000</v>
      </c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</row>
    <row r="95" spans="2:34" s="33" customFormat="1" x14ac:dyDescent="0.35">
      <c r="B95" s="201" t="str">
        <f>VLOOKUP(C95,Companies[],3,FALSE)</f>
        <v>Minería</v>
      </c>
      <c r="C95" s="201" t="s">
        <v>386</v>
      </c>
      <c r="D95" s="201" t="s">
        <v>339</v>
      </c>
      <c r="E95" s="201" t="s">
        <v>429</v>
      </c>
      <c r="F95" s="201" t="s">
        <v>103</v>
      </c>
      <c r="G95" s="201" t="s">
        <v>103</v>
      </c>
      <c r="H95" s="201"/>
      <c r="I95" s="201" t="s">
        <v>94</v>
      </c>
      <c r="J95" s="328">
        <v>295600000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</row>
    <row r="96" spans="2:34" s="33" customFormat="1" x14ac:dyDescent="0.35">
      <c r="B96" s="201" t="str">
        <f>VLOOKUP(C96,Companies[],3,FALSE)</f>
        <v>Minería</v>
      </c>
      <c r="C96" s="201" t="s">
        <v>386</v>
      </c>
      <c r="D96" s="201" t="s">
        <v>339</v>
      </c>
      <c r="E96" s="201" t="s">
        <v>428</v>
      </c>
      <c r="F96" s="201" t="s">
        <v>103</v>
      </c>
      <c r="G96" s="201" t="s">
        <v>103</v>
      </c>
      <c r="H96" s="201"/>
      <c r="I96" s="201" t="s">
        <v>94</v>
      </c>
      <c r="J96" s="328">
        <v>1207210000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</row>
    <row r="97" spans="2:34" s="33" customFormat="1" x14ac:dyDescent="0.35">
      <c r="B97" s="201" t="str">
        <f>VLOOKUP(C97,Companies[],3,FALSE)</f>
        <v>Minería</v>
      </c>
      <c r="C97" s="201" t="s">
        <v>386</v>
      </c>
      <c r="D97" s="201" t="s">
        <v>434</v>
      </c>
      <c r="E97" s="201" t="s">
        <v>433</v>
      </c>
      <c r="F97" s="201" t="s">
        <v>103</v>
      </c>
      <c r="G97" s="201" t="s">
        <v>103</v>
      </c>
      <c r="H97" s="201"/>
      <c r="I97" s="201" t="s">
        <v>94</v>
      </c>
      <c r="J97" s="328">
        <v>15670000</v>
      </c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</row>
    <row r="98" spans="2:34" s="33" customFormat="1" x14ac:dyDescent="0.35">
      <c r="B98" s="201">
        <f>VLOOKUP(C98,Companies[],3,FALSE)</f>
        <v>0</v>
      </c>
      <c r="C98" s="271" t="s">
        <v>468</v>
      </c>
      <c r="D98" s="201" t="s">
        <v>337</v>
      </c>
      <c r="E98" s="201" t="s">
        <v>428</v>
      </c>
      <c r="F98" s="201" t="s">
        <v>103</v>
      </c>
      <c r="G98" s="201" t="s">
        <v>103</v>
      </c>
      <c r="H98" s="201"/>
      <c r="I98" s="201" t="s">
        <v>94</v>
      </c>
      <c r="J98" s="328">
        <v>26920000</v>
      </c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</row>
    <row r="99" spans="2:34" s="33" customFormat="1" x14ac:dyDescent="0.35">
      <c r="B99" s="201">
        <f>VLOOKUP(C99,Companies[],3,FALSE)</f>
        <v>0</v>
      </c>
      <c r="C99" s="271" t="s">
        <v>468</v>
      </c>
      <c r="D99" s="201" t="s">
        <v>434</v>
      </c>
      <c r="E99" s="201" t="s">
        <v>433</v>
      </c>
      <c r="F99" s="201" t="s">
        <v>103</v>
      </c>
      <c r="G99" s="201" t="s">
        <v>103</v>
      </c>
      <c r="H99" s="201"/>
      <c r="I99" s="201" t="s">
        <v>94</v>
      </c>
      <c r="J99" s="328">
        <v>693880000</v>
      </c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</row>
    <row r="100" spans="2:34" s="33" customFormat="1" x14ac:dyDescent="0.35">
      <c r="B100" s="201">
        <f>VLOOKUP(C100,Companies[],3,FALSE)</f>
        <v>0</v>
      </c>
      <c r="C100" s="271" t="s">
        <v>469</v>
      </c>
      <c r="D100" s="201" t="s">
        <v>337</v>
      </c>
      <c r="E100" s="201" t="s">
        <v>428</v>
      </c>
      <c r="F100" s="201" t="s">
        <v>103</v>
      </c>
      <c r="G100" s="201" t="s">
        <v>103</v>
      </c>
      <c r="H100" s="201"/>
      <c r="I100" s="201" t="s">
        <v>94</v>
      </c>
      <c r="J100" s="328">
        <v>317950000</v>
      </c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</row>
    <row r="101" spans="2:34" s="33" customFormat="1" x14ac:dyDescent="0.35">
      <c r="B101" s="201">
        <f>VLOOKUP(C101,Companies[],3,FALSE)</f>
        <v>0</v>
      </c>
      <c r="C101" s="271" t="s">
        <v>469</v>
      </c>
      <c r="D101" s="201" t="s">
        <v>434</v>
      </c>
      <c r="E101" s="201" t="s">
        <v>433</v>
      </c>
      <c r="F101" s="201" t="s">
        <v>103</v>
      </c>
      <c r="G101" s="201" t="s">
        <v>103</v>
      </c>
      <c r="H101" s="201"/>
      <c r="I101" s="201" t="s">
        <v>94</v>
      </c>
      <c r="J101" s="328">
        <v>70830750000</v>
      </c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</row>
    <row r="102" spans="2:34" s="33" customFormat="1" x14ac:dyDescent="0.35">
      <c r="B102" s="201" t="e">
        <f>VLOOKUP(C102,Companies[],3,FALSE)</f>
        <v>#N/A</v>
      </c>
      <c r="C102" s="271" t="s">
        <v>470</v>
      </c>
      <c r="D102" s="201" t="s">
        <v>337</v>
      </c>
      <c r="E102" s="201" t="s">
        <v>428</v>
      </c>
      <c r="F102" s="201" t="s">
        <v>103</v>
      </c>
      <c r="G102" s="201" t="s">
        <v>103</v>
      </c>
      <c r="H102" s="201"/>
      <c r="I102" s="201" t="s">
        <v>94</v>
      </c>
      <c r="J102" s="328">
        <v>588230000</v>
      </c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</row>
    <row r="103" spans="2:34" s="33" customFormat="1" x14ac:dyDescent="0.35">
      <c r="B103" s="201" t="e">
        <f>VLOOKUP(C103,Companies[],3,FALSE)</f>
        <v>#N/A</v>
      </c>
      <c r="C103" s="271" t="s">
        <v>470</v>
      </c>
      <c r="D103" s="201" t="s">
        <v>434</v>
      </c>
      <c r="E103" s="201" t="s">
        <v>433</v>
      </c>
      <c r="F103" s="201" t="s">
        <v>103</v>
      </c>
      <c r="G103" s="201" t="s">
        <v>103</v>
      </c>
      <c r="H103" s="201"/>
      <c r="I103" s="201" t="s">
        <v>94</v>
      </c>
      <c r="J103" s="328">
        <v>131564000000</v>
      </c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</row>
    <row r="104" spans="2:34" s="33" customFormat="1" x14ac:dyDescent="0.35">
      <c r="B104" s="201" t="str">
        <f>VLOOKUP(C104,Companies[],3,FALSE)</f>
        <v>Minería</v>
      </c>
      <c r="C104" s="201" t="s">
        <v>388</v>
      </c>
      <c r="D104" s="201" t="s">
        <v>434</v>
      </c>
      <c r="E104" s="201" t="s">
        <v>433</v>
      </c>
      <c r="F104" s="201" t="s">
        <v>103</v>
      </c>
      <c r="G104" s="201" t="s">
        <v>103</v>
      </c>
      <c r="H104" s="201"/>
      <c r="I104" s="201" t="s">
        <v>94</v>
      </c>
      <c r="J104" s="328">
        <v>18866230000</v>
      </c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</row>
    <row r="105" spans="2:34" s="33" customFormat="1" x14ac:dyDescent="0.35">
      <c r="B105" s="201" t="str">
        <f>VLOOKUP(C105,Companies[],3,FALSE)</f>
        <v>Petróleo y gas</v>
      </c>
      <c r="C105" s="201" t="s">
        <v>389</v>
      </c>
      <c r="D105" s="201" t="s">
        <v>337</v>
      </c>
      <c r="E105" s="201" t="s">
        <v>427</v>
      </c>
      <c r="F105" s="201" t="s">
        <v>103</v>
      </c>
      <c r="G105" s="201" t="s">
        <v>103</v>
      </c>
      <c r="H105" s="201"/>
      <c r="I105" s="201" t="s">
        <v>94</v>
      </c>
      <c r="J105" s="328">
        <v>1462650000</v>
      </c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</row>
    <row r="106" spans="2:34" s="33" customFormat="1" x14ac:dyDescent="0.35">
      <c r="B106" s="201" t="str">
        <f>VLOOKUP(C106,Companies[],3,FALSE)</f>
        <v>Petróleo y gas</v>
      </c>
      <c r="C106" s="201" t="s">
        <v>389</v>
      </c>
      <c r="D106" s="201" t="s">
        <v>337</v>
      </c>
      <c r="E106" s="201" t="s">
        <v>428</v>
      </c>
      <c r="F106" s="201" t="s">
        <v>103</v>
      </c>
      <c r="G106" s="201" t="s">
        <v>103</v>
      </c>
      <c r="H106" s="201"/>
      <c r="I106" s="201" t="s">
        <v>94</v>
      </c>
      <c r="J106" s="328">
        <v>8657200000</v>
      </c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</row>
    <row r="107" spans="2:34" s="33" customFormat="1" x14ac:dyDescent="0.35">
      <c r="B107" s="201" t="str">
        <f>VLOOKUP(C107,Companies[],3,FALSE)</f>
        <v>Petróleo y gas</v>
      </c>
      <c r="C107" s="201" t="s">
        <v>389</v>
      </c>
      <c r="D107" s="201" t="s">
        <v>434</v>
      </c>
      <c r="E107" s="201" t="s">
        <v>433</v>
      </c>
      <c r="F107" s="201" t="s">
        <v>103</v>
      </c>
      <c r="G107" s="201" t="s">
        <v>103</v>
      </c>
      <c r="H107" s="201"/>
      <c r="I107" s="201" t="s">
        <v>94</v>
      </c>
      <c r="J107" s="328">
        <v>59254190000</v>
      </c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</row>
    <row r="108" spans="2:34" s="33" customFormat="1" x14ac:dyDescent="0.35">
      <c r="B108" s="153" t="e">
        <f>VLOOKUP(C108,Companies[],3,FALSE)</f>
        <v>#N/A</v>
      </c>
      <c r="C108" s="153" t="s">
        <v>400</v>
      </c>
      <c r="D108" s="201"/>
      <c r="E108" s="201"/>
      <c r="F108" s="201"/>
      <c r="G108" s="201"/>
      <c r="H108" s="153"/>
      <c r="I108" s="201"/>
      <c r="J108" s="234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</row>
    <row r="109" spans="2:34" s="33" customFormat="1" ht="15.6" thickBot="1" x14ac:dyDescent="0.4">
      <c r="B109" s="201"/>
      <c r="C109" s="201"/>
      <c r="D109" s="201"/>
      <c r="E109" s="201"/>
      <c r="F109" s="201"/>
      <c r="G109" s="232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</row>
    <row r="110" spans="2:34" s="33" customFormat="1" ht="15.6" thickBot="1" x14ac:dyDescent="0.4">
      <c r="B110" s="201"/>
      <c r="C110" s="201"/>
      <c r="D110" s="201"/>
      <c r="E110" s="201"/>
      <c r="F110" s="201"/>
      <c r="G110" s="232"/>
      <c r="H110" s="154" t="s">
        <v>438</v>
      </c>
      <c r="I110" s="155" t="s">
        <v>192</v>
      </c>
      <c r="J110" s="156">
        <f>SUMIF(Table10[Moneda de la información],"USD",Table10[Valor de ingresos])+(IFERROR(SUMIF(Table10[Moneda de la información],"&lt;&gt;USD",Table10[Valor de ingresos])/'Parte 1 - Datos generales'!$E$45,0))</f>
        <v>3738259465.7305555</v>
      </c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</row>
    <row r="111" spans="2:34" s="33" customFormat="1" x14ac:dyDescent="0.35">
      <c r="B111" s="201"/>
      <c r="C111" s="201"/>
      <c r="D111" s="201"/>
      <c r="E111" s="201"/>
      <c r="F111" s="327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</row>
    <row r="112" spans="2:34" ht="23.25" customHeight="1" x14ac:dyDescent="0.35">
      <c r="C112" s="323" t="s">
        <v>439</v>
      </c>
      <c r="D112" s="323"/>
      <c r="E112" s="323"/>
      <c r="F112" s="323"/>
      <c r="G112" s="323"/>
      <c r="H112" s="323"/>
      <c r="I112" s="323"/>
      <c r="J112" s="323"/>
      <c r="K112" s="323"/>
      <c r="L112" s="323"/>
      <c r="M112" s="323"/>
      <c r="N112" s="323"/>
    </row>
    <row r="113" spans="3:33" s="33" customFormat="1" x14ac:dyDescent="0.35">
      <c r="C113" s="321" t="s">
        <v>440</v>
      </c>
      <c r="D113" s="321"/>
      <c r="E113" s="321"/>
      <c r="F113" s="321"/>
      <c r="G113" s="321"/>
      <c r="H113" s="321"/>
      <c r="I113" s="321"/>
      <c r="J113" s="321"/>
      <c r="K113" s="321"/>
      <c r="L113" s="321"/>
      <c r="M113" s="321"/>
      <c r="N113" s="32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  <c r="AA113" s="201"/>
      <c r="AB113" s="201"/>
      <c r="AC113" s="201"/>
      <c r="AD113" s="201"/>
      <c r="AE113" s="201"/>
      <c r="AF113" s="201"/>
      <c r="AG113" s="201"/>
    </row>
    <row r="114" spans="3:33" s="33" customFormat="1" x14ac:dyDescent="0.35">
      <c r="C114" s="321"/>
      <c r="D114" s="321"/>
      <c r="E114" s="321"/>
      <c r="F114" s="321"/>
      <c r="G114" s="321"/>
      <c r="H114" s="321"/>
      <c r="I114" s="321"/>
      <c r="J114" s="321"/>
      <c r="K114" s="321"/>
      <c r="L114" s="321"/>
      <c r="M114" s="321"/>
      <c r="N114" s="32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</row>
    <row r="115" spans="3:33" s="33" customFormat="1" x14ac:dyDescent="0.35">
      <c r="C115" s="321" t="s">
        <v>471</v>
      </c>
      <c r="D115" s="321"/>
      <c r="E115" s="321"/>
      <c r="F115" s="321"/>
      <c r="G115" s="321"/>
      <c r="H115" s="321"/>
      <c r="I115" s="321"/>
      <c r="J115" s="321"/>
      <c r="K115" s="321"/>
      <c r="L115" s="321"/>
      <c r="M115" s="321"/>
      <c r="N115" s="32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</row>
    <row r="116" spans="3:33" s="33" customFormat="1" x14ac:dyDescent="0.35">
      <c r="C116" s="235">
        <f>SUM('Parte 4 - Ingresos del gobierno'!J35-'Parte 5 - Datos de empresas'!J110)</f>
        <v>173931229.93611097</v>
      </c>
      <c r="D116" s="236">
        <f>SUM(C116/'Parte 4 - Ingresos del gobierno'!J35)</f>
        <v>4.445878114499012E-2</v>
      </c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</row>
    <row r="117" spans="3:33" s="33" customFormat="1" x14ac:dyDescent="0.35">
      <c r="C117" s="321" t="s">
        <v>445</v>
      </c>
      <c r="D117" s="321"/>
      <c r="E117" s="321"/>
      <c r="F117" s="321"/>
      <c r="G117" s="321"/>
      <c r="H117" s="321"/>
      <c r="I117" s="321"/>
      <c r="J117" s="321"/>
      <c r="K117" s="321"/>
      <c r="L117" s="321"/>
      <c r="M117" s="321"/>
      <c r="N117" s="32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</row>
    <row r="118" spans="3:33" s="33" customFormat="1" x14ac:dyDescent="0.35">
      <c r="C118" s="321" t="s">
        <v>447</v>
      </c>
      <c r="D118" s="321"/>
      <c r="E118" s="321"/>
      <c r="F118" s="321"/>
      <c r="G118" s="321"/>
      <c r="H118" s="321"/>
      <c r="I118" s="321"/>
      <c r="J118" s="321"/>
      <c r="K118" s="321"/>
      <c r="L118" s="321"/>
      <c r="M118" s="321"/>
      <c r="N118" s="32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</row>
    <row r="119" spans="3:33" s="33" customFormat="1" x14ac:dyDescent="0.35">
      <c r="C119" s="321" t="s">
        <v>448</v>
      </c>
      <c r="D119" s="321"/>
      <c r="E119" s="321"/>
      <c r="F119" s="321"/>
      <c r="G119" s="321"/>
      <c r="H119" s="321"/>
      <c r="I119" s="321"/>
      <c r="J119" s="321"/>
      <c r="K119" s="321"/>
      <c r="L119" s="321"/>
      <c r="M119" s="321"/>
      <c r="N119" s="32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</row>
    <row r="120" spans="3:33" s="33" customFormat="1" x14ac:dyDescent="0.35">
      <c r="C120" s="321"/>
      <c r="D120" s="321"/>
      <c r="E120" s="321"/>
      <c r="F120" s="321"/>
      <c r="G120" s="321"/>
      <c r="H120" s="321"/>
      <c r="I120" s="321"/>
      <c r="J120" s="321"/>
      <c r="K120" s="321"/>
      <c r="L120" s="321"/>
      <c r="M120" s="321"/>
      <c r="N120" s="32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</row>
    <row r="121" spans="3:33" s="33" customFormat="1" ht="16.5" customHeight="1" thickBot="1" x14ac:dyDescent="0.4">
      <c r="C121" s="316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</row>
    <row r="122" spans="3:33" s="33" customFormat="1" x14ac:dyDescent="0.35">
      <c r="C122" s="317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17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</row>
    <row r="123" spans="3:33" s="33" customFormat="1" ht="15.6" thickBot="1" x14ac:dyDescent="0.4">
      <c r="C123" s="293" t="s">
        <v>32</v>
      </c>
      <c r="D123" s="294"/>
      <c r="E123" s="294"/>
      <c r="F123" s="294"/>
      <c r="G123" s="294"/>
      <c r="H123" s="294"/>
      <c r="I123" s="294"/>
      <c r="J123" s="294"/>
      <c r="K123" s="294"/>
      <c r="L123" s="294"/>
      <c r="M123" s="294"/>
      <c r="N123" s="294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  <c r="AF123" s="201"/>
      <c r="AG123" s="201"/>
    </row>
    <row r="124" spans="3:33" s="33" customFormat="1" x14ac:dyDescent="0.35">
      <c r="C124" s="295" t="s">
        <v>33</v>
      </c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  <c r="AF124" s="201"/>
      <c r="AG124" s="201"/>
    </row>
    <row r="125" spans="3:33" s="33" customFormat="1" ht="15.6" thickBot="1" x14ac:dyDescent="0.4">
      <c r="C125" s="318"/>
      <c r="D125" s="318"/>
      <c r="E125" s="318"/>
      <c r="F125" s="318"/>
      <c r="G125" s="318"/>
      <c r="H125" s="318"/>
      <c r="I125" s="318"/>
      <c r="J125" s="318"/>
      <c r="K125" s="318"/>
      <c r="L125" s="318"/>
      <c r="M125" s="318"/>
      <c r="N125" s="318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  <c r="AF125" s="201"/>
      <c r="AG125" s="201"/>
    </row>
    <row r="126" spans="3:33" x14ac:dyDescent="0.35">
      <c r="C126" s="290" t="s">
        <v>34</v>
      </c>
      <c r="D126" s="290"/>
      <c r="E126" s="290"/>
      <c r="F126" s="290"/>
      <c r="G126" s="290"/>
    </row>
    <row r="127" spans="3:33" ht="15" customHeight="1" x14ac:dyDescent="0.35">
      <c r="C127" s="273" t="s">
        <v>35</v>
      </c>
      <c r="D127" s="273"/>
      <c r="E127" s="273"/>
      <c r="F127" s="273"/>
      <c r="G127" s="273"/>
    </row>
    <row r="128" spans="3:33" x14ac:dyDescent="0.35">
      <c r="C128" s="283" t="s">
        <v>37</v>
      </c>
      <c r="D128" s="283"/>
      <c r="E128" s="283"/>
      <c r="F128" s="283"/>
      <c r="G128" s="283"/>
    </row>
  </sheetData>
  <protectedRanges>
    <protectedRange algorithmName="SHA-512" hashValue="19r0bVvPR7yZA0UiYij7Tv1CBk3noIABvFePbLhCJ4nk3L6A+Fy+RdPPS3STf+a52x4pG2PQK4FAkXK9epnlIA==" saltValue="gQC4yrLvnbJqxYZ0KSEoZA==" spinCount="100000" sqref="C109:D110 F109:G110 C15:D104 B105:D108 H15:H110" name="Government revenues_1"/>
    <protectedRange algorithmName="SHA-512" hashValue="19r0bVvPR7yZA0UiYij7Tv1CBk3noIABvFePbLhCJ4nk3L6A+Fy+RdPPS3STf+a52x4pG2PQK4FAkXK9epnlIA==" saltValue="gQC4yrLvnbJqxYZ0KSEoZA==" spinCount="100000" sqref="I110 I15:I107" name="Government revenues_2"/>
  </protectedRanges>
  <mergeCells count="27">
    <mergeCell ref="C7:N7"/>
    <mergeCell ref="C8:N8"/>
    <mergeCell ref="C9:N9"/>
    <mergeCell ref="C119:N119"/>
    <mergeCell ref="C120:N120"/>
    <mergeCell ref="C10:N10"/>
    <mergeCell ref="C11:N11"/>
    <mergeCell ref="C112:N112"/>
    <mergeCell ref="C113:N113"/>
    <mergeCell ref="C114:N114"/>
    <mergeCell ref="C115:N115"/>
    <mergeCell ref="C117:N117"/>
    <mergeCell ref="C118:N118"/>
    <mergeCell ref="B13:N13"/>
    <mergeCell ref="C2:N2"/>
    <mergeCell ref="C3:N3"/>
    <mergeCell ref="C4:N4"/>
    <mergeCell ref="C5:N5"/>
    <mergeCell ref="C6:N6"/>
    <mergeCell ref="C126:G126"/>
    <mergeCell ref="C121:N121"/>
    <mergeCell ref="C127:G127"/>
    <mergeCell ref="C128:G128"/>
    <mergeCell ref="C122:N122"/>
    <mergeCell ref="C123:N123"/>
    <mergeCell ref="C124:N124"/>
    <mergeCell ref="C125:N125"/>
  </mergeCells>
  <dataValidations xWindow="1133" yWindow="562" count="14">
    <dataValidation type="list" allowBlank="1" showInputMessage="1" showErrorMessage="1" sqref="I15:I107" xr:uid="{00000000-0002-0000-0500-000000000000}">
      <formula1>Currency_code_list</formula1>
    </dataValidation>
    <dataValidation type="textLength" allowBlank="1" showInputMessage="1" showErrorMessage="1" errorTitle="Por favor, no editar estas celda" error="Por favor, no edite estas celdas" sqref="C112:N113" xr:uid="{00000000-0002-0000-0500-000001000000}">
      <formula1>10000</formula1>
      <formula2>50000</formula2>
    </dataValidation>
    <dataValidation type="textLength" allowBlank="1" showInputMessage="1" showErrorMessage="1" sqref="O112:O125 B109:O111 B121:B125 C121:N122 C124:N125 B1:B104 O1:O104 C1:N14 A1:A125" xr:uid="{00000000-0002-0000-0500-000002000000}">
      <formula1>9999999</formula1>
      <formula2>99999999</formula2>
    </dataValidation>
    <dataValidation type="whole" showInputMessage="1" showErrorMessage="1" sqref="C126:G128" xr:uid="{00000000-0002-0000-0500-000003000000}">
      <formula1>999999</formula1>
      <formula2>99999999</formula2>
    </dataValidation>
    <dataValidation type="whole" allowBlank="1" showInputMessage="1" showErrorMessage="1" errorTitle="No editar estas celdas" error="Por favor, no edite estas celdas" sqref="C123" xr:uid="{00000000-0002-0000-0500-000004000000}">
      <formula1>10000</formula1>
      <formula2>50000</formula2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reconciliado según lo divulgado por el gobierno" sqref="J15:J108" xr:uid="{00000000-0002-0000-0500-000005000000}">
      <formula1>0.1</formula1>
      <formula2>0.2</formula2>
    </dataValidation>
    <dataValidation type="list" allowBlank="1" showInputMessage="1" showErrorMessage="1" sqref="D15:D108" xr:uid="{00000000-0002-0000-0500-000006000000}">
      <formula1>Government_entities_list</formula1>
    </dataValidation>
    <dataValidation type="list" allowBlank="1" showInputMessage="1" showErrorMessage="1" sqref="B105:B108" xr:uid="{00000000-0002-0000-0500-000007000000}">
      <formula1>Sector_list</formula1>
    </dataValidation>
    <dataValidation type="list" allowBlank="1" showInputMessage="1" showErrorMessage="1" sqref="F15:G108 K15:K108" xr:uid="{00000000-0002-0000-0500-000008000000}">
      <formula1>Simple_options_list</formula1>
    </dataValidation>
    <dataValidation type="list" showInputMessage="1" showErrorMessage="1" sqref="H15:H108" xr:uid="{00000000-0002-0000-0500-000009000000}">
      <formula1>Projectname</formula1>
    </dataValidation>
    <dataValidation type="list" showInputMessage="1" showErrorMessage="1" sqref="C15:C108" xr:uid="{00000000-0002-0000-0500-00000A000000}">
      <formula1>Companies_list</formula1>
    </dataValidation>
    <dataValidation type="decimal" operator="notBetween" allowBlank="1" showInputMessage="1" showErrorMessage="1" errorTitle="Número" error="Ingrese únicamente números en esta celda" promptTitle="Volumen en especie" prompt="Favor introduzca el volumen en especie para el flujo de ingreso, si es aplicable." sqref="L15:L108" xr:uid="{00000000-0002-0000-0500-00000B000000}">
      <formula1>0.1</formula1>
      <formula2>0.2</formula2>
    </dataValidation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E15:E108" xr:uid="{00000000-0002-0000-0500-00000C000000}">
      <formula1>Revenue_stream_list</formula1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M15:M108" xr:uid="{00000000-0002-0000-0500-00000D000000}">
      <formula1>"&lt;Unidad&gt;,Sm3,Sm3 o.e.,Barriles,Toneladas,oz,carats,Pce"</formula1>
    </dataValidation>
  </dataValidations>
  <hyperlinks>
    <hyperlink ref="C9:K9" r:id="rId1" display="If you have any questions, please contact data@eiti.org" xr:uid="{00000000-0004-0000-0500-000000000000}"/>
    <hyperlink ref="B13" r:id="rId2" location="r4-1" display="EITI Requirement 4.1" xr:uid="{00000000-0004-0000-0500-000001000000}"/>
    <hyperlink ref="B13:N13" r:id="rId3" location="r4-1" display="Requisito EITI 4.1.c: Pagos de empresas ;  Requisito 4.7: Información a nivel de proyecto" xr:uid="{00000000-0004-0000-0500-000002000000}"/>
    <hyperlink ref="C124:G124" r:id="rId4" display="Give us your feedback or report a conflict in the data! Write to us at  data@eiti.org" xr:uid="{00000000-0004-0000-0500-000003000000}"/>
    <hyperlink ref="C123:G123" r:id="rId5" display="Puede acceder a la versión más reciente de las plantillas de datos resumidos en https://eiti.org/es/documento/plantilla-datos-resumidos-del-eiti" xr:uid="{00000000-0004-0000-05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showGridLines="0" topLeftCell="A39" zoomScale="75" zoomScaleNormal="75" workbookViewId="0">
      <selection activeCell="F22" sqref="F22"/>
    </sheetView>
  </sheetViews>
  <sheetFormatPr defaultColWidth="9.109375" defaultRowHeight="14.4" x14ac:dyDescent="0.3"/>
  <cols>
    <col min="1" max="1" width="38.88671875" bestFit="1" customWidth="1"/>
    <col min="2" max="3" width="17.44140625" customWidth="1"/>
    <col min="4" max="7" width="26.44140625" customWidth="1"/>
    <col min="9" max="9" width="24.44140625" customWidth="1"/>
    <col min="10" max="10" width="28.44140625" customWidth="1"/>
    <col min="11" max="11" width="20.44140625" bestFit="1" customWidth="1"/>
    <col min="14" max="14" width="17.44140625" customWidth="1"/>
    <col min="15" max="15" width="23.44140625" customWidth="1"/>
    <col min="16" max="16" width="26.88671875" customWidth="1"/>
    <col min="19" max="19" width="61.6640625" customWidth="1"/>
    <col min="20" max="20" width="10.88671875" customWidth="1"/>
    <col min="27" max="27" width="10.44140625" customWidth="1"/>
    <col min="29" max="29" width="15.44140625" customWidth="1"/>
    <col min="31" max="31" width="16" customWidth="1"/>
  </cols>
  <sheetData>
    <row r="1" spans="1:31" x14ac:dyDescent="0.3">
      <c r="A1" s="1" t="s">
        <v>472</v>
      </c>
      <c r="I1" s="1" t="s">
        <v>473</v>
      </c>
      <c r="K1" s="1" t="s">
        <v>474</v>
      </c>
      <c r="N1" s="1" t="s">
        <v>475</v>
      </c>
      <c r="S1" s="1" t="s">
        <v>476</v>
      </c>
      <c r="AA1" s="1" t="s">
        <v>477</v>
      </c>
      <c r="AC1" s="1" t="s">
        <v>478</v>
      </c>
      <c r="AE1" s="1" t="s">
        <v>479</v>
      </c>
    </row>
    <row r="2" spans="1:31" x14ac:dyDescent="0.3">
      <c r="A2" s="1" t="s">
        <v>480</v>
      </c>
      <c r="B2" s="1" t="s">
        <v>481</v>
      </c>
      <c r="C2" s="1" t="s">
        <v>482</v>
      </c>
      <c r="D2" s="1" t="s">
        <v>483</v>
      </c>
      <c r="E2" s="1" t="s">
        <v>484</v>
      </c>
      <c r="F2" s="1" t="s">
        <v>485</v>
      </c>
      <c r="G2" s="1" t="s">
        <v>486</v>
      </c>
      <c r="I2" t="s">
        <v>487</v>
      </c>
      <c r="K2" t="s">
        <v>487</v>
      </c>
      <c r="N2" s="4" t="s">
        <v>488</v>
      </c>
      <c r="O2" s="4" t="s">
        <v>489</v>
      </c>
      <c r="P2" s="4" t="s">
        <v>490</v>
      </c>
      <c r="S2" s="1" t="s">
        <v>491</v>
      </c>
      <c r="T2" s="1" t="s">
        <v>492</v>
      </c>
      <c r="U2" s="1" t="s">
        <v>493</v>
      </c>
      <c r="V2" s="1" t="s">
        <v>413</v>
      </c>
      <c r="W2" s="1" t="s">
        <v>414</v>
      </c>
      <c r="X2" s="1" t="s">
        <v>415</v>
      </c>
      <c r="Y2" s="1" t="s">
        <v>416</v>
      </c>
      <c r="AA2" s="1" t="s">
        <v>494</v>
      </c>
      <c r="AC2" t="s">
        <v>495</v>
      </c>
      <c r="AE2" t="s">
        <v>496</v>
      </c>
    </row>
    <row r="3" spans="1:31" x14ac:dyDescent="0.3">
      <c r="A3" t="s">
        <v>497</v>
      </c>
      <c r="B3" t="s">
        <v>498</v>
      </c>
      <c r="C3" t="s">
        <v>499</v>
      </c>
      <c r="D3" t="s">
        <v>500</v>
      </c>
      <c r="E3" t="s">
        <v>192</v>
      </c>
      <c r="F3">
        <v>840</v>
      </c>
      <c r="G3" t="s">
        <v>501</v>
      </c>
      <c r="I3" t="s">
        <v>502</v>
      </c>
      <c r="K3" s="6" t="s">
        <v>154</v>
      </c>
      <c r="N3" s="5" t="s">
        <v>503</v>
      </c>
      <c r="O3" s="5" t="s">
        <v>504</v>
      </c>
      <c r="P3" t="s">
        <v>505</v>
      </c>
      <c r="S3" t="s">
        <v>506</v>
      </c>
      <c r="T3" t="s">
        <v>507</v>
      </c>
      <c r="U3" t="s">
        <v>508</v>
      </c>
      <c r="V3" t="s">
        <v>509</v>
      </c>
      <c r="W3" t="s">
        <v>510</v>
      </c>
      <c r="X3" t="s">
        <v>506</v>
      </c>
      <c r="Y3" t="s">
        <v>506</v>
      </c>
      <c r="AA3" t="s">
        <v>511</v>
      </c>
      <c r="AC3" t="s">
        <v>512</v>
      </c>
      <c r="AE3" t="s">
        <v>338</v>
      </c>
    </row>
    <row r="4" spans="1:31" x14ac:dyDescent="0.3">
      <c r="A4" t="s">
        <v>513</v>
      </c>
      <c r="B4" t="s">
        <v>514</v>
      </c>
      <c r="C4" t="s">
        <v>515</v>
      </c>
      <c r="D4" t="s">
        <v>516</v>
      </c>
      <c r="E4" t="s">
        <v>517</v>
      </c>
      <c r="F4">
        <v>971</v>
      </c>
      <c r="G4" t="s">
        <v>518</v>
      </c>
      <c r="I4" t="s">
        <v>63</v>
      </c>
      <c r="K4" t="s">
        <v>77</v>
      </c>
      <c r="N4" s="5" t="s">
        <v>519</v>
      </c>
      <c r="O4" s="5" t="s">
        <v>520</v>
      </c>
      <c r="P4" t="s">
        <v>521</v>
      </c>
      <c r="S4" t="s">
        <v>522</v>
      </c>
      <c r="T4" t="s">
        <v>523</v>
      </c>
      <c r="U4" t="s">
        <v>524</v>
      </c>
      <c r="V4" t="s">
        <v>509</v>
      </c>
      <c r="W4" t="s">
        <v>510</v>
      </c>
      <c r="X4" t="s">
        <v>522</v>
      </c>
      <c r="Y4" t="s">
        <v>522</v>
      </c>
      <c r="AA4" t="s">
        <v>82</v>
      </c>
      <c r="AC4" t="s">
        <v>525</v>
      </c>
      <c r="AE4" t="s">
        <v>526</v>
      </c>
    </row>
    <row r="5" spans="1:31" x14ac:dyDescent="0.3">
      <c r="A5" t="s">
        <v>527</v>
      </c>
      <c r="B5" t="s">
        <v>528</v>
      </c>
      <c r="C5" t="s">
        <v>529</v>
      </c>
      <c r="D5" t="s">
        <v>530</v>
      </c>
      <c r="E5" t="s">
        <v>531</v>
      </c>
      <c r="F5">
        <v>978</v>
      </c>
      <c r="G5" t="s">
        <v>532</v>
      </c>
      <c r="I5" t="s">
        <v>533</v>
      </c>
      <c r="K5" t="s">
        <v>202</v>
      </c>
      <c r="N5" s="5" t="s">
        <v>534</v>
      </c>
      <c r="O5" s="5" t="s">
        <v>535</v>
      </c>
      <c r="P5" t="s">
        <v>536</v>
      </c>
      <c r="S5" t="s">
        <v>537</v>
      </c>
      <c r="T5" t="s">
        <v>538</v>
      </c>
      <c r="U5" t="s">
        <v>539</v>
      </c>
      <c r="V5" t="s">
        <v>509</v>
      </c>
      <c r="W5" t="s">
        <v>537</v>
      </c>
      <c r="X5" t="s">
        <v>537</v>
      </c>
      <c r="Y5" t="s">
        <v>537</v>
      </c>
      <c r="AA5" t="s">
        <v>83</v>
      </c>
      <c r="AC5" t="s">
        <v>540</v>
      </c>
      <c r="AE5" t="s">
        <v>541</v>
      </c>
    </row>
    <row r="6" spans="1:31" x14ac:dyDescent="0.3">
      <c r="A6" t="s">
        <v>542</v>
      </c>
      <c r="B6" t="s">
        <v>543</v>
      </c>
      <c r="C6" t="s">
        <v>544</v>
      </c>
      <c r="D6" t="s">
        <v>545</v>
      </c>
      <c r="E6" t="s">
        <v>546</v>
      </c>
      <c r="F6">
        <v>8</v>
      </c>
      <c r="G6" t="s">
        <v>547</v>
      </c>
      <c r="I6" t="s">
        <v>103</v>
      </c>
      <c r="K6" t="s">
        <v>86</v>
      </c>
      <c r="N6" s="5" t="s">
        <v>548</v>
      </c>
      <c r="O6" s="5" t="s">
        <v>549</v>
      </c>
      <c r="P6" t="s">
        <v>550</v>
      </c>
      <c r="S6" t="s">
        <v>551</v>
      </c>
      <c r="T6" t="s">
        <v>552</v>
      </c>
      <c r="U6" t="s">
        <v>553</v>
      </c>
      <c r="V6" t="s">
        <v>509</v>
      </c>
      <c r="W6" t="s">
        <v>551</v>
      </c>
      <c r="X6" t="s">
        <v>551</v>
      </c>
      <c r="Y6" t="s">
        <v>551</v>
      </c>
      <c r="AA6" t="s">
        <v>352</v>
      </c>
      <c r="AC6" t="s">
        <v>554</v>
      </c>
      <c r="AE6" t="s">
        <v>555</v>
      </c>
    </row>
    <row r="7" spans="1:31" x14ac:dyDescent="0.3">
      <c r="A7" t="s">
        <v>556</v>
      </c>
      <c r="B7" t="s">
        <v>557</v>
      </c>
      <c r="C7" t="s">
        <v>558</v>
      </c>
      <c r="D7" t="s">
        <v>559</v>
      </c>
      <c r="E7" t="s">
        <v>560</v>
      </c>
      <c r="F7">
        <v>12</v>
      </c>
      <c r="G7" t="s">
        <v>561</v>
      </c>
      <c r="I7" t="s">
        <v>86</v>
      </c>
      <c r="K7" t="s">
        <v>165</v>
      </c>
      <c r="N7" s="5" t="s">
        <v>562</v>
      </c>
      <c r="O7" s="5" t="s">
        <v>563</v>
      </c>
      <c r="P7" t="s">
        <v>564</v>
      </c>
      <c r="S7" t="s">
        <v>565</v>
      </c>
      <c r="T7" t="s">
        <v>566</v>
      </c>
      <c r="U7" t="s">
        <v>567</v>
      </c>
      <c r="V7" t="s">
        <v>509</v>
      </c>
      <c r="W7" t="s">
        <v>568</v>
      </c>
      <c r="X7" t="s">
        <v>565</v>
      </c>
      <c r="Y7" t="s">
        <v>565</v>
      </c>
      <c r="AA7" t="s">
        <v>86</v>
      </c>
      <c r="AC7" t="s">
        <v>435</v>
      </c>
      <c r="AE7" t="s">
        <v>569</v>
      </c>
    </row>
    <row r="8" spans="1:31" x14ac:dyDescent="0.3">
      <c r="A8" t="s">
        <v>570</v>
      </c>
      <c r="B8" t="s">
        <v>571</v>
      </c>
      <c r="C8" t="s">
        <v>572</v>
      </c>
      <c r="D8" t="s">
        <v>573</v>
      </c>
      <c r="E8" t="s">
        <v>192</v>
      </c>
      <c r="F8">
        <v>840</v>
      </c>
      <c r="G8" t="s">
        <v>501</v>
      </c>
      <c r="N8" s="5" t="s">
        <v>574</v>
      </c>
      <c r="O8" s="5" t="s">
        <v>575</v>
      </c>
      <c r="P8" t="s">
        <v>576</v>
      </c>
      <c r="S8" t="s">
        <v>577</v>
      </c>
      <c r="T8" t="s">
        <v>578</v>
      </c>
      <c r="U8" t="s">
        <v>579</v>
      </c>
      <c r="V8" t="s">
        <v>509</v>
      </c>
      <c r="W8" t="s">
        <v>568</v>
      </c>
      <c r="X8" t="s">
        <v>577</v>
      </c>
      <c r="Y8" t="s">
        <v>577</v>
      </c>
      <c r="AA8" t="s">
        <v>423</v>
      </c>
      <c r="AC8" t="s">
        <v>86</v>
      </c>
    </row>
    <row r="9" spans="1:31" x14ac:dyDescent="0.3">
      <c r="A9" t="s">
        <v>580</v>
      </c>
      <c r="B9" t="s">
        <v>581</v>
      </c>
      <c r="C9" t="s">
        <v>582</v>
      </c>
      <c r="D9" t="s">
        <v>583</v>
      </c>
      <c r="E9" t="s">
        <v>531</v>
      </c>
      <c r="F9">
        <v>978</v>
      </c>
      <c r="G9" t="s">
        <v>532</v>
      </c>
      <c r="I9" s="1" t="s">
        <v>584</v>
      </c>
      <c r="N9" s="5" t="s">
        <v>585</v>
      </c>
      <c r="O9" s="5" t="s">
        <v>586</v>
      </c>
      <c r="P9" t="s">
        <v>587</v>
      </c>
      <c r="S9" t="s">
        <v>588</v>
      </c>
      <c r="T9" t="s">
        <v>589</v>
      </c>
      <c r="U9" t="s">
        <v>590</v>
      </c>
      <c r="V9" t="s">
        <v>509</v>
      </c>
      <c r="W9" t="s">
        <v>568</v>
      </c>
      <c r="X9" t="s">
        <v>591</v>
      </c>
      <c r="Y9" t="s">
        <v>588</v>
      </c>
      <c r="AA9" t="s">
        <v>435</v>
      </c>
    </row>
    <row r="10" spans="1:31" x14ac:dyDescent="0.3">
      <c r="A10" t="s">
        <v>592</v>
      </c>
      <c r="B10" t="s">
        <v>593</v>
      </c>
      <c r="C10" t="s">
        <v>594</v>
      </c>
      <c r="D10" t="s">
        <v>595</v>
      </c>
      <c r="E10" t="s">
        <v>596</v>
      </c>
      <c r="F10">
        <v>973</v>
      </c>
      <c r="G10" t="s">
        <v>597</v>
      </c>
      <c r="I10" s="170" t="s">
        <v>484</v>
      </c>
      <c r="J10" s="170" t="s">
        <v>485</v>
      </c>
      <c r="K10" s="171" t="s">
        <v>486</v>
      </c>
      <c r="N10" s="5" t="s">
        <v>598</v>
      </c>
      <c r="O10" s="5" t="s">
        <v>599</v>
      </c>
      <c r="P10" t="s">
        <v>600</v>
      </c>
      <c r="S10" t="s">
        <v>601</v>
      </c>
      <c r="T10" t="s">
        <v>602</v>
      </c>
      <c r="U10" t="s">
        <v>603</v>
      </c>
      <c r="V10" t="s">
        <v>509</v>
      </c>
      <c r="W10" t="s">
        <v>568</v>
      </c>
      <c r="X10" t="s">
        <v>591</v>
      </c>
      <c r="Y10" t="s">
        <v>601</v>
      </c>
    </row>
    <row r="11" spans="1:31" x14ac:dyDescent="0.3">
      <c r="A11" t="s">
        <v>604</v>
      </c>
      <c r="B11" t="s">
        <v>605</v>
      </c>
      <c r="C11" t="s">
        <v>606</v>
      </c>
      <c r="D11" t="s">
        <v>607</v>
      </c>
      <c r="E11" t="s">
        <v>608</v>
      </c>
      <c r="F11">
        <v>951</v>
      </c>
      <c r="G11" t="s">
        <v>609</v>
      </c>
      <c r="I11" s="2" t="s">
        <v>610</v>
      </c>
      <c r="J11" s="2">
        <v>784</v>
      </c>
      <c r="K11" s="3" t="s">
        <v>611</v>
      </c>
      <c r="N11" s="5" t="s">
        <v>612</v>
      </c>
      <c r="O11" s="5" t="s">
        <v>613</v>
      </c>
      <c r="P11" t="s">
        <v>614</v>
      </c>
      <c r="S11" t="s">
        <v>615</v>
      </c>
      <c r="T11" t="s">
        <v>616</v>
      </c>
      <c r="U11" t="s">
        <v>617</v>
      </c>
      <c r="V11" t="s">
        <v>509</v>
      </c>
      <c r="W11" t="s">
        <v>568</v>
      </c>
      <c r="X11" t="s">
        <v>591</v>
      </c>
      <c r="Y11" t="s">
        <v>615</v>
      </c>
    </row>
    <row r="12" spans="1:31" x14ac:dyDescent="0.3">
      <c r="A12" t="s">
        <v>618</v>
      </c>
      <c r="B12" t="s">
        <v>619</v>
      </c>
      <c r="C12" t="s">
        <v>620</v>
      </c>
      <c r="D12" t="s">
        <v>621</v>
      </c>
      <c r="E12" t="s">
        <v>608</v>
      </c>
      <c r="F12">
        <v>951</v>
      </c>
      <c r="G12" t="s">
        <v>609</v>
      </c>
      <c r="I12" s="2" t="s">
        <v>517</v>
      </c>
      <c r="J12" s="2">
        <v>971</v>
      </c>
      <c r="K12" s="3" t="s">
        <v>518</v>
      </c>
      <c r="N12" s="5" t="s">
        <v>622</v>
      </c>
      <c r="O12" s="5" t="s">
        <v>623</v>
      </c>
      <c r="P12" t="s">
        <v>624</v>
      </c>
      <c r="S12" t="s">
        <v>625</v>
      </c>
      <c r="T12" t="s">
        <v>626</v>
      </c>
      <c r="U12" t="s">
        <v>627</v>
      </c>
      <c r="V12" t="s">
        <v>509</v>
      </c>
      <c r="W12" t="s">
        <v>628</v>
      </c>
      <c r="X12" t="s">
        <v>625</v>
      </c>
      <c r="Y12" t="s">
        <v>625</v>
      </c>
    </row>
    <row r="13" spans="1:31" x14ac:dyDescent="0.3">
      <c r="A13" t="s">
        <v>629</v>
      </c>
      <c r="B13" t="s">
        <v>630</v>
      </c>
      <c r="C13" t="s">
        <v>631</v>
      </c>
      <c r="D13" t="s">
        <v>632</v>
      </c>
      <c r="E13" t="s">
        <v>633</v>
      </c>
      <c r="F13">
        <v>32</v>
      </c>
      <c r="G13" t="s">
        <v>634</v>
      </c>
      <c r="I13" s="2" t="s">
        <v>546</v>
      </c>
      <c r="J13" s="2">
        <v>8</v>
      </c>
      <c r="K13" s="3" t="s">
        <v>547</v>
      </c>
      <c r="N13" s="5" t="s">
        <v>635</v>
      </c>
      <c r="O13" s="5" t="s">
        <v>636</v>
      </c>
      <c r="P13" t="s">
        <v>637</v>
      </c>
      <c r="S13" t="s">
        <v>638</v>
      </c>
      <c r="T13" t="s">
        <v>639</v>
      </c>
      <c r="U13" t="s">
        <v>640</v>
      </c>
      <c r="V13" t="s">
        <v>509</v>
      </c>
      <c r="W13" t="s">
        <v>628</v>
      </c>
      <c r="X13" t="s">
        <v>638</v>
      </c>
      <c r="Y13" t="s">
        <v>638</v>
      </c>
    </row>
    <row r="14" spans="1:31" x14ac:dyDescent="0.3">
      <c r="A14" t="s">
        <v>641</v>
      </c>
      <c r="B14" t="s">
        <v>642</v>
      </c>
      <c r="C14" t="s">
        <v>643</v>
      </c>
      <c r="D14" t="s">
        <v>644</v>
      </c>
      <c r="E14" t="s">
        <v>645</v>
      </c>
      <c r="F14">
        <v>51</v>
      </c>
      <c r="G14" t="s">
        <v>646</v>
      </c>
      <c r="I14" s="2" t="s">
        <v>645</v>
      </c>
      <c r="J14" s="2">
        <v>51</v>
      </c>
      <c r="K14" s="3" t="s">
        <v>646</v>
      </c>
      <c r="N14" s="5" t="s">
        <v>647</v>
      </c>
      <c r="O14" s="5" t="s">
        <v>648</v>
      </c>
      <c r="P14" t="s">
        <v>649</v>
      </c>
      <c r="S14" t="s">
        <v>650</v>
      </c>
      <c r="T14" t="s">
        <v>651</v>
      </c>
      <c r="U14" t="s">
        <v>652</v>
      </c>
      <c r="V14" t="s">
        <v>509</v>
      </c>
      <c r="W14" t="s">
        <v>628</v>
      </c>
      <c r="X14" t="s">
        <v>650</v>
      </c>
      <c r="Y14" t="s">
        <v>650</v>
      </c>
    </row>
    <row r="15" spans="1:31" x14ac:dyDescent="0.3">
      <c r="A15" t="s">
        <v>653</v>
      </c>
      <c r="B15" t="s">
        <v>654</v>
      </c>
      <c r="C15" t="s">
        <v>655</v>
      </c>
      <c r="D15" t="s">
        <v>656</v>
      </c>
      <c r="E15" t="s">
        <v>657</v>
      </c>
      <c r="F15">
        <v>533</v>
      </c>
      <c r="G15" t="s">
        <v>658</v>
      </c>
      <c r="I15" s="2" t="s">
        <v>659</v>
      </c>
      <c r="J15" s="2">
        <v>532</v>
      </c>
      <c r="K15" s="3" t="s">
        <v>660</v>
      </c>
      <c r="N15" s="5" t="s">
        <v>661</v>
      </c>
      <c r="O15" s="5" t="s">
        <v>662</v>
      </c>
      <c r="P15" t="s">
        <v>663</v>
      </c>
      <c r="S15" t="s">
        <v>664</v>
      </c>
      <c r="T15" t="s">
        <v>665</v>
      </c>
      <c r="U15" t="s">
        <v>666</v>
      </c>
      <c r="V15" t="s">
        <v>509</v>
      </c>
      <c r="W15" t="s">
        <v>664</v>
      </c>
      <c r="X15" t="s">
        <v>664</v>
      </c>
      <c r="Y15" t="s">
        <v>664</v>
      </c>
    </row>
    <row r="16" spans="1:31" x14ac:dyDescent="0.3">
      <c r="A16" t="s">
        <v>667</v>
      </c>
      <c r="B16" t="s">
        <v>668</v>
      </c>
      <c r="C16" t="s">
        <v>669</v>
      </c>
      <c r="D16" t="s">
        <v>670</v>
      </c>
      <c r="E16" t="s">
        <v>671</v>
      </c>
      <c r="F16">
        <v>36</v>
      </c>
      <c r="G16" t="s">
        <v>672</v>
      </c>
      <c r="I16" s="2" t="s">
        <v>596</v>
      </c>
      <c r="J16" s="2">
        <v>973</v>
      </c>
      <c r="K16" s="3" t="s">
        <v>597</v>
      </c>
      <c r="N16" s="5" t="s">
        <v>673</v>
      </c>
      <c r="O16" s="5" t="s">
        <v>674</v>
      </c>
      <c r="P16" t="s">
        <v>675</v>
      </c>
      <c r="S16" t="s">
        <v>676</v>
      </c>
      <c r="T16" t="s">
        <v>677</v>
      </c>
      <c r="U16" t="s">
        <v>678</v>
      </c>
      <c r="V16" t="s">
        <v>679</v>
      </c>
      <c r="W16" t="s">
        <v>676</v>
      </c>
      <c r="X16" t="s">
        <v>676</v>
      </c>
      <c r="Y16" t="s">
        <v>676</v>
      </c>
    </row>
    <row r="17" spans="1:25" x14ac:dyDescent="0.3">
      <c r="A17" t="s">
        <v>680</v>
      </c>
      <c r="B17" t="s">
        <v>681</v>
      </c>
      <c r="C17" t="s">
        <v>682</v>
      </c>
      <c r="D17" t="s">
        <v>683</v>
      </c>
      <c r="E17" t="s">
        <v>531</v>
      </c>
      <c r="F17">
        <v>978</v>
      </c>
      <c r="G17" t="s">
        <v>532</v>
      </c>
      <c r="I17" s="2" t="s">
        <v>633</v>
      </c>
      <c r="J17" s="2">
        <v>32</v>
      </c>
      <c r="K17" s="3" t="s">
        <v>634</v>
      </c>
      <c r="N17" s="5" t="s">
        <v>684</v>
      </c>
      <c r="O17" s="5" t="s">
        <v>685</v>
      </c>
      <c r="P17" t="s">
        <v>686</v>
      </c>
      <c r="S17" t="s">
        <v>687</v>
      </c>
      <c r="T17" t="s">
        <v>688</v>
      </c>
      <c r="U17" t="s">
        <v>689</v>
      </c>
      <c r="V17" t="s">
        <v>690</v>
      </c>
      <c r="W17" t="s">
        <v>691</v>
      </c>
      <c r="X17" t="s">
        <v>692</v>
      </c>
      <c r="Y17" t="s">
        <v>687</v>
      </c>
    </row>
    <row r="18" spans="1:25" x14ac:dyDescent="0.3">
      <c r="A18" t="s">
        <v>693</v>
      </c>
      <c r="B18" t="s">
        <v>694</v>
      </c>
      <c r="C18" t="s">
        <v>695</v>
      </c>
      <c r="D18" t="s">
        <v>696</v>
      </c>
      <c r="E18" t="s">
        <v>697</v>
      </c>
      <c r="F18">
        <v>944</v>
      </c>
      <c r="G18" t="s">
        <v>698</v>
      </c>
      <c r="I18" s="2" t="s">
        <v>671</v>
      </c>
      <c r="J18" s="2">
        <v>36</v>
      </c>
      <c r="K18" s="3" t="s">
        <v>672</v>
      </c>
      <c r="N18" s="5" t="s">
        <v>699</v>
      </c>
      <c r="O18" s="5" t="s">
        <v>700</v>
      </c>
      <c r="P18" t="s">
        <v>701</v>
      </c>
      <c r="S18" t="s">
        <v>702</v>
      </c>
      <c r="T18" t="s">
        <v>703</v>
      </c>
      <c r="U18" t="s">
        <v>704</v>
      </c>
      <c r="V18" t="s">
        <v>690</v>
      </c>
      <c r="W18" t="s">
        <v>691</v>
      </c>
      <c r="X18" t="s">
        <v>692</v>
      </c>
      <c r="Y18" t="s">
        <v>702</v>
      </c>
    </row>
    <row r="19" spans="1:25" x14ac:dyDescent="0.3">
      <c r="A19" t="s">
        <v>705</v>
      </c>
      <c r="B19" t="s">
        <v>706</v>
      </c>
      <c r="C19" t="s">
        <v>707</v>
      </c>
      <c r="D19" t="s">
        <v>708</v>
      </c>
      <c r="E19" t="s">
        <v>709</v>
      </c>
      <c r="F19">
        <v>44</v>
      </c>
      <c r="G19" t="s">
        <v>710</v>
      </c>
      <c r="I19" s="2" t="s">
        <v>657</v>
      </c>
      <c r="J19" s="2">
        <v>533</v>
      </c>
      <c r="K19" s="3" t="s">
        <v>658</v>
      </c>
      <c r="N19" s="5" t="s">
        <v>711</v>
      </c>
      <c r="O19" s="5" t="s">
        <v>712</v>
      </c>
      <c r="P19" t="s">
        <v>713</v>
      </c>
      <c r="S19" t="s">
        <v>714</v>
      </c>
      <c r="T19" t="s">
        <v>715</v>
      </c>
      <c r="U19" t="s">
        <v>716</v>
      </c>
      <c r="V19" t="s">
        <v>690</v>
      </c>
      <c r="W19" t="s">
        <v>691</v>
      </c>
      <c r="X19" t="s">
        <v>714</v>
      </c>
      <c r="Y19" t="s">
        <v>714</v>
      </c>
    </row>
    <row r="20" spans="1:25" x14ac:dyDescent="0.3">
      <c r="A20" t="s">
        <v>717</v>
      </c>
      <c r="B20" t="s">
        <v>718</v>
      </c>
      <c r="C20" t="s">
        <v>719</v>
      </c>
      <c r="D20" t="s">
        <v>720</v>
      </c>
      <c r="E20" t="s">
        <v>721</v>
      </c>
      <c r="F20">
        <v>48</v>
      </c>
      <c r="G20" t="s">
        <v>722</v>
      </c>
      <c r="I20" s="2" t="s">
        <v>697</v>
      </c>
      <c r="J20" s="2">
        <v>944</v>
      </c>
      <c r="K20" s="3" t="s">
        <v>698</v>
      </c>
      <c r="N20" s="5" t="s">
        <v>723</v>
      </c>
      <c r="O20" s="5" t="s">
        <v>724</v>
      </c>
      <c r="P20" t="s">
        <v>725</v>
      </c>
      <c r="S20" t="s">
        <v>422</v>
      </c>
      <c r="T20" t="s">
        <v>428</v>
      </c>
      <c r="U20" t="s">
        <v>726</v>
      </c>
      <c r="V20" t="s">
        <v>690</v>
      </c>
      <c r="W20" t="s">
        <v>691</v>
      </c>
      <c r="X20" t="s">
        <v>727</v>
      </c>
      <c r="Y20" t="s">
        <v>422</v>
      </c>
    </row>
    <row r="21" spans="1:25" x14ac:dyDescent="0.3">
      <c r="A21" t="s">
        <v>728</v>
      </c>
      <c r="B21" t="s">
        <v>729</v>
      </c>
      <c r="C21" t="s">
        <v>730</v>
      </c>
      <c r="D21" t="s">
        <v>731</v>
      </c>
      <c r="E21" t="s">
        <v>732</v>
      </c>
      <c r="F21">
        <v>50</v>
      </c>
      <c r="G21" t="s">
        <v>733</v>
      </c>
      <c r="I21" s="2" t="s">
        <v>734</v>
      </c>
      <c r="J21" s="2">
        <v>977</v>
      </c>
      <c r="K21" s="3" t="s">
        <v>735</v>
      </c>
      <c r="N21" s="5" t="s">
        <v>736</v>
      </c>
      <c r="O21" s="5" t="s">
        <v>737</v>
      </c>
      <c r="P21" t="s">
        <v>738</v>
      </c>
      <c r="S21" t="s">
        <v>739</v>
      </c>
      <c r="T21" t="s">
        <v>740</v>
      </c>
      <c r="U21" t="s">
        <v>741</v>
      </c>
      <c r="V21" t="s">
        <v>690</v>
      </c>
      <c r="W21" t="s">
        <v>691</v>
      </c>
      <c r="X21" t="s">
        <v>727</v>
      </c>
      <c r="Y21" t="s">
        <v>739</v>
      </c>
    </row>
    <row r="22" spans="1:25" x14ac:dyDescent="0.3">
      <c r="A22" t="s">
        <v>742</v>
      </c>
      <c r="B22" t="s">
        <v>743</v>
      </c>
      <c r="C22" t="s">
        <v>744</v>
      </c>
      <c r="D22" t="s">
        <v>745</v>
      </c>
      <c r="E22" t="s">
        <v>746</v>
      </c>
      <c r="F22">
        <v>52</v>
      </c>
      <c r="G22" t="s">
        <v>747</v>
      </c>
      <c r="I22" s="2" t="s">
        <v>746</v>
      </c>
      <c r="J22" s="2">
        <v>52</v>
      </c>
      <c r="K22" s="3" t="s">
        <v>747</v>
      </c>
      <c r="N22" s="5" t="s">
        <v>748</v>
      </c>
      <c r="O22" s="5" t="s">
        <v>749</v>
      </c>
      <c r="P22" t="s">
        <v>750</v>
      </c>
      <c r="S22" t="s">
        <v>426</v>
      </c>
      <c r="T22" t="s">
        <v>751</v>
      </c>
      <c r="U22" t="s">
        <v>752</v>
      </c>
      <c r="V22" t="s">
        <v>690</v>
      </c>
      <c r="W22" t="s">
        <v>691</v>
      </c>
      <c r="X22" t="s">
        <v>727</v>
      </c>
      <c r="Y22" t="s">
        <v>753</v>
      </c>
    </row>
    <row r="23" spans="1:25" x14ac:dyDescent="0.3">
      <c r="A23" t="s">
        <v>754</v>
      </c>
      <c r="B23" t="s">
        <v>755</v>
      </c>
      <c r="C23" t="s">
        <v>756</v>
      </c>
      <c r="D23" t="s">
        <v>757</v>
      </c>
      <c r="E23" t="s">
        <v>758</v>
      </c>
      <c r="F23">
        <v>974</v>
      </c>
      <c r="G23" t="s">
        <v>759</v>
      </c>
      <c r="I23" s="2" t="s">
        <v>732</v>
      </c>
      <c r="J23" s="2">
        <v>50</v>
      </c>
      <c r="K23" s="3" t="s">
        <v>733</v>
      </c>
      <c r="N23" s="5" t="s">
        <v>760</v>
      </c>
      <c r="O23" s="5" t="s">
        <v>761</v>
      </c>
      <c r="P23" t="s">
        <v>762</v>
      </c>
      <c r="S23" t="s">
        <v>763</v>
      </c>
      <c r="T23" t="s">
        <v>764</v>
      </c>
      <c r="U23" t="s">
        <v>765</v>
      </c>
      <c r="V23" t="s">
        <v>690</v>
      </c>
      <c r="W23" t="s">
        <v>691</v>
      </c>
      <c r="X23" t="s">
        <v>727</v>
      </c>
      <c r="Y23" t="s">
        <v>753</v>
      </c>
    </row>
    <row r="24" spans="1:25" x14ac:dyDescent="0.3">
      <c r="A24" t="s">
        <v>766</v>
      </c>
      <c r="B24" t="s">
        <v>767</v>
      </c>
      <c r="C24" t="s">
        <v>768</v>
      </c>
      <c r="D24" t="s">
        <v>769</v>
      </c>
      <c r="E24" t="s">
        <v>531</v>
      </c>
      <c r="F24">
        <v>978</v>
      </c>
      <c r="G24" t="s">
        <v>532</v>
      </c>
      <c r="I24" s="2" t="s">
        <v>770</v>
      </c>
      <c r="J24" s="2">
        <v>975</v>
      </c>
      <c r="K24" s="3" t="s">
        <v>771</v>
      </c>
      <c r="N24" s="5" t="s">
        <v>772</v>
      </c>
      <c r="O24" s="5" t="s">
        <v>773</v>
      </c>
      <c r="P24" t="s">
        <v>774</v>
      </c>
      <c r="S24" t="s">
        <v>775</v>
      </c>
      <c r="T24" t="s">
        <v>776</v>
      </c>
      <c r="U24" t="s">
        <v>777</v>
      </c>
      <c r="V24" t="s">
        <v>690</v>
      </c>
      <c r="W24" t="s">
        <v>691</v>
      </c>
      <c r="X24" t="s">
        <v>727</v>
      </c>
      <c r="Y24" t="s">
        <v>775</v>
      </c>
    </row>
    <row r="25" spans="1:25" x14ac:dyDescent="0.3">
      <c r="A25" t="s">
        <v>778</v>
      </c>
      <c r="B25" t="s">
        <v>779</v>
      </c>
      <c r="C25" t="s">
        <v>780</v>
      </c>
      <c r="D25" t="s">
        <v>781</v>
      </c>
      <c r="E25" t="s">
        <v>782</v>
      </c>
      <c r="F25">
        <v>84</v>
      </c>
      <c r="G25" t="s">
        <v>783</v>
      </c>
      <c r="I25" s="2" t="s">
        <v>721</v>
      </c>
      <c r="J25" s="2">
        <v>48</v>
      </c>
      <c r="K25" s="3" t="s">
        <v>722</v>
      </c>
      <c r="N25" s="5" t="s">
        <v>784</v>
      </c>
      <c r="O25" s="5" t="s">
        <v>785</v>
      </c>
      <c r="P25" t="s">
        <v>786</v>
      </c>
      <c r="S25" t="s">
        <v>787</v>
      </c>
      <c r="T25" t="s">
        <v>788</v>
      </c>
      <c r="U25" t="s">
        <v>789</v>
      </c>
      <c r="V25" t="s">
        <v>690</v>
      </c>
      <c r="W25" t="s">
        <v>691</v>
      </c>
      <c r="X25" t="s">
        <v>727</v>
      </c>
      <c r="Y25" t="s">
        <v>787</v>
      </c>
    </row>
    <row r="26" spans="1:25" x14ac:dyDescent="0.3">
      <c r="A26" t="s">
        <v>790</v>
      </c>
      <c r="B26" t="s">
        <v>791</v>
      </c>
      <c r="C26" t="s">
        <v>792</v>
      </c>
      <c r="D26" t="s">
        <v>793</v>
      </c>
      <c r="E26" t="s">
        <v>794</v>
      </c>
      <c r="F26">
        <v>952</v>
      </c>
      <c r="G26" t="s">
        <v>795</v>
      </c>
      <c r="I26" s="2" t="s">
        <v>796</v>
      </c>
      <c r="J26" s="2">
        <v>108</v>
      </c>
      <c r="K26" s="3" t="s">
        <v>797</v>
      </c>
      <c r="N26" s="5" t="s">
        <v>798</v>
      </c>
      <c r="O26" s="5" t="s">
        <v>799</v>
      </c>
      <c r="P26" t="s">
        <v>800</v>
      </c>
      <c r="S26" t="s">
        <v>801</v>
      </c>
      <c r="T26" t="s">
        <v>802</v>
      </c>
      <c r="U26" t="s">
        <v>803</v>
      </c>
      <c r="V26" t="s">
        <v>690</v>
      </c>
      <c r="W26" t="s">
        <v>804</v>
      </c>
      <c r="X26" t="s">
        <v>801</v>
      </c>
      <c r="Y26" t="s">
        <v>801</v>
      </c>
    </row>
    <row r="27" spans="1:25" x14ac:dyDescent="0.3">
      <c r="A27" t="s">
        <v>805</v>
      </c>
      <c r="B27" t="s">
        <v>806</v>
      </c>
      <c r="C27" t="s">
        <v>807</v>
      </c>
      <c r="D27" t="s">
        <v>808</v>
      </c>
      <c r="E27" t="s">
        <v>809</v>
      </c>
      <c r="F27">
        <v>60</v>
      </c>
      <c r="G27" t="s">
        <v>810</v>
      </c>
      <c r="I27" s="2" t="s">
        <v>809</v>
      </c>
      <c r="J27" s="2">
        <v>60</v>
      </c>
      <c r="K27" s="3" t="s">
        <v>810</v>
      </c>
      <c r="N27" s="5" t="s">
        <v>811</v>
      </c>
      <c r="O27" s="5" t="s">
        <v>812</v>
      </c>
      <c r="P27" t="s">
        <v>813</v>
      </c>
      <c r="S27" t="s">
        <v>814</v>
      </c>
      <c r="T27" t="s">
        <v>815</v>
      </c>
      <c r="U27" t="s">
        <v>816</v>
      </c>
      <c r="V27" t="s">
        <v>690</v>
      </c>
      <c r="W27" t="s">
        <v>804</v>
      </c>
      <c r="X27" t="s">
        <v>814</v>
      </c>
      <c r="Y27" t="s">
        <v>814</v>
      </c>
    </row>
    <row r="28" spans="1:25" x14ac:dyDescent="0.3">
      <c r="A28" t="s">
        <v>817</v>
      </c>
      <c r="B28" t="s">
        <v>818</v>
      </c>
      <c r="C28" t="s">
        <v>819</v>
      </c>
      <c r="D28" t="s">
        <v>820</v>
      </c>
      <c r="E28" t="s">
        <v>819</v>
      </c>
      <c r="F28">
        <v>64</v>
      </c>
      <c r="G28" t="s">
        <v>821</v>
      </c>
      <c r="I28" s="2" t="s">
        <v>822</v>
      </c>
      <c r="J28" s="2">
        <v>96</v>
      </c>
      <c r="K28" s="3" t="s">
        <v>823</v>
      </c>
      <c r="N28" s="5" t="s">
        <v>824</v>
      </c>
      <c r="O28" s="5" t="s">
        <v>825</v>
      </c>
      <c r="P28" t="s">
        <v>826</v>
      </c>
      <c r="S28" t="s">
        <v>827</v>
      </c>
      <c r="T28" t="s">
        <v>828</v>
      </c>
      <c r="U28" t="s">
        <v>829</v>
      </c>
      <c r="V28" t="s">
        <v>690</v>
      </c>
      <c r="W28" t="s">
        <v>827</v>
      </c>
      <c r="X28" t="s">
        <v>827</v>
      </c>
      <c r="Y28" t="s">
        <v>827</v>
      </c>
    </row>
    <row r="29" spans="1:25" x14ac:dyDescent="0.3">
      <c r="A29" t="s">
        <v>830</v>
      </c>
      <c r="B29" t="s">
        <v>831</v>
      </c>
      <c r="C29" t="s">
        <v>832</v>
      </c>
      <c r="D29" t="s">
        <v>833</v>
      </c>
      <c r="E29" t="s">
        <v>834</v>
      </c>
      <c r="F29">
        <v>68</v>
      </c>
      <c r="G29" t="s">
        <v>835</v>
      </c>
      <c r="I29" s="2" t="s">
        <v>834</v>
      </c>
      <c r="J29" s="2">
        <v>68</v>
      </c>
      <c r="K29" s="3" t="s">
        <v>835</v>
      </c>
      <c r="N29" s="5" t="s">
        <v>836</v>
      </c>
      <c r="O29" s="5" t="s">
        <v>837</v>
      </c>
      <c r="P29" t="s">
        <v>838</v>
      </c>
      <c r="S29" t="s">
        <v>839</v>
      </c>
      <c r="T29" t="s">
        <v>840</v>
      </c>
      <c r="U29" t="s">
        <v>841</v>
      </c>
      <c r="V29" t="s">
        <v>690</v>
      </c>
      <c r="W29" t="s">
        <v>839</v>
      </c>
      <c r="X29" t="s">
        <v>839</v>
      </c>
      <c r="Y29" t="s">
        <v>839</v>
      </c>
    </row>
    <row r="30" spans="1:25" x14ac:dyDescent="0.3">
      <c r="A30" t="s">
        <v>842</v>
      </c>
      <c r="B30" t="s">
        <v>843</v>
      </c>
      <c r="C30" t="s">
        <v>844</v>
      </c>
      <c r="D30" t="s">
        <v>845</v>
      </c>
      <c r="E30" t="s">
        <v>734</v>
      </c>
      <c r="F30">
        <v>977</v>
      </c>
      <c r="G30" t="s">
        <v>735</v>
      </c>
      <c r="I30" s="2" t="s">
        <v>846</v>
      </c>
      <c r="J30" s="2">
        <v>986</v>
      </c>
      <c r="K30" s="3" t="s">
        <v>847</v>
      </c>
      <c r="N30" s="5" t="s">
        <v>848</v>
      </c>
      <c r="O30" s="5" t="s">
        <v>849</v>
      </c>
      <c r="P30" t="s">
        <v>850</v>
      </c>
      <c r="S30" t="s">
        <v>851</v>
      </c>
      <c r="T30" t="s">
        <v>851</v>
      </c>
      <c r="U30" t="s">
        <v>851</v>
      </c>
      <c r="V30" t="s">
        <v>851</v>
      </c>
      <c r="W30" t="s">
        <v>851</v>
      </c>
      <c r="X30" t="s">
        <v>851</v>
      </c>
      <c r="Y30" t="s">
        <v>851</v>
      </c>
    </row>
    <row r="31" spans="1:25" x14ac:dyDescent="0.3">
      <c r="A31" t="s">
        <v>852</v>
      </c>
      <c r="B31" t="s">
        <v>853</v>
      </c>
      <c r="C31" t="s">
        <v>854</v>
      </c>
      <c r="D31" t="s">
        <v>855</v>
      </c>
      <c r="E31" t="s">
        <v>856</v>
      </c>
      <c r="F31">
        <v>72</v>
      </c>
      <c r="G31" t="s">
        <v>857</v>
      </c>
      <c r="I31" s="2" t="s">
        <v>709</v>
      </c>
      <c r="J31" s="2">
        <v>44</v>
      </c>
      <c r="K31" s="3" t="s">
        <v>710</v>
      </c>
      <c r="N31" s="5" t="s">
        <v>858</v>
      </c>
      <c r="O31" s="5" t="s">
        <v>859</v>
      </c>
      <c r="P31" t="s">
        <v>860</v>
      </c>
    </row>
    <row r="32" spans="1:25" x14ac:dyDescent="0.3">
      <c r="A32" t="s">
        <v>861</v>
      </c>
      <c r="B32" t="s">
        <v>862</v>
      </c>
      <c r="C32" t="s">
        <v>863</v>
      </c>
      <c r="D32" t="s">
        <v>864</v>
      </c>
      <c r="E32" t="s">
        <v>846</v>
      </c>
      <c r="F32">
        <v>986</v>
      </c>
      <c r="G32" t="s">
        <v>847</v>
      </c>
      <c r="I32" s="2" t="s">
        <v>819</v>
      </c>
      <c r="J32" s="2">
        <v>64</v>
      </c>
      <c r="K32" s="3" t="s">
        <v>821</v>
      </c>
      <c r="N32" s="5" t="s">
        <v>865</v>
      </c>
      <c r="O32" s="5" t="s">
        <v>866</v>
      </c>
      <c r="P32" t="s">
        <v>867</v>
      </c>
    </row>
    <row r="33" spans="1:16" x14ac:dyDescent="0.3">
      <c r="A33" t="s">
        <v>868</v>
      </c>
      <c r="B33" t="s">
        <v>869</v>
      </c>
      <c r="C33" t="s">
        <v>870</v>
      </c>
      <c r="D33" t="s">
        <v>871</v>
      </c>
      <c r="E33" t="s">
        <v>192</v>
      </c>
      <c r="F33">
        <v>840</v>
      </c>
      <c r="G33" t="s">
        <v>501</v>
      </c>
      <c r="I33" s="2" t="s">
        <v>856</v>
      </c>
      <c r="J33" s="2">
        <v>72</v>
      </c>
      <c r="K33" s="3" t="s">
        <v>857</v>
      </c>
      <c r="N33" s="5" t="s">
        <v>872</v>
      </c>
      <c r="O33" s="5" t="s">
        <v>873</v>
      </c>
      <c r="P33" t="s">
        <v>199</v>
      </c>
    </row>
    <row r="34" spans="1:16" x14ac:dyDescent="0.3">
      <c r="A34" t="s">
        <v>874</v>
      </c>
      <c r="B34" t="s">
        <v>875</v>
      </c>
      <c r="C34" t="s">
        <v>876</v>
      </c>
      <c r="D34" t="s">
        <v>877</v>
      </c>
      <c r="E34" t="s">
        <v>192</v>
      </c>
      <c r="F34">
        <v>840</v>
      </c>
      <c r="G34" t="s">
        <v>501</v>
      </c>
      <c r="I34" s="2" t="s">
        <v>758</v>
      </c>
      <c r="J34" s="2">
        <v>974</v>
      </c>
      <c r="K34" s="3" t="s">
        <v>759</v>
      </c>
      <c r="N34" s="5" t="s">
        <v>878</v>
      </c>
      <c r="O34" s="5" t="s">
        <v>879</v>
      </c>
      <c r="P34" t="s">
        <v>880</v>
      </c>
    </row>
    <row r="35" spans="1:16" x14ac:dyDescent="0.3">
      <c r="A35" t="s">
        <v>881</v>
      </c>
      <c r="B35" t="s">
        <v>882</v>
      </c>
      <c r="C35" t="s">
        <v>883</v>
      </c>
      <c r="D35" t="s">
        <v>884</v>
      </c>
      <c r="E35" t="s">
        <v>822</v>
      </c>
      <c r="F35">
        <v>96</v>
      </c>
      <c r="G35" t="s">
        <v>823</v>
      </c>
      <c r="I35" s="2" t="s">
        <v>782</v>
      </c>
      <c r="J35" s="2">
        <v>84</v>
      </c>
      <c r="K35" s="3" t="s">
        <v>783</v>
      </c>
      <c r="N35" s="5" t="s">
        <v>885</v>
      </c>
      <c r="O35" s="5" t="s">
        <v>886</v>
      </c>
      <c r="P35" t="s">
        <v>195</v>
      </c>
    </row>
    <row r="36" spans="1:16" x14ac:dyDescent="0.3">
      <c r="A36" t="s">
        <v>887</v>
      </c>
      <c r="B36" t="s">
        <v>888</v>
      </c>
      <c r="C36" t="s">
        <v>889</v>
      </c>
      <c r="D36" t="s">
        <v>890</v>
      </c>
      <c r="E36" t="s">
        <v>770</v>
      </c>
      <c r="F36">
        <v>975</v>
      </c>
      <c r="G36" t="s">
        <v>771</v>
      </c>
      <c r="I36" s="2" t="s">
        <v>891</v>
      </c>
      <c r="J36" s="2">
        <v>124</v>
      </c>
      <c r="K36" s="3" t="s">
        <v>892</v>
      </c>
      <c r="N36" s="5" t="s">
        <v>893</v>
      </c>
      <c r="O36" s="5" t="s">
        <v>894</v>
      </c>
      <c r="P36" t="s">
        <v>895</v>
      </c>
    </row>
    <row r="37" spans="1:16" x14ac:dyDescent="0.3">
      <c r="A37" t="s">
        <v>896</v>
      </c>
      <c r="B37" t="s">
        <v>897</v>
      </c>
      <c r="C37" t="s">
        <v>898</v>
      </c>
      <c r="D37" t="s">
        <v>899</v>
      </c>
      <c r="E37" t="s">
        <v>794</v>
      </c>
      <c r="F37">
        <v>952</v>
      </c>
      <c r="G37" t="s">
        <v>795</v>
      </c>
      <c r="I37" s="2" t="s">
        <v>900</v>
      </c>
      <c r="J37" s="2">
        <v>976</v>
      </c>
      <c r="K37" s="3" t="s">
        <v>901</v>
      </c>
      <c r="N37" s="5" t="s">
        <v>902</v>
      </c>
      <c r="O37" s="5" t="s">
        <v>903</v>
      </c>
      <c r="P37" t="s">
        <v>904</v>
      </c>
    </row>
    <row r="38" spans="1:16" x14ac:dyDescent="0.3">
      <c r="A38" t="s">
        <v>905</v>
      </c>
      <c r="B38" t="s">
        <v>906</v>
      </c>
      <c r="C38" t="s">
        <v>907</v>
      </c>
      <c r="D38" t="s">
        <v>908</v>
      </c>
      <c r="E38" t="s">
        <v>796</v>
      </c>
      <c r="F38">
        <v>108</v>
      </c>
      <c r="G38" t="s">
        <v>797</v>
      </c>
      <c r="I38" s="2" t="s">
        <v>909</v>
      </c>
      <c r="J38" s="2">
        <v>756</v>
      </c>
      <c r="K38" s="3" t="s">
        <v>910</v>
      </c>
      <c r="N38" s="5" t="s">
        <v>911</v>
      </c>
      <c r="O38" s="5" t="s">
        <v>912</v>
      </c>
      <c r="P38" t="s">
        <v>913</v>
      </c>
    </row>
    <row r="39" spans="1:16" x14ac:dyDescent="0.3">
      <c r="A39" t="s">
        <v>914</v>
      </c>
      <c r="B39" t="s">
        <v>915</v>
      </c>
      <c r="C39" t="s">
        <v>916</v>
      </c>
      <c r="D39" t="s">
        <v>917</v>
      </c>
      <c r="E39" t="s">
        <v>918</v>
      </c>
      <c r="F39">
        <v>116</v>
      </c>
      <c r="G39" t="s">
        <v>919</v>
      </c>
      <c r="I39" s="2" t="s">
        <v>920</v>
      </c>
      <c r="J39" s="2">
        <v>990</v>
      </c>
      <c r="K39" s="3" t="s">
        <v>921</v>
      </c>
      <c r="N39" s="5" t="s">
        <v>922</v>
      </c>
      <c r="O39" s="5" t="s">
        <v>923</v>
      </c>
      <c r="P39" t="s">
        <v>924</v>
      </c>
    </row>
    <row r="40" spans="1:16" x14ac:dyDescent="0.3">
      <c r="A40" t="s">
        <v>925</v>
      </c>
      <c r="B40" t="s">
        <v>926</v>
      </c>
      <c r="C40" t="s">
        <v>927</v>
      </c>
      <c r="D40" t="s">
        <v>928</v>
      </c>
      <c r="E40" t="s">
        <v>929</v>
      </c>
      <c r="F40">
        <v>950</v>
      </c>
      <c r="G40" t="s">
        <v>930</v>
      </c>
      <c r="I40" s="2" t="s">
        <v>931</v>
      </c>
      <c r="J40" s="2">
        <v>0</v>
      </c>
      <c r="K40" s="3" t="s">
        <v>932</v>
      </c>
      <c r="N40" s="5" t="s">
        <v>933</v>
      </c>
      <c r="O40" s="5" t="s">
        <v>934</v>
      </c>
      <c r="P40" t="s">
        <v>935</v>
      </c>
    </row>
    <row r="41" spans="1:16" x14ac:dyDescent="0.3">
      <c r="A41" t="s">
        <v>936</v>
      </c>
      <c r="B41" t="s">
        <v>937</v>
      </c>
      <c r="C41" t="s">
        <v>938</v>
      </c>
      <c r="D41" t="s">
        <v>939</v>
      </c>
      <c r="E41" t="s">
        <v>891</v>
      </c>
      <c r="F41">
        <v>124</v>
      </c>
      <c r="G41" t="s">
        <v>892</v>
      </c>
      <c r="I41" s="2" t="s">
        <v>94</v>
      </c>
      <c r="J41" s="2">
        <v>170</v>
      </c>
      <c r="K41" s="3" t="s">
        <v>940</v>
      </c>
      <c r="N41" s="5" t="s">
        <v>941</v>
      </c>
      <c r="O41" s="5" t="s">
        <v>942</v>
      </c>
      <c r="P41" t="s">
        <v>943</v>
      </c>
    </row>
    <row r="42" spans="1:16" x14ac:dyDescent="0.3">
      <c r="A42" t="s">
        <v>944</v>
      </c>
      <c r="B42" t="s">
        <v>945</v>
      </c>
      <c r="C42" t="s">
        <v>946</v>
      </c>
      <c r="D42" t="s">
        <v>947</v>
      </c>
      <c r="E42" t="s">
        <v>948</v>
      </c>
      <c r="F42">
        <v>132</v>
      </c>
      <c r="G42" t="s">
        <v>949</v>
      </c>
      <c r="I42" s="2" t="s">
        <v>950</v>
      </c>
      <c r="J42" s="2">
        <v>188</v>
      </c>
      <c r="K42" s="3" t="s">
        <v>951</v>
      </c>
      <c r="N42" s="5" t="s">
        <v>952</v>
      </c>
      <c r="O42" s="5" t="s">
        <v>953</v>
      </c>
      <c r="P42" t="s">
        <v>954</v>
      </c>
    </row>
    <row r="43" spans="1:16" x14ac:dyDescent="0.3">
      <c r="A43" t="s">
        <v>955</v>
      </c>
      <c r="B43" t="s">
        <v>956</v>
      </c>
      <c r="C43" t="s">
        <v>957</v>
      </c>
      <c r="D43" t="s">
        <v>958</v>
      </c>
      <c r="E43" t="s">
        <v>959</v>
      </c>
      <c r="F43">
        <v>136</v>
      </c>
      <c r="G43" t="s">
        <v>960</v>
      </c>
      <c r="I43" s="2" t="s">
        <v>961</v>
      </c>
      <c r="J43" s="2">
        <v>931</v>
      </c>
      <c r="K43" s="3" t="s">
        <v>962</v>
      </c>
      <c r="N43" s="5" t="s">
        <v>963</v>
      </c>
      <c r="O43" s="5" t="s">
        <v>964</v>
      </c>
      <c r="P43" t="s">
        <v>965</v>
      </c>
    </row>
    <row r="44" spans="1:16" x14ac:dyDescent="0.3">
      <c r="A44" t="s">
        <v>966</v>
      </c>
      <c r="B44" t="s">
        <v>967</v>
      </c>
      <c r="C44" t="s">
        <v>968</v>
      </c>
      <c r="D44" t="s">
        <v>969</v>
      </c>
      <c r="E44" t="s">
        <v>929</v>
      </c>
      <c r="F44">
        <v>950</v>
      </c>
      <c r="G44" t="s">
        <v>930</v>
      </c>
      <c r="I44" s="2" t="s">
        <v>948</v>
      </c>
      <c r="J44" s="2">
        <v>132</v>
      </c>
      <c r="K44" s="3" t="s">
        <v>949</v>
      </c>
      <c r="N44" s="5" t="s">
        <v>970</v>
      </c>
      <c r="O44" s="5" t="s">
        <v>971</v>
      </c>
      <c r="P44" t="s">
        <v>972</v>
      </c>
    </row>
    <row r="45" spans="1:16" x14ac:dyDescent="0.3">
      <c r="A45" t="s">
        <v>973</v>
      </c>
      <c r="B45" t="s">
        <v>974</v>
      </c>
      <c r="C45" t="s">
        <v>975</v>
      </c>
      <c r="D45" t="s">
        <v>976</v>
      </c>
      <c r="E45" t="s">
        <v>929</v>
      </c>
      <c r="F45">
        <v>950</v>
      </c>
      <c r="G45" t="s">
        <v>930</v>
      </c>
      <c r="I45" s="2" t="s">
        <v>977</v>
      </c>
      <c r="J45" s="2">
        <v>203</v>
      </c>
      <c r="K45" s="3" t="s">
        <v>978</v>
      </c>
      <c r="N45" s="5" t="s">
        <v>979</v>
      </c>
      <c r="O45" s="5" t="s">
        <v>980</v>
      </c>
      <c r="P45" t="s">
        <v>981</v>
      </c>
    </row>
    <row r="46" spans="1:16" x14ac:dyDescent="0.3">
      <c r="A46" t="s">
        <v>982</v>
      </c>
      <c r="B46" t="s">
        <v>983</v>
      </c>
      <c r="C46" t="s">
        <v>984</v>
      </c>
      <c r="D46" t="s">
        <v>985</v>
      </c>
      <c r="E46" t="s">
        <v>920</v>
      </c>
      <c r="F46">
        <v>990</v>
      </c>
      <c r="G46" t="s">
        <v>921</v>
      </c>
      <c r="I46" s="2" t="s">
        <v>986</v>
      </c>
      <c r="J46" s="2">
        <v>262</v>
      </c>
      <c r="K46" s="3" t="s">
        <v>987</v>
      </c>
      <c r="N46" s="5" t="s">
        <v>988</v>
      </c>
      <c r="O46" s="5" t="s">
        <v>989</v>
      </c>
      <c r="P46" t="s">
        <v>990</v>
      </c>
    </row>
    <row r="47" spans="1:16" x14ac:dyDescent="0.3">
      <c r="A47" t="s">
        <v>991</v>
      </c>
      <c r="B47" t="s">
        <v>992</v>
      </c>
      <c r="C47" t="s">
        <v>993</v>
      </c>
      <c r="D47" t="s">
        <v>994</v>
      </c>
      <c r="E47" t="s">
        <v>931</v>
      </c>
      <c r="F47">
        <v>0</v>
      </c>
      <c r="G47" t="s">
        <v>932</v>
      </c>
      <c r="I47" s="2" t="s">
        <v>995</v>
      </c>
      <c r="J47" s="2">
        <v>208</v>
      </c>
      <c r="K47" s="3" t="s">
        <v>996</v>
      </c>
      <c r="N47" s="5" t="s">
        <v>997</v>
      </c>
      <c r="O47" s="5" t="s">
        <v>998</v>
      </c>
      <c r="P47" t="s">
        <v>999</v>
      </c>
    </row>
    <row r="48" spans="1:16" x14ac:dyDescent="0.3">
      <c r="A48" t="s">
        <v>1000</v>
      </c>
      <c r="B48" t="s">
        <v>1001</v>
      </c>
      <c r="C48" t="s">
        <v>1002</v>
      </c>
      <c r="D48" t="s">
        <v>1003</v>
      </c>
      <c r="E48" t="s">
        <v>671</v>
      </c>
      <c r="F48">
        <v>36</v>
      </c>
      <c r="G48" t="s">
        <v>672</v>
      </c>
      <c r="I48" s="2" t="s">
        <v>1004</v>
      </c>
      <c r="J48" s="2">
        <v>214</v>
      </c>
      <c r="K48" s="3" t="s">
        <v>1005</v>
      </c>
      <c r="N48" s="5" t="s">
        <v>1006</v>
      </c>
      <c r="O48" s="5" t="s">
        <v>1007</v>
      </c>
      <c r="P48" t="s">
        <v>1008</v>
      </c>
    </row>
    <row r="49" spans="1:16" x14ac:dyDescent="0.3">
      <c r="A49" t="s">
        <v>1009</v>
      </c>
      <c r="B49" t="s">
        <v>1010</v>
      </c>
      <c r="C49" t="s">
        <v>1011</v>
      </c>
      <c r="D49" t="s">
        <v>1012</v>
      </c>
      <c r="E49" t="s">
        <v>671</v>
      </c>
      <c r="F49">
        <v>36</v>
      </c>
      <c r="G49" t="s">
        <v>672</v>
      </c>
      <c r="I49" s="2" t="s">
        <v>560</v>
      </c>
      <c r="J49" s="2">
        <v>12</v>
      </c>
      <c r="K49" s="3" t="s">
        <v>561</v>
      </c>
      <c r="N49" s="5" t="s">
        <v>1013</v>
      </c>
      <c r="O49" s="5" t="s">
        <v>1014</v>
      </c>
      <c r="P49" t="s">
        <v>1015</v>
      </c>
    </row>
    <row r="50" spans="1:16" x14ac:dyDescent="0.3">
      <c r="A50" t="s">
        <v>52</v>
      </c>
      <c r="B50" t="s">
        <v>1016</v>
      </c>
      <c r="C50" t="s">
        <v>1017</v>
      </c>
      <c r="D50" t="s">
        <v>1018</v>
      </c>
      <c r="E50" t="s">
        <v>94</v>
      </c>
      <c r="F50">
        <v>170</v>
      </c>
      <c r="G50" t="s">
        <v>940</v>
      </c>
      <c r="I50" s="2" t="s">
        <v>1019</v>
      </c>
      <c r="J50" s="2">
        <v>818</v>
      </c>
      <c r="K50" s="3" t="s">
        <v>1020</v>
      </c>
      <c r="N50" s="5" t="s">
        <v>1021</v>
      </c>
      <c r="O50" s="5" t="s">
        <v>1022</v>
      </c>
      <c r="P50" t="s">
        <v>1023</v>
      </c>
    </row>
    <row r="51" spans="1:16" x14ac:dyDescent="0.3">
      <c r="A51" t="s">
        <v>1024</v>
      </c>
      <c r="B51" t="s">
        <v>1025</v>
      </c>
      <c r="C51" t="s">
        <v>1026</v>
      </c>
      <c r="D51" t="s">
        <v>1027</v>
      </c>
      <c r="E51" t="s">
        <v>1028</v>
      </c>
      <c r="F51">
        <v>174</v>
      </c>
      <c r="G51" t="s">
        <v>1029</v>
      </c>
      <c r="I51" s="2" t="s">
        <v>1030</v>
      </c>
      <c r="J51" s="2">
        <v>232</v>
      </c>
      <c r="K51" s="3" t="s">
        <v>1031</v>
      </c>
      <c r="N51" s="5" t="s">
        <v>1032</v>
      </c>
      <c r="O51" s="5" t="s">
        <v>1033</v>
      </c>
      <c r="P51" t="s">
        <v>1034</v>
      </c>
    </row>
    <row r="52" spans="1:16" x14ac:dyDescent="0.3">
      <c r="A52" t="s">
        <v>1035</v>
      </c>
      <c r="B52" t="s">
        <v>1036</v>
      </c>
      <c r="C52" t="s">
        <v>1037</v>
      </c>
      <c r="D52" t="s">
        <v>1038</v>
      </c>
      <c r="E52" t="s">
        <v>950</v>
      </c>
      <c r="F52">
        <v>188</v>
      </c>
      <c r="G52" t="s">
        <v>951</v>
      </c>
      <c r="I52" s="2" t="s">
        <v>1039</v>
      </c>
      <c r="J52" s="2">
        <v>230</v>
      </c>
      <c r="K52" s="3" t="s">
        <v>1040</v>
      </c>
      <c r="N52" s="5" t="s">
        <v>1041</v>
      </c>
      <c r="O52" s="5" t="s">
        <v>1042</v>
      </c>
      <c r="P52" t="s">
        <v>1043</v>
      </c>
    </row>
    <row r="53" spans="1:16" x14ac:dyDescent="0.3">
      <c r="A53" t="s">
        <v>1044</v>
      </c>
      <c r="B53" t="s">
        <v>1045</v>
      </c>
      <c r="C53" t="s">
        <v>1046</v>
      </c>
      <c r="D53" t="s">
        <v>1047</v>
      </c>
      <c r="E53" t="s">
        <v>794</v>
      </c>
      <c r="F53">
        <v>952</v>
      </c>
      <c r="G53" t="s">
        <v>795</v>
      </c>
      <c r="I53" s="2" t="s">
        <v>531</v>
      </c>
      <c r="J53" s="2">
        <v>978</v>
      </c>
      <c r="K53" s="3" t="s">
        <v>532</v>
      </c>
      <c r="N53" s="5" t="s">
        <v>1048</v>
      </c>
      <c r="O53" s="5" t="s">
        <v>1049</v>
      </c>
      <c r="P53" t="s">
        <v>1050</v>
      </c>
    </row>
    <row r="54" spans="1:16" x14ac:dyDescent="0.3">
      <c r="A54" t="s">
        <v>1051</v>
      </c>
      <c r="B54" t="s">
        <v>1052</v>
      </c>
      <c r="C54" t="s">
        <v>1053</v>
      </c>
      <c r="D54" t="s">
        <v>1054</v>
      </c>
      <c r="E54" t="s">
        <v>1055</v>
      </c>
      <c r="F54">
        <v>191</v>
      </c>
      <c r="G54" t="s">
        <v>1056</v>
      </c>
      <c r="I54" s="2" t="s">
        <v>1057</v>
      </c>
      <c r="J54" s="2">
        <v>242</v>
      </c>
      <c r="K54" s="3" t="s">
        <v>1058</v>
      </c>
      <c r="N54" s="5" t="s">
        <v>1059</v>
      </c>
      <c r="O54" s="5" t="s">
        <v>1060</v>
      </c>
      <c r="P54" t="s">
        <v>1061</v>
      </c>
    </row>
    <row r="55" spans="1:16" x14ac:dyDescent="0.3">
      <c r="A55" t="s">
        <v>1062</v>
      </c>
      <c r="B55" t="s">
        <v>1063</v>
      </c>
      <c r="C55" t="s">
        <v>1064</v>
      </c>
      <c r="D55" t="s">
        <v>1065</v>
      </c>
      <c r="E55" t="s">
        <v>961</v>
      </c>
      <c r="F55">
        <v>931</v>
      </c>
      <c r="G55" t="s">
        <v>962</v>
      </c>
      <c r="I55" s="2" t="s">
        <v>1066</v>
      </c>
      <c r="J55" s="2">
        <v>238</v>
      </c>
      <c r="K55" s="3" t="s">
        <v>1067</v>
      </c>
      <c r="N55" s="5" t="s">
        <v>1068</v>
      </c>
      <c r="O55" s="5" t="s">
        <v>1069</v>
      </c>
      <c r="P55" t="s">
        <v>1070</v>
      </c>
    </row>
    <row r="56" spans="1:16" x14ac:dyDescent="0.3">
      <c r="A56" t="s">
        <v>1071</v>
      </c>
      <c r="B56" t="s">
        <v>1072</v>
      </c>
      <c r="C56" t="s">
        <v>1073</v>
      </c>
      <c r="D56" t="s">
        <v>1074</v>
      </c>
      <c r="E56" t="s">
        <v>531</v>
      </c>
      <c r="F56">
        <v>978</v>
      </c>
      <c r="G56" t="s">
        <v>532</v>
      </c>
      <c r="I56" s="2" t="s">
        <v>1075</v>
      </c>
      <c r="J56" s="2">
        <v>826</v>
      </c>
      <c r="K56" s="3" t="s">
        <v>1076</v>
      </c>
      <c r="N56" s="5" t="s">
        <v>1077</v>
      </c>
      <c r="O56" s="5" t="s">
        <v>1078</v>
      </c>
      <c r="P56" t="s">
        <v>1079</v>
      </c>
    </row>
    <row r="57" spans="1:16" x14ac:dyDescent="0.3">
      <c r="A57" t="s">
        <v>1080</v>
      </c>
      <c r="B57" t="s">
        <v>1081</v>
      </c>
      <c r="C57" t="s">
        <v>1082</v>
      </c>
      <c r="D57" t="s">
        <v>1083</v>
      </c>
      <c r="E57" t="s">
        <v>977</v>
      </c>
      <c r="F57">
        <v>203</v>
      </c>
      <c r="G57" t="s">
        <v>978</v>
      </c>
      <c r="I57" s="2" t="s">
        <v>1084</v>
      </c>
      <c r="J57" s="2">
        <v>981</v>
      </c>
      <c r="K57" s="3" t="s">
        <v>1085</v>
      </c>
      <c r="N57" s="5" t="s">
        <v>1086</v>
      </c>
      <c r="O57" s="5" t="s">
        <v>1087</v>
      </c>
      <c r="P57" t="s">
        <v>1088</v>
      </c>
    </row>
    <row r="58" spans="1:16" x14ac:dyDescent="0.3">
      <c r="A58" t="s">
        <v>1089</v>
      </c>
      <c r="B58" t="s">
        <v>1090</v>
      </c>
      <c r="C58" t="s">
        <v>1091</v>
      </c>
      <c r="D58" t="s">
        <v>1092</v>
      </c>
      <c r="E58" t="s">
        <v>900</v>
      </c>
      <c r="F58">
        <v>976</v>
      </c>
      <c r="G58" t="s">
        <v>901</v>
      </c>
      <c r="I58" s="2" t="s">
        <v>1093</v>
      </c>
      <c r="J58" s="2">
        <v>0</v>
      </c>
      <c r="K58" s="3" t="s">
        <v>1094</v>
      </c>
      <c r="N58" s="5" t="s">
        <v>1095</v>
      </c>
      <c r="O58" s="5" t="s">
        <v>1096</v>
      </c>
      <c r="P58" t="s">
        <v>1097</v>
      </c>
    </row>
    <row r="59" spans="1:16" x14ac:dyDescent="0.3">
      <c r="A59" t="s">
        <v>1098</v>
      </c>
      <c r="B59" t="s">
        <v>1099</v>
      </c>
      <c r="C59" t="s">
        <v>1100</v>
      </c>
      <c r="D59" t="s">
        <v>1101</v>
      </c>
      <c r="E59" t="s">
        <v>995</v>
      </c>
      <c r="F59">
        <v>208</v>
      </c>
      <c r="G59" t="s">
        <v>996</v>
      </c>
      <c r="I59" s="2" t="s">
        <v>1102</v>
      </c>
      <c r="J59" s="2">
        <v>936</v>
      </c>
      <c r="K59" s="3" t="s">
        <v>1103</v>
      </c>
      <c r="N59" s="5" t="s">
        <v>1104</v>
      </c>
      <c r="O59" s="5" t="s">
        <v>1105</v>
      </c>
      <c r="P59" t="s">
        <v>1106</v>
      </c>
    </row>
    <row r="60" spans="1:16" x14ac:dyDescent="0.3">
      <c r="A60" t="s">
        <v>1107</v>
      </c>
      <c r="B60" t="s">
        <v>1108</v>
      </c>
      <c r="C60" t="s">
        <v>1109</v>
      </c>
      <c r="D60" t="s">
        <v>1110</v>
      </c>
      <c r="E60" t="s">
        <v>986</v>
      </c>
      <c r="F60">
        <v>262</v>
      </c>
      <c r="G60" t="s">
        <v>987</v>
      </c>
      <c r="I60" s="2" t="s">
        <v>1111</v>
      </c>
      <c r="J60" s="2">
        <v>292</v>
      </c>
      <c r="K60" s="3" t="s">
        <v>1112</v>
      </c>
      <c r="N60" s="5" t="s">
        <v>1113</v>
      </c>
      <c r="O60" s="5" t="s">
        <v>1114</v>
      </c>
      <c r="P60" t="s">
        <v>1115</v>
      </c>
    </row>
    <row r="61" spans="1:16" x14ac:dyDescent="0.3">
      <c r="A61" t="s">
        <v>1116</v>
      </c>
      <c r="B61" t="s">
        <v>1117</v>
      </c>
      <c r="C61" t="s">
        <v>1118</v>
      </c>
      <c r="D61" t="s">
        <v>1119</v>
      </c>
      <c r="E61" t="s">
        <v>608</v>
      </c>
      <c r="F61">
        <v>951</v>
      </c>
      <c r="G61" t="s">
        <v>609</v>
      </c>
      <c r="I61" s="2" t="s">
        <v>1120</v>
      </c>
      <c r="J61" s="2">
        <v>270</v>
      </c>
      <c r="K61" s="3" t="s">
        <v>1121</v>
      </c>
      <c r="N61" s="5" t="s">
        <v>1122</v>
      </c>
      <c r="O61" s="5" t="s">
        <v>1123</v>
      </c>
      <c r="P61" t="s">
        <v>1124</v>
      </c>
    </row>
    <row r="62" spans="1:16" x14ac:dyDescent="0.3">
      <c r="A62" t="s">
        <v>1125</v>
      </c>
      <c r="B62" t="s">
        <v>1126</v>
      </c>
      <c r="C62" t="s">
        <v>1127</v>
      </c>
      <c r="D62" t="s">
        <v>1128</v>
      </c>
      <c r="E62" t="s">
        <v>1004</v>
      </c>
      <c r="F62">
        <v>214</v>
      </c>
      <c r="G62" t="s">
        <v>1005</v>
      </c>
      <c r="I62" s="2" t="s">
        <v>1129</v>
      </c>
      <c r="J62" s="2">
        <v>324</v>
      </c>
      <c r="K62" s="3" t="s">
        <v>1130</v>
      </c>
      <c r="N62" s="5" t="s">
        <v>1131</v>
      </c>
      <c r="O62" s="5" t="s">
        <v>1132</v>
      </c>
      <c r="P62" t="s">
        <v>183</v>
      </c>
    </row>
    <row r="63" spans="1:16" x14ac:dyDescent="0.3">
      <c r="A63" t="s">
        <v>1133</v>
      </c>
      <c r="B63" t="s">
        <v>1134</v>
      </c>
      <c r="C63" t="s">
        <v>1135</v>
      </c>
      <c r="D63" t="s">
        <v>1136</v>
      </c>
      <c r="E63" t="s">
        <v>192</v>
      </c>
      <c r="F63">
        <v>840</v>
      </c>
      <c r="G63" t="s">
        <v>501</v>
      </c>
      <c r="I63" s="2" t="s">
        <v>1137</v>
      </c>
      <c r="J63" s="2">
        <v>320</v>
      </c>
      <c r="K63" s="3" t="s">
        <v>1138</v>
      </c>
      <c r="N63" s="5" t="s">
        <v>1139</v>
      </c>
      <c r="O63" s="5" t="s">
        <v>1140</v>
      </c>
      <c r="P63" t="s">
        <v>1141</v>
      </c>
    </row>
    <row r="64" spans="1:16" x14ac:dyDescent="0.3">
      <c r="A64" t="s">
        <v>1142</v>
      </c>
      <c r="B64" t="s">
        <v>1143</v>
      </c>
      <c r="C64" t="s">
        <v>1144</v>
      </c>
      <c r="D64" t="s">
        <v>1145</v>
      </c>
      <c r="E64" t="s">
        <v>1019</v>
      </c>
      <c r="F64">
        <v>818</v>
      </c>
      <c r="G64" t="s">
        <v>1020</v>
      </c>
      <c r="I64" s="2" t="s">
        <v>1146</v>
      </c>
      <c r="J64" s="2">
        <v>328</v>
      </c>
      <c r="K64" s="3" t="s">
        <v>1147</v>
      </c>
      <c r="N64" s="5" t="s">
        <v>1148</v>
      </c>
      <c r="O64" s="5" t="s">
        <v>1149</v>
      </c>
      <c r="P64" t="s">
        <v>184</v>
      </c>
    </row>
    <row r="65" spans="1:16" x14ac:dyDescent="0.3">
      <c r="A65" t="s">
        <v>1150</v>
      </c>
      <c r="B65" t="s">
        <v>1151</v>
      </c>
      <c r="C65" t="s">
        <v>1152</v>
      </c>
      <c r="D65" t="s">
        <v>1153</v>
      </c>
      <c r="E65" t="s">
        <v>192</v>
      </c>
      <c r="F65">
        <v>840</v>
      </c>
      <c r="G65" t="s">
        <v>501</v>
      </c>
      <c r="I65" s="2" t="s">
        <v>1154</v>
      </c>
      <c r="J65" s="2">
        <v>344</v>
      </c>
      <c r="K65" s="3" t="s">
        <v>1155</v>
      </c>
      <c r="N65" s="5" t="s">
        <v>1156</v>
      </c>
      <c r="O65" s="5" t="s">
        <v>1157</v>
      </c>
      <c r="P65" t="s">
        <v>1158</v>
      </c>
    </row>
    <row r="66" spans="1:16" x14ac:dyDescent="0.3">
      <c r="A66" t="s">
        <v>1159</v>
      </c>
      <c r="B66" t="s">
        <v>1160</v>
      </c>
      <c r="C66" t="s">
        <v>1161</v>
      </c>
      <c r="D66" t="s">
        <v>1162</v>
      </c>
      <c r="E66" t="s">
        <v>929</v>
      </c>
      <c r="F66">
        <v>950</v>
      </c>
      <c r="G66" t="s">
        <v>930</v>
      </c>
      <c r="I66" s="2" t="s">
        <v>1163</v>
      </c>
      <c r="J66" s="2">
        <v>340</v>
      </c>
      <c r="K66" s="3" t="s">
        <v>1164</v>
      </c>
      <c r="N66" s="5" t="s">
        <v>1165</v>
      </c>
      <c r="O66" s="5" t="s">
        <v>1166</v>
      </c>
      <c r="P66" t="s">
        <v>1167</v>
      </c>
    </row>
    <row r="67" spans="1:16" x14ac:dyDescent="0.3">
      <c r="A67" t="s">
        <v>1168</v>
      </c>
      <c r="B67" t="s">
        <v>1169</v>
      </c>
      <c r="C67" t="s">
        <v>1170</v>
      </c>
      <c r="D67" t="s">
        <v>1171</v>
      </c>
      <c r="E67" t="s">
        <v>1030</v>
      </c>
      <c r="F67">
        <v>232</v>
      </c>
      <c r="G67" t="s">
        <v>1031</v>
      </c>
      <c r="I67" s="2" t="s">
        <v>1055</v>
      </c>
      <c r="J67" s="2">
        <v>191</v>
      </c>
      <c r="K67" s="3" t="s">
        <v>1056</v>
      </c>
      <c r="N67" s="5" t="s">
        <v>1172</v>
      </c>
      <c r="O67" s="5" t="s">
        <v>1173</v>
      </c>
      <c r="P67" t="s">
        <v>1174</v>
      </c>
    </row>
    <row r="68" spans="1:16" x14ac:dyDescent="0.3">
      <c r="A68" t="s">
        <v>1175</v>
      </c>
      <c r="B68" t="s">
        <v>1176</v>
      </c>
      <c r="C68" t="s">
        <v>1177</v>
      </c>
      <c r="D68" t="s">
        <v>1178</v>
      </c>
      <c r="E68" t="s">
        <v>531</v>
      </c>
      <c r="F68">
        <v>978</v>
      </c>
      <c r="G68" t="s">
        <v>532</v>
      </c>
      <c r="I68" s="2" t="s">
        <v>1179</v>
      </c>
      <c r="J68" s="2">
        <v>332</v>
      </c>
      <c r="K68" s="3" t="s">
        <v>1180</v>
      </c>
      <c r="N68" s="5" t="s">
        <v>1181</v>
      </c>
      <c r="O68" s="5" t="s">
        <v>1182</v>
      </c>
      <c r="P68" t="s">
        <v>1183</v>
      </c>
    </row>
    <row r="69" spans="1:16" x14ac:dyDescent="0.3">
      <c r="A69" t="s">
        <v>1184</v>
      </c>
      <c r="B69" t="s">
        <v>1185</v>
      </c>
      <c r="C69" t="s">
        <v>1186</v>
      </c>
      <c r="D69" t="s">
        <v>1187</v>
      </c>
      <c r="E69" t="s">
        <v>1188</v>
      </c>
      <c r="F69">
        <v>748</v>
      </c>
      <c r="G69" t="s">
        <v>1189</v>
      </c>
      <c r="I69" s="2" t="s">
        <v>1190</v>
      </c>
      <c r="J69" s="2">
        <v>348</v>
      </c>
      <c r="K69" s="3" t="s">
        <v>1191</v>
      </c>
      <c r="N69" s="5" t="s">
        <v>1192</v>
      </c>
      <c r="O69" s="5" t="s">
        <v>1193</v>
      </c>
      <c r="P69" t="s">
        <v>1194</v>
      </c>
    </row>
    <row r="70" spans="1:16" x14ac:dyDescent="0.3">
      <c r="A70" t="s">
        <v>1195</v>
      </c>
      <c r="B70" t="s">
        <v>1196</v>
      </c>
      <c r="C70" t="s">
        <v>1197</v>
      </c>
      <c r="D70" t="s">
        <v>1198</v>
      </c>
      <c r="E70" t="s">
        <v>1039</v>
      </c>
      <c r="F70">
        <v>230</v>
      </c>
      <c r="G70" t="s">
        <v>1040</v>
      </c>
      <c r="I70" s="2" t="s">
        <v>1199</v>
      </c>
      <c r="J70" s="2">
        <v>360</v>
      </c>
      <c r="K70" s="3" t="s">
        <v>1200</v>
      </c>
      <c r="N70" s="5" t="s">
        <v>1201</v>
      </c>
      <c r="O70" s="5" t="s">
        <v>1202</v>
      </c>
      <c r="P70" t="s">
        <v>1203</v>
      </c>
    </row>
    <row r="71" spans="1:16" x14ac:dyDescent="0.3">
      <c r="A71" t="s">
        <v>1204</v>
      </c>
      <c r="B71" t="s">
        <v>1205</v>
      </c>
      <c r="C71" t="s">
        <v>1206</v>
      </c>
      <c r="D71" t="s">
        <v>1207</v>
      </c>
      <c r="E71" t="s">
        <v>1066</v>
      </c>
      <c r="F71">
        <v>238</v>
      </c>
      <c r="G71" t="s">
        <v>1067</v>
      </c>
      <c r="I71" s="2" t="s">
        <v>1208</v>
      </c>
      <c r="J71" s="2">
        <v>376</v>
      </c>
      <c r="K71" s="3" t="s">
        <v>1209</v>
      </c>
      <c r="N71" s="5" t="s">
        <v>1210</v>
      </c>
      <c r="O71" s="5" t="s">
        <v>1211</v>
      </c>
      <c r="P71" t="s">
        <v>190</v>
      </c>
    </row>
    <row r="72" spans="1:16" x14ac:dyDescent="0.3">
      <c r="A72" t="s">
        <v>1212</v>
      </c>
      <c r="B72" t="s">
        <v>1213</v>
      </c>
      <c r="C72" t="s">
        <v>1214</v>
      </c>
      <c r="D72" t="s">
        <v>1215</v>
      </c>
      <c r="E72" t="s">
        <v>995</v>
      </c>
      <c r="F72">
        <v>208</v>
      </c>
      <c r="G72" t="s">
        <v>996</v>
      </c>
      <c r="I72" s="2" t="s">
        <v>1216</v>
      </c>
      <c r="J72" s="2">
        <v>0</v>
      </c>
      <c r="K72" s="3" t="s">
        <v>1217</v>
      </c>
      <c r="N72" s="5" t="s">
        <v>1218</v>
      </c>
      <c r="O72" s="5" t="s">
        <v>1219</v>
      </c>
      <c r="P72" t="s">
        <v>187</v>
      </c>
    </row>
    <row r="73" spans="1:16" x14ac:dyDescent="0.3">
      <c r="A73" t="s">
        <v>1220</v>
      </c>
      <c r="B73" t="s">
        <v>1221</v>
      </c>
      <c r="C73" t="s">
        <v>1222</v>
      </c>
      <c r="D73" t="s">
        <v>1223</v>
      </c>
      <c r="E73" t="s">
        <v>1057</v>
      </c>
      <c r="F73">
        <v>242</v>
      </c>
      <c r="G73" t="s">
        <v>1058</v>
      </c>
      <c r="I73" s="2" t="s">
        <v>1224</v>
      </c>
      <c r="J73" s="2">
        <v>356</v>
      </c>
      <c r="K73" s="3" t="s">
        <v>1225</v>
      </c>
      <c r="N73" s="255">
        <v>7103</v>
      </c>
      <c r="O73" s="255" t="s">
        <v>1226</v>
      </c>
      <c r="P73" s="256" t="s">
        <v>197</v>
      </c>
    </row>
    <row r="74" spans="1:16" x14ac:dyDescent="0.3">
      <c r="A74" t="s">
        <v>1227</v>
      </c>
      <c r="B74" t="s">
        <v>1228</v>
      </c>
      <c r="C74" t="s">
        <v>1229</v>
      </c>
      <c r="D74" t="s">
        <v>1230</v>
      </c>
      <c r="E74" t="s">
        <v>531</v>
      </c>
      <c r="F74">
        <v>978</v>
      </c>
      <c r="G74" t="s">
        <v>532</v>
      </c>
      <c r="I74" s="2" t="s">
        <v>1231</v>
      </c>
      <c r="J74" s="2">
        <v>368</v>
      </c>
      <c r="K74" s="3" t="s">
        <v>1232</v>
      </c>
      <c r="N74" s="5">
        <v>7202</v>
      </c>
      <c r="O74" s="5" t="s">
        <v>1233</v>
      </c>
      <c r="P74" t="s">
        <v>213</v>
      </c>
    </row>
    <row r="75" spans="1:16" x14ac:dyDescent="0.3">
      <c r="A75" t="s">
        <v>1234</v>
      </c>
      <c r="B75" t="s">
        <v>1235</v>
      </c>
      <c r="C75" t="s">
        <v>1236</v>
      </c>
      <c r="D75" t="s">
        <v>1237</v>
      </c>
      <c r="E75" t="s">
        <v>531</v>
      </c>
      <c r="F75">
        <v>978</v>
      </c>
      <c r="G75" t="s">
        <v>532</v>
      </c>
      <c r="I75" s="2" t="s">
        <v>1238</v>
      </c>
      <c r="J75" s="2">
        <v>364</v>
      </c>
      <c r="K75" s="3" t="s">
        <v>1239</v>
      </c>
    </row>
    <row r="76" spans="1:16" x14ac:dyDescent="0.3">
      <c r="A76" t="s">
        <v>1240</v>
      </c>
      <c r="B76" t="s">
        <v>1241</v>
      </c>
      <c r="C76" t="s">
        <v>1242</v>
      </c>
      <c r="D76" t="s">
        <v>1243</v>
      </c>
      <c r="E76" t="s">
        <v>531</v>
      </c>
      <c r="F76">
        <v>978</v>
      </c>
      <c r="G76" t="s">
        <v>532</v>
      </c>
      <c r="I76" s="2" t="s">
        <v>1244</v>
      </c>
      <c r="J76" s="2">
        <v>352</v>
      </c>
      <c r="K76" s="3" t="s">
        <v>1245</v>
      </c>
    </row>
    <row r="77" spans="1:16" x14ac:dyDescent="0.3">
      <c r="A77" t="s">
        <v>1246</v>
      </c>
      <c r="B77" t="s">
        <v>1247</v>
      </c>
      <c r="C77" t="s">
        <v>1248</v>
      </c>
      <c r="D77" t="s">
        <v>1249</v>
      </c>
      <c r="E77" t="s">
        <v>531</v>
      </c>
      <c r="F77">
        <v>978</v>
      </c>
      <c r="G77" t="s">
        <v>532</v>
      </c>
      <c r="I77" s="2" t="s">
        <v>1250</v>
      </c>
      <c r="J77" s="2">
        <v>0</v>
      </c>
      <c r="K77" s="3" t="s">
        <v>1251</v>
      </c>
    </row>
    <row r="78" spans="1:16" x14ac:dyDescent="0.3">
      <c r="A78" t="s">
        <v>1252</v>
      </c>
      <c r="B78" t="s">
        <v>1253</v>
      </c>
      <c r="C78" t="s">
        <v>1254</v>
      </c>
      <c r="D78" t="s">
        <v>1255</v>
      </c>
      <c r="E78" t="s">
        <v>531</v>
      </c>
      <c r="F78">
        <v>978</v>
      </c>
      <c r="G78" t="s">
        <v>532</v>
      </c>
      <c r="I78" s="2" t="s">
        <v>1256</v>
      </c>
      <c r="J78" s="2">
        <v>388</v>
      </c>
      <c r="K78" s="3" t="s">
        <v>1257</v>
      </c>
    </row>
    <row r="79" spans="1:16" x14ac:dyDescent="0.3">
      <c r="A79" t="s">
        <v>1258</v>
      </c>
      <c r="B79" t="s">
        <v>1259</v>
      </c>
      <c r="C79" t="s">
        <v>1260</v>
      </c>
      <c r="D79" t="s">
        <v>1261</v>
      </c>
      <c r="E79" t="s">
        <v>929</v>
      </c>
      <c r="F79">
        <v>950</v>
      </c>
      <c r="G79" t="s">
        <v>930</v>
      </c>
      <c r="I79" s="2" t="s">
        <v>1262</v>
      </c>
      <c r="J79" s="2">
        <v>400</v>
      </c>
      <c r="K79" s="3" t="s">
        <v>1263</v>
      </c>
    </row>
    <row r="80" spans="1:16" x14ac:dyDescent="0.3">
      <c r="A80" t="s">
        <v>1264</v>
      </c>
      <c r="B80" t="s">
        <v>1265</v>
      </c>
      <c r="C80" t="s">
        <v>1266</v>
      </c>
      <c r="D80" t="s">
        <v>1267</v>
      </c>
      <c r="E80" t="s">
        <v>1120</v>
      </c>
      <c r="F80">
        <v>270</v>
      </c>
      <c r="G80" t="s">
        <v>1121</v>
      </c>
      <c r="I80" s="2" t="s">
        <v>1268</v>
      </c>
      <c r="J80" s="2">
        <v>392</v>
      </c>
      <c r="K80" s="3" t="s">
        <v>1269</v>
      </c>
    </row>
    <row r="81" spans="1:11" x14ac:dyDescent="0.3">
      <c r="A81" t="s">
        <v>1270</v>
      </c>
      <c r="B81" t="s">
        <v>1271</v>
      </c>
      <c r="C81" t="s">
        <v>1272</v>
      </c>
      <c r="D81" t="s">
        <v>1273</v>
      </c>
      <c r="E81" t="s">
        <v>1084</v>
      </c>
      <c r="F81">
        <v>981</v>
      </c>
      <c r="G81" t="s">
        <v>1085</v>
      </c>
      <c r="I81" s="2" t="s">
        <v>1274</v>
      </c>
      <c r="J81" s="2">
        <v>404</v>
      </c>
      <c r="K81" s="3" t="s">
        <v>1275</v>
      </c>
    </row>
    <row r="82" spans="1:11" x14ac:dyDescent="0.3">
      <c r="A82" t="s">
        <v>1276</v>
      </c>
      <c r="B82" t="s">
        <v>1277</v>
      </c>
      <c r="C82" t="s">
        <v>1278</v>
      </c>
      <c r="D82" t="s">
        <v>1279</v>
      </c>
      <c r="E82" t="s">
        <v>531</v>
      </c>
      <c r="F82">
        <v>978</v>
      </c>
      <c r="G82" t="s">
        <v>532</v>
      </c>
      <c r="I82" s="2" t="s">
        <v>1280</v>
      </c>
      <c r="J82" s="2">
        <v>417</v>
      </c>
      <c r="K82" s="3" t="s">
        <v>1281</v>
      </c>
    </row>
    <row r="83" spans="1:11" x14ac:dyDescent="0.3">
      <c r="A83" t="s">
        <v>1282</v>
      </c>
      <c r="B83" t="s">
        <v>1283</v>
      </c>
      <c r="C83" t="s">
        <v>1284</v>
      </c>
      <c r="D83" t="s">
        <v>1285</v>
      </c>
      <c r="E83" t="s">
        <v>1102</v>
      </c>
      <c r="F83">
        <v>936</v>
      </c>
      <c r="G83" t="s">
        <v>1103</v>
      </c>
      <c r="I83" s="2" t="s">
        <v>918</v>
      </c>
      <c r="J83" s="2">
        <v>116</v>
      </c>
      <c r="K83" s="3" t="s">
        <v>919</v>
      </c>
    </row>
    <row r="84" spans="1:11" x14ac:dyDescent="0.3">
      <c r="A84" t="s">
        <v>1286</v>
      </c>
      <c r="B84" t="s">
        <v>1287</v>
      </c>
      <c r="C84" t="s">
        <v>1288</v>
      </c>
      <c r="D84" t="s">
        <v>1289</v>
      </c>
      <c r="E84" t="s">
        <v>1111</v>
      </c>
      <c r="F84">
        <v>292</v>
      </c>
      <c r="G84" t="s">
        <v>1112</v>
      </c>
      <c r="I84" s="2" t="s">
        <v>1028</v>
      </c>
      <c r="J84" s="2">
        <v>174</v>
      </c>
      <c r="K84" s="3" t="s">
        <v>1029</v>
      </c>
    </row>
    <row r="85" spans="1:11" x14ac:dyDescent="0.3">
      <c r="A85" t="s">
        <v>1290</v>
      </c>
      <c r="B85" t="s">
        <v>1291</v>
      </c>
      <c r="C85" t="s">
        <v>1292</v>
      </c>
      <c r="D85" t="s">
        <v>1293</v>
      </c>
      <c r="E85" t="s">
        <v>531</v>
      </c>
      <c r="F85">
        <v>978</v>
      </c>
      <c r="G85" t="s">
        <v>532</v>
      </c>
      <c r="I85" s="2" t="s">
        <v>1294</v>
      </c>
      <c r="J85" s="2">
        <v>408</v>
      </c>
      <c r="K85" s="3" t="s">
        <v>1295</v>
      </c>
    </row>
    <row r="86" spans="1:11" x14ac:dyDescent="0.3">
      <c r="A86" t="s">
        <v>1296</v>
      </c>
      <c r="B86" t="s">
        <v>1297</v>
      </c>
      <c r="C86" t="s">
        <v>1298</v>
      </c>
      <c r="D86" t="s">
        <v>1299</v>
      </c>
      <c r="E86" t="s">
        <v>995</v>
      </c>
      <c r="F86">
        <v>208</v>
      </c>
      <c r="G86" t="s">
        <v>996</v>
      </c>
      <c r="I86" s="2" t="s">
        <v>1300</v>
      </c>
      <c r="J86" s="2">
        <v>410</v>
      </c>
      <c r="K86" s="3" t="s">
        <v>1301</v>
      </c>
    </row>
    <row r="87" spans="1:11" x14ac:dyDescent="0.3">
      <c r="A87" t="s">
        <v>1302</v>
      </c>
      <c r="B87" t="s">
        <v>1303</v>
      </c>
      <c r="C87" t="s">
        <v>1304</v>
      </c>
      <c r="D87" t="s">
        <v>1305</v>
      </c>
      <c r="E87" t="s">
        <v>608</v>
      </c>
      <c r="F87">
        <v>951</v>
      </c>
      <c r="G87" t="s">
        <v>609</v>
      </c>
      <c r="I87" s="2" t="s">
        <v>1306</v>
      </c>
      <c r="J87" s="2">
        <v>414</v>
      </c>
      <c r="K87" s="3" t="s">
        <v>1307</v>
      </c>
    </row>
    <row r="88" spans="1:11" x14ac:dyDescent="0.3">
      <c r="A88" t="s">
        <v>1308</v>
      </c>
      <c r="B88" t="s">
        <v>1309</v>
      </c>
      <c r="C88" t="s">
        <v>1310</v>
      </c>
      <c r="D88" t="s">
        <v>1311</v>
      </c>
      <c r="E88" t="s">
        <v>531</v>
      </c>
      <c r="F88">
        <v>978</v>
      </c>
      <c r="G88" t="s">
        <v>532</v>
      </c>
      <c r="I88" s="2" t="s">
        <v>959</v>
      </c>
      <c r="J88" s="2">
        <v>136</v>
      </c>
      <c r="K88" s="3" t="s">
        <v>960</v>
      </c>
    </row>
    <row r="89" spans="1:11" x14ac:dyDescent="0.3">
      <c r="A89" t="s">
        <v>1312</v>
      </c>
      <c r="B89" t="s">
        <v>1313</v>
      </c>
      <c r="C89" t="s">
        <v>1314</v>
      </c>
      <c r="D89" t="s">
        <v>1315</v>
      </c>
      <c r="E89" t="s">
        <v>192</v>
      </c>
      <c r="F89">
        <v>840</v>
      </c>
      <c r="G89" t="s">
        <v>501</v>
      </c>
      <c r="I89" s="2" t="s">
        <v>1316</v>
      </c>
      <c r="J89" s="2">
        <v>398</v>
      </c>
      <c r="K89" s="3" t="s">
        <v>1317</v>
      </c>
    </row>
    <row r="90" spans="1:11" x14ac:dyDescent="0.3">
      <c r="A90" t="s">
        <v>1318</v>
      </c>
      <c r="B90" t="s">
        <v>1319</v>
      </c>
      <c r="C90" t="s">
        <v>1320</v>
      </c>
      <c r="D90" t="s">
        <v>1321</v>
      </c>
      <c r="E90" t="s">
        <v>1137</v>
      </c>
      <c r="F90">
        <v>320</v>
      </c>
      <c r="G90" t="s">
        <v>1138</v>
      </c>
      <c r="I90" s="2" t="s">
        <v>1322</v>
      </c>
      <c r="J90" s="2">
        <v>418</v>
      </c>
      <c r="K90" s="3" t="s">
        <v>1323</v>
      </c>
    </row>
    <row r="91" spans="1:11" x14ac:dyDescent="0.3">
      <c r="A91" t="s">
        <v>1324</v>
      </c>
      <c r="B91" t="s">
        <v>1325</v>
      </c>
      <c r="C91" t="s">
        <v>1326</v>
      </c>
      <c r="D91" t="s">
        <v>1327</v>
      </c>
      <c r="E91" t="s">
        <v>1093</v>
      </c>
      <c r="F91">
        <v>0</v>
      </c>
      <c r="G91" t="s">
        <v>1094</v>
      </c>
      <c r="I91" s="2" t="s">
        <v>1328</v>
      </c>
      <c r="J91" s="2">
        <v>422</v>
      </c>
      <c r="K91" s="3" t="s">
        <v>1329</v>
      </c>
    </row>
    <row r="92" spans="1:11" x14ac:dyDescent="0.3">
      <c r="A92" t="s">
        <v>1330</v>
      </c>
      <c r="B92" t="s">
        <v>1331</v>
      </c>
      <c r="C92" t="s">
        <v>1332</v>
      </c>
      <c r="D92" t="s">
        <v>1333</v>
      </c>
      <c r="E92" t="s">
        <v>1129</v>
      </c>
      <c r="F92">
        <v>324</v>
      </c>
      <c r="G92" t="s">
        <v>1130</v>
      </c>
      <c r="I92" s="2" t="s">
        <v>1334</v>
      </c>
      <c r="J92" s="2">
        <v>144</v>
      </c>
      <c r="K92" s="3" t="s">
        <v>1335</v>
      </c>
    </row>
    <row r="93" spans="1:11" x14ac:dyDescent="0.3">
      <c r="A93" t="s">
        <v>1336</v>
      </c>
      <c r="B93" t="s">
        <v>1337</v>
      </c>
      <c r="C93" t="s">
        <v>1338</v>
      </c>
      <c r="D93" t="s">
        <v>1339</v>
      </c>
      <c r="E93" t="s">
        <v>794</v>
      </c>
      <c r="F93">
        <v>952</v>
      </c>
      <c r="G93" t="s">
        <v>795</v>
      </c>
      <c r="I93" s="2" t="s">
        <v>1340</v>
      </c>
      <c r="J93" s="2">
        <v>430</v>
      </c>
      <c r="K93" s="3" t="s">
        <v>1341</v>
      </c>
    </row>
    <row r="94" spans="1:11" x14ac:dyDescent="0.3">
      <c r="A94" t="s">
        <v>1342</v>
      </c>
      <c r="B94" t="s">
        <v>1343</v>
      </c>
      <c r="C94" t="s">
        <v>1344</v>
      </c>
      <c r="D94" t="s">
        <v>1345</v>
      </c>
      <c r="E94" t="s">
        <v>1146</v>
      </c>
      <c r="F94">
        <v>328</v>
      </c>
      <c r="G94" t="s">
        <v>1147</v>
      </c>
      <c r="I94" s="2" t="s">
        <v>1346</v>
      </c>
      <c r="J94" s="2">
        <v>426</v>
      </c>
      <c r="K94" s="3" t="s">
        <v>1347</v>
      </c>
    </row>
    <row r="95" spans="1:11" x14ac:dyDescent="0.3">
      <c r="A95" t="s">
        <v>1348</v>
      </c>
      <c r="B95" t="s">
        <v>1349</v>
      </c>
      <c r="C95" t="s">
        <v>1350</v>
      </c>
      <c r="D95" t="s">
        <v>1351</v>
      </c>
      <c r="E95" t="s">
        <v>1179</v>
      </c>
      <c r="F95">
        <v>332</v>
      </c>
      <c r="G95" t="s">
        <v>1180</v>
      </c>
      <c r="I95" s="2" t="s">
        <v>1352</v>
      </c>
      <c r="J95" s="2">
        <v>434</v>
      </c>
      <c r="K95" s="3" t="s">
        <v>1353</v>
      </c>
    </row>
    <row r="96" spans="1:11" x14ac:dyDescent="0.3">
      <c r="A96" t="s">
        <v>1354</v>
      </c>
      <c r="B96" t="s">
        <v>1355</v>
      </c>
      <c r="C96" t="s">
        <v>1356</v>
      </c>
      <c r="D96" t="s">
        <v>1357</v>
      </c>
      <c r="I96" s="2" t="s">
        <v>1358</v>
      </c>
      <c r="J96" s="2">
        <v>504</v>
      </c>
      <c r="K96" s="3" t="s">
        <v>1359</v>
      </c>
    </row>
    <row r="97" spans="1:11" x14ac:dyDescent="0.3">
      <c r="A97" t="s">
        <v>1360</v>
      </c>
      <c r="B97" t="s">
        <v>1361</v>
      </c>
      <c r="C97" t="s">
        <v>1362</v>
      </c>
      <c r="D97" t="s">
        <v>1363</v>
      </c>
      <c r="E97" t="s">
        <v>1163</v>
      </c>
      <c r="F97">
        <v>340</v>
      </c>
      <c r="G97" t="s">
        <v>1164</v>
      </c>
      <c r="I97" s="2" t="s">
        <v>1364</v>
      </c>
      <c r="J97" s="2">
        <v>498</v>
      </c>
      <c r="K97" s="3" t="s">
        <v>1365</v>
      </c>
    </row>
    <row r="98" spans="1:11" x14ac:dyDescent="0.3">
      <c r="A98" t="s">
        <v>1366</v>
      </c>
      <c r="B98" t="s">
        <v>1367</v>
      </c>
      <c r="C98" t="s">
        <v>1368</v>
      </c>
      <c r="D98" t="s">
        <v>1369</v>
      </c>
      <c r="E98" t="s">
        <v>1154</v>
      </c>
      <c r="F98">
        <v>344</v>
      </c>
      <c r="G98" t="s">
        <v>1155</v>
      </c>
      <c r="I98" s="2" t="s">
        <v>1370</v>
      </c>
      <c r="J98" s="2">
        <v>969</v>
      </c>
      <c r="K98" s="3" t="s">
        <v>1371</v>
      </c>
    </row>
    <row r="99" spans="1:11" x14ac:dyDescent="0.3">
      <c r="A99" t="s">
        <v>1372</v>
      </c>
      <c r="B99" t="s">
        <v>1373</v>
      </c>
      <c r="C99" t="s">
        <v>1374</v>
      </c>
      <c r="D99" t="s">
        <v>1375</v>
      </c>
      <c r="E99" t="s">
        <v>1190</v>
      </c>
      <c r="F99">
        <v>348</v>
      </c>
      <c r="G99" t="s">
        <v>1191</v>
      </c>
      <c r="I99" s="2" t="s">
        <v>1376</v>
      </c>
      <c r="J99" s="2">
        <v>807</v>
      </c>
      <c r="K99" s="3" t="s">
        <v>1377</v>
      </c>
    </row>
    <row r="100" spans="1:11" x14ac:dyDescent="0.3">
      <c r="A100" t="s">
        <v>1378</v>
      </c>
      <c r="B100" t="s">
        <v>1379</v>
      </c>
      <c r="C100" t="s">
        <v>1380</v>
      </c>
      <c r="D100" t="s">
        <v>1381</v>
      </c>
      <c r="E100" t="s">
        <v>1244</v>
      </c>
      <c r="F100">
        <v>352</v>
      </c>
      <c r="G100" t="s">
        <v>1245</v>
      </c>
      <c r="I100" s="2" t="s">
        <v>1382</v>
      </c>
      <c r="J100" s="2">
        <v>104</v>
      </c>
      <c r="K100" s="3" t="s">
        <v>1383</v>
      </c>
    </row>
    <row r="101" spans="1:11" x14ac:dyDescent="0.3">
      <c r="A101" t="s">
        <v>1384</v>
      </c>
      <c r="B101" t="s">
        <v>1385</v>
      </c>
      <c r="C101" t="s">
        <v>1386</v>
      </c>
      <c r="D101" t="s">
        <v>1387</v>
      </c>
      <c r="E101" t="s">
        <v>1224</v>
      </c>
      <c r="F101">
        <v>356</v>
      </c>
      <c r="G101" t="s">
        <v>1225</v>
      </c>
      <c r="I101" s="2" t="s">
        <v>1388</v>
      </c>
      <c r="J101" s="2">
        <v>496</v>
      </c>
      <c r="K101" s="3" t="s">
        <v>1389</v>
      </c>
    </row>
    <row r="102" spans="1:11" x14ac:dyDescent="0.3">
      <c r="A102" t="s">
        <v>1390</v>
      </c>
      <c r="B102" t="s">
        <v>1391</v>
      </c>
      <c r="C102" t="s">
        <v>1392</v>
      </c>
      <c r="D102" t="s">
        <v>1393</v>
      </c>
      <c r="E102" t="s">
        <v>1199</v>
      </c>
      <c r="F102">
        <v>360</v>
      </c>
      <c r="G102" t="s">
        <v>1200</v>
      </c>
      <c r="I102" s="2" t="s">
        <v>1394</v>
      </c>
      <c r="J102" s="2">
        <v>446</v>
      </c>
      <c r="K102" s="3" t="s">
        <v>1395</v>
      </c>
    </row>
    <row r="103" spans="1:11" x14ac:dyDescent="0.3">
      <c r="A103" t="s">
        <v>1396</v>
      </c>
      <c r="B103" t="s">
        <v>1397</v>
      </c>
      <c r="C103" t="s">
        <v>1398</v>
      </c>
      <c r="D103" t="s">
        <v>1399</v>
      </c>
      <c r="E103" t="s">
        <v>1238</v>
      </c>
      <c r="F103">
        <v>364</v>
      </c>
      <c r="G103" t="s">
        <v>1239</v>
      </c>
      <c r="I103" s="2" t="s">
        <v>1400</v>
      </c>
      <c r="J103" s="2">
        <v>478</v>
      </c>
      <c r="K103" s="3" t="s">
        <v>1401</v>
      </c>
    </row>
    <row r="104" spans="1:11" x14ac:dyDescent="0.3">
      <c r="A104" t="s">
        <v>1402</v>
      </c>
      <c r="B104" t="s">
        <v>1403</v>
      </c>
      <c r="C104" t="s">
        <v>1404</v>
      </c>
      <c r="D104" t="s">
        <v>1405</v>
      </c>
      <c r="E104" t="s">
        <v>1231</v>
      </c>
      <c r="F104">
        <v>368</v>
      </c>
      <c r="G104" t="s">
        <v>1232</v>
      </c>
      <c r="I104" s="2" t="s">
        <v>1406</v>
      </c>
      <c r="J104" s="2">
        <v>480</v>
      </c>
      <c r="K104" s="3" t="s">
        <v>1407</v>
      </c>
    </row>
    <row r="105" spans="1:11" x14ac:dyDescent="0.3">
      <c r="A105" t="s">
        <v>1408</v>
      </c>
      <c r="B105" t="s">
        <v>1409</v>
      </c>
      <c r="C105" t="s">
        <v>1410</v>
      </c>
      <c r="D105" t="s">
        <v>1411</v>
      </c>
      <c r="E105" t="s">
        <v>531</v>
      </c>
      <c r="F105">
        <v>978</v>
      </c>
      <c r="G105" t="s">
        <v>532</v>
      </c>
      <c r="I105" s="2" t="s">
        <v>1412</v>
      </c>
      <c r="J105" s="2">
        <v>462</v>
      </c>
      <c r="K105" s="3" t="s">
        <v>1413</v>
      </c>
    </row>
    <row r="106" spans="1:11" x14ac:dyDescent="0.3">
      <c r="A106" t="s">
        <v>1414</v>
      </c>
      <c r="B106" t="s">
        <v>1415</v>
      </c>
      <c r="C106" t="s">
        <v>1416</v>
      </c>
      <c r="D106" t="s">
        <v>1417</v>
      </c>
      <c r="E106" t="s">
        <v>1216</v>
      </c>
      <c r="F106">
        <v>0</v>
      </c>
      <c r="G106" t="s">
        <v>1217</v>
      </c>
      <c r="I106" s="2" t="s">
        <v>1418</v>
      </c>
      <c r="J106" s="2">
        <v>454</v>
      </c>
      <c r="K106" s="3" t="s">
        <v>1419</v>
      </c>
    </row>
    <row r="107" spans="1:11" x14ac:dyDescent="0.3">
      <c r="A107" t="s">
        <v>1420</v>
      </c>
      <c r="B107" t="s">
        <v>1421</v>
      </c>
      <c r="C107" t="s">
        <v>1422</v>
      </c>
      <c r="D107" t="s">
        <v>1423</v>
      </c>
      <c r="E107" t="s">
        <v>1208</v>
      </c>
      <c r="F107">
        <v>376</v>
      </c>
      <c r="G107" t="s">
        <v>1209</v>
      </c>
      <c r="I107" s="2" t="s">
        <v>1424</v>
      </c>
      <c r="J107" s="2">
        <v>484</v>
      </c>
      <c r="K107" s="3" t="s">
        <v>1425</v>
      </c>
    </row>
    <row r="108" spans="1:11" x14ac:dyDescent="0.3">
      <c r="A108" t="s">
        <v>1426</v>
      </c>
      <c r="B108" t="s">
        <v>1427</v>
      </c>
      <c r="C108" t="s">
        <v>1428</v>
      </c>
      <c r="D108" t="s">
        <v>1429</v>
      </c>
      <c r="E108" t="s">
        <v>531</v>
      </c>
      <c r="F108">
        <v>978</v>
      </c>
      <c r="G108" t="s">
        <v>532</v>
      </c>
      <c r="I108" s="2" t="s">
        <v>1430</v>
      </c>
      <c r="J108" s="2">
        <v>458</v>
      </c>
      <c r="K108" s="3" t="s">
        <v>1431</v>
      </c>
    </row>
    <row r="109" spans="1:11" x14ac:dyDescent="0.3">
      <c r="A109" t="s">
        <v>1432</v>
      </c>
      <c r="B109" t="s">
        <v>1433</v>
      </c>
      <c r="C109" t="s">
        <v>1434</v>
      </c>
      <c r="D109" t="s">
        <v>1435</v>
      </c>
      <c r="E109" t="s">
        <v>1256</v>
      </c>
      <c r="F109">
        <v>388</v>
      </c>
      <c r="G109" t="s">
        <v>1257</v>
      </c>
      <c r="I109" s="2" t="s">
        <v>1436</v>
      </c>
      <c r="J109" s="2">
        <v>943</v>
      </c>
      <c r="K109" s="3" t="s">
        <v>1437</v>
      </c>
    </row>
    <row r="110" spans="1:11" x14ac:dyDescent="0.3">
      <c r="A110" t="s">
        <v>1438</v>
      </c>
      <c r="B110" t="s">
        <v>1439</v>
      </c>
      <c r="C110" t="s">
        <v>1440</v>
      </c>
      <c r="D110" t="s">
        <v>1441</v>
      </c>
      <c r="E110" t="s">
        <v>1268</v>
      </c>
      <c r="F110">
        <v>392</v>
      </c>
      <c r="G110" t="s">
        <v>1269</v>
      </c>
      <c r="I110" s="2" t="s">
        <v>1442</v>
      </c>
      <c r="J110" s="2">
        <v>516</v>
      </c>
      <c r="K110" s="3" t="s">
        <v>1443</v>
      </c>
    </row>
    <row r="111" spans="1:11" x14ac:dyDescent="0.3">
      <c r="A111" t="s">
        <v>1444</v>
      </c>
      <c r="B111" t="s">
        <v>1445</v>
      </c>
      <c r="C111" t="s">
        <v>1446</v>
      </c>
      <c r="D111" t="s">
        <v>1447</v>
      </c>
      <c r="E111" t="s">
        <v>1250</v>
      </c>
      <c r="F111">
        <v>0</v>
      </c>
      <c r="G111" t="s">
        <v>1251</v>
      </c>
      <c r="I111" s="2" t="s">
        <v>1448</v>
      </c>
      <c r="J111" s="2">
        <v>566</v>
      </c>
      <c r="K111" s="3" t="s">
        <v>1449</v>
      </c>
    </row>
    <row r="112" spans="1:11" x14ac:dyDescent="0.3">
      <c r="A112" t="s">
        <v>1450</v>
      </c>
      <c r="B112" t="s">
        <v>1451</v>
      </c>
      <c r="C112" t="s">
        <v>1452</v>
      </c>
      <c r="D112" t="s">
        <v>1453</v>
      </c>
      <c r="E112" t="s">
        <v>1262</v>
      </c>
      <c r="F112">
        <v>400</v>
      </c>
      <c r="G112" t="s">
        <v>1263</v>
      </c>
      <c r="I112" s="2" t="s">
        <v>1454</v>
      </c>
      <c r="J112" s="2">
        <v>558</v>
      </c>
      <c r="K112" s="3" t="s">
        <v>1455</v>
      </c>
    </row>
    <row r="113" spans="1:11" x14ac:dyDescent="0.3">
      <c r="A113" t="s">
        <v>1456</v>
      </c>
      <c r="B113" t="s">
        <v>1457</v>
      </c>
      <c r="C113" t="s">
        <v>1458</v>
      </c>
      <c r="D113" t="s">
        <v>1459</v>
      </c>
      <c r="E113" t="s">
        <v>1316</v>
      </c>
      <c r="F113">
        <v>398</v>
      </c>
      <c r="G113" t="s">
        <v>1317</v>
      </c>
      <c r="I113" s="2" t="s">
        <v>1460</v>
      </c>
      <c r="J113" s="2">
        <v>578</v>
      </c>
      <c r="K113" s="3" t="s">
        <v>1461</v>
      </c>
    </row>
    <row r="114" spans="1:11" x14ac:dyDescent="0.3">
      <c r="A114" t="s">
        <v>1462</v>
      </c>
      <c r="B114" t="s">
        <v>1463</v>
      </c>
      <c r="C114" t="s">
        <v>1464</v>
      </c>
      <c r="D114" t="s">
        <v>1465</v>
      </c>
      <c r="E114" t="s">
        <v>1274</v>
      </c>
      <c r="F114">
        <v>404</v>
      </c>
      <c r="G114" t="s">
        <v>1275</v>
      </c>
      <c r="I114" s="2" t="s">
        <v>1466</v>
      </c>
      <c r="J114" s="2">
        <v>524</v>
      </c>
      <c r="K114" s="3" t="s">
        <v>1467</v>
      </c>
    </row>
    <row r="115" spans="1:11" x14ac:dyDescent="0.3">
      <c r="A115" t="s">
        <v>1468</v>
      </c>
      <c r="B115" t="s">
        <v>1469</v>
      </c>
      <c r="C115" t="s">
        <v>1470</v>
      </c>
      <c r="D115" t="s">
        <v>1471</v>
      </c>
      <c r="I115" s="2" t="s">
        <v>1472</v>
      </c>
      <c r="J115" s="2">
        <v>554</v>
      </c>
      <c r="K115" s="3" t="s">
        <v>1473</v>
      </c>
    </row>
    <row r="116" spans="1:11" x14ac:dyDescent="0.3">
      <c r="A116" t="s">
        <v>1474</v>
      </c>
      <c r="B116" t="s">
        <v>1475</v>
      </c>
      <c r="C116" t="s">
        <v>1476</v>
      </c>
      <c r="D116" t="s">
        <v>1477</v>
      </c>
      <c r="E116" t="s">
        <v>1294</v>
      </c>
      <c r="F116">
        <v>408</v>
      </c>
      <c r="G116" t="s">
        <v>1295</v>
      </c>
      <c r="I116" s="2" t="s">
        <v>1478</v>
      </c>
      <c r="J116" s="2">
        <v>512</v>
      </c>
      <c r="K116" s="3" t="s">
        <v>1479</v>
      </c>
    </row>
    <row r="117" spans="1:11" x14ac:dyDescent="0.3">
      <c r="A117" t="s">
        <v>1480</v>
      </c>
      <c r="B117" t="s">
        <v>1481</v>
      </c>
      <c r="C117" t="s">
        <v>1482</v>
      </c>
      <c r="D117" t="s">
        <v>1483</v>
      </c>
      <c r="E117" t="s">
        <v>1300</v>
      </c>
      <c r="F117">
        <v>410</v>
      </c>
      <c r="G117" t="s">
        <v>1301</v>
      </c>
      <c r="I117" s="2" t="s">
        <v>1484</v>
      </c>
      <c r="J117" s="2">
        <v>590</v>
      </c>
      <c r="K117" s="3" t="s">
        <v>1485</v>
      </c>
    </row>
    <row r="118" spans="1:11" x14ac:dyDescent="0.3">
      <c r="A118" t="s">
        <v>1486</v>
      </c>
      <c r="B118" t="s">
        <v>1487</v>
      </c>
      <c r="C118" t="s">
        <v>1488</v>
      </c>
      <c r="D118" t="s">
        <v>1489</v>
      </c>
      <c r="E118" t="s">
        <v>531</v>
      </c>
      <c r="F118">
        <v>978</v>
      </c>
      <c r="G118" t="s">
        <v>532</v>
      </c>
      <c r="I118" s="2" t="s">
        <v>1490</v>
      </c>
      <c r="J118" s="2">
        <v>604</v>
      </c>
      <c r="K118" s="3" t="s">
        <v>1491</v>
      </c>
    </row>
    <row r="119" spans="1:11" x14ac:dyDescent="0.3">
      <c r="A119" t="s">
        <v>1492</v>
      </c>
      <c r="B119" t="s">
        <v>1493</v>
      </c>
      <c r="C119" t="s">
        <v>1494</v>
      </c>
      <c r="D119" t="s">
        <v>1495</v>
      </c>
      <c r="E119" t="s">
        <v>1306</v>
      </c>
      <c r="F119">
        <v>414</v>
      </c>
      <c r="G119" t="s">
        <v>1307</v>
      </c>
      <c r="I119" s="2" t="s">
        <v>1496</v>
      </c>
      <c r="J119" s="2">
        <v>598</v>
      </c>
      <c r="K119" s="3" t="s">
        <v>1497</v>
      </c>
    </row>
    <row r="120" spans="1:11" x14ac:dyDescent="0.3">
      <c r="A120" t="s">
        <v>1498</v>
      </c>
      <c r="B120" t="s">
        <v>1499</v>
      </c>
      <c r="C120" t="s">
        <v>1500</v>
      </c>
      <c r="D120" t="s">
        <v>1501</v>
      </c>
      <c r="E120" t="s">
        <v>1280</v>
      </c>
      <c r="F120">
        <v>417</v>
      </c>
      <c r="G120" t="s">
        <v>1281</v>
      </c>
      <c r="I120" s="2" t="s">
        <v>1502</v>
      </c>
      <c r="J120" s="2">
        <v>608</v>
      </c>
      <c r="K120" s="3" t="s">
        <v>1503</v>
      </c>
    </row>
    <row r="121" spans="1:11" x14ac:dyDescent="0.3">
      <c r="A121" t="s">
        <v>1504</v>
      </c>
      <c r="B121" t="s">
        <v>1505</v>
      </c>
      <c r="C121" t="s">
        <v>1506</v>
      </c>
      <c r="D121" t="s">
        <v>1507</v>
      </c>
      <c r="E121" t="s">
        <v>1322</v>
      </c>
      <c r="F121">
        <v>418</v>
      </c>
      <c r="G121" t="s">
        <v>1323</v>
      </c>
      <c r="I121" s="2" t="s">
        <v>1508</v>
      </c>
      <c r="J121" s="2">
        <v>586</v>
      </c>
      <c r="K121" s="3" t="s">
        <v>1509</v>
      </c>
    </row>
    <row r="122" spans="1:11" x14ac:dyDescent="0.3">
      <c r="A122" t="s">
        <v>1510</v>
      </c>
      <c r="B122" t="s">
        <v>1511</v>
      </c>
      <c r="C122" t="s">
        <v>1512</v>
      </c>
      <c r="D122" t="s">
        <v>1513</v>
      </c>
      <c r="E122" t="s">
        <v>531</v>
      </c>
      <c r="F122">
        <v>978</v>
      </c>
      <c r="G122" t="s">
        <v>532</v>
      </c>
      <c r="I122" s="2" t="s">
        <v>1514</v>
      </c>
      <c r="J122" s="2">
        <v>985</v>
      </c>
      <c r="K122" s="3" t="s">
        <v>1515</v>
      </c>
    </row>
    <row r="123" spans="1:11" x14ac:dyDescent="0.3">
      <c r="A123" t="s">
        <v>1516</v>
      </c>
      <c r="B123" t="s">
        <v>1517</v>
      </c>
      <c r="C123" t="s">
        <v>1518</v>
      </c>
      <c r="D123" t="s">
        <v>1519</v>
      </c>
      <c r="E123" t="s">
        <v>1328</v>
      </c>
      <c r="F123">
        <v>422</v>
      </c>
      <c r="G123" t="s">
        <v>1329</v>
      </c>
      <c r="I123" s="2" t="s">
        <v>1520</v>
      </c>
      <c r="J123" s="2">
        <v>600</v>
      </c>
      <c r="K123" s="3" t="s">
        <v>1521</v>
      </c>
    </row>
    <row r="124" spans="1:11" x14ac:dyDescent="0.3">
      <c r="A124" t="s">
        <v>1522</v>
      </c>
      <c r="B124" t="s">
        <v>1523</v>
      </c>
      <c r="C124" t="s">
        <v>1524</v>
      </c>
      <c r="D124" t="s">
        <v>1525</v>
      </c>
      <c r="E124" t="s">
        <v>1346</v>
      </c>
      <c r="F124">
        <v>426</v>
      </c>
      <c r="G124" t="s">
        <v>1347</v>
      </c>
      <c r="I124" s="2" t="s">
        <v>1526</v>
      </c>
      <c r="J124" s="2">
        <v>634</v>
      </c>
      <c r="K124" s="3" t="s">
        <v>1527</v>
      </c>
    </row>
    <row r="125" spans="1:11" x14ac:dyDescent="0.3">
      <c r="A125" t="s">
        <v>1528</v>
      </c>
      <c r="B125" t="s">
        <v>1529</v>
      </c>
      <c r="C125" t="s">
        <v>1530</v>
      </c>
      <c r="D125" t="s">
        <v>1531</v>
      </c>
      <c r="E125" t="s">
        <v>1340</v>
      </c>
      <c r="F125">
        <v>430</v>
      </c>
      <c r="G125" t="s">
        <v>1341</v>
      </c>
      <c r="I125" s="2" t="s">
        <v>1532</v>
      </c>
      <c r="J125" s="2">
        <v>946</v>
      </c>
      <c r="K125" s="3" t="s">
        <v>1533</v>
      </c>
    </row>
    <row r="126" spans="1:11" x14ac:dyDescent="0.3">
      <c r="A126" t="s">
        <v>1534</v>
      </c>
      <c r="B126" t="s">
        <v>1535</v>
      </c>
      <c r="C126" t="s">
        <v>1536</v>
      </c>
      <c r="D126" t="s">
        <v>1537</v>
      </c>
      <c r="E126" t="s">
        <v>1352</v>
      </c>
      <c r="F126">
        <v>434</v>
      </c>
      <c r="G126" t="s">
        <v>1353</v>
      </c>
      <c r="I126" s="2" t="s">
        <v>1538</v>
      </c>
      <c r="J126" s="2">
        <v>941</v>
      </c>
      <c r="K126" s="3" t="s">
        <v>1539</v>
      </c>
    </row>
    <row r="127" spans="1:11" x14ac:dyDescent="0.3">
      <c r="A127" t="s">
        <v>1540</v>
      </c>
      <c r="B127" t="s">
        <v>1541</v>
      </c>
      <c r="C127" t="s">
        <v>1542</v>
      </c>
      <c r="D127" t="s">
        <v>1543</v>
      </c>
      <c r="E127" t="s">
        <v>909</v>
      </c>
      <c r="F127">
        <v>756</v>
      </c>
      <c r="G127" t="s">
        <v>910</v>
      </c>
      <c r="I127" s="2" t="s">
        <v>1544</v>
      </c>
      <c r="J127" s="2">
        <v>643</v>
      </c>
      <c r="K127" s="3" t="s">
        <v>1545</v>
      </c>
    </row>
    <row r="128" spans="1:11" x14ac:dyDescent="0.3">
      <c r="A128" t="s">
        <v>1546</v>
      </c>
      <c r="B128" t="s">
        <v>1547</v>
      </c>
      <c r="C128" t="s">
        <v>1548</v>
      </c>
      <c r="D128" t="s">
        <v>1549</v>
      </c>
      <c r="E128" t="s">
        <v>531</v>
      </c>
      <c r="F128">
        <v>978</v>
      </c>
      <c r="G128" t="s">
        <v>532</v>
      </c>
      <c r="I128" s="2" t="s">
        <v>1550</v>
      </c>
      <c r="J128" s="2">
        <v>646</v>
      </c>
      <c r="K128" s="3" t="s">
        <v>1551</v>
      </c>
    </row>
    <row r="129" spans="1:11" x14ac:dyDescent="0.3">
      <c r="A129" t="s">
        <v>1552</v>
      </c>
      <c r="B129" t="s">
        <v>1553</v>
      </c>
      <c r="C129" t="s">
        <v>1554</v>
      </c>
      <c r="D129" t="s">
        <v>1555</v>
      </c>
      <c r="E129" t="s">
        <v>531</v>
      </c>
      <c r="F129">
        <v>978</v>
      </c>
      <c r="G129" t="s">
        <v>532</v>
      </c>
      <c r="I129" s="2" t="s">
        <v>1556</v>
      </c>
      <c r="J129" s="2">
        <v>682</v>
      </c>
      <c r="K129" s="3" t="s">
        <v>1557</v>
      </c>
    </row>
    <row r="130" spans="1:11" x14ac:dyDescent="0.3">
      <c r="A130" t="s">
        <v>1558</v>
      </c>
      <c r="B130" t="s">
        <v>1559</v>
      </c>
      <c r="C130" t="s">
        <v>1560</v>
      </c>
      <c r="D130" t="s">
        <v>1561</v>
      </c>
      <c r="E130" t="s">
        <v>1394</v>
      </c>
      <c r="F130">
        <v>446</v>
      </c>
      <c r="G130" t="s">
        <v>1395</v>
      </c>
      <c r="I130" s="2" t="s">
        <v>1562</v>
      </c>
      <c r="J130" s="2">
        <v>90</v>
      </c>
      <c r="K130" s="3" t="s">
        <v>1563</v>
      </c>
    </row>
    <row r="131" spans="1:11" x14ac:dyDescent="0.3">
      <c r="A131" t="s">
        <v>1564</v>
      </c>
      <c r="B131" t="s">
        <v>1565</v>
      </c>
      <c r="C131" t="s">
        <v>1376</v>
      </c>
      <c r="D131" t="s">
        <v>1566</v>
      </c>
      <c r="E131" t="s">
        <v>1376</v>
      </c>
      <c r="F131">
        <v>807</v>
      </c>
      <c r="G131" t="s">
        <v>1377</v>
      </c>
      <c r="I131" s="2" t="s">
        <v>1567</v>
      </c>
      <c r="J131" s="2">
        <v>690</v>
      </c>
      <c r="K131" s="3" t="s">
        <v>1568</v>
      </c>
    </row>
    <row r="132" spans="1:11" x14ac:dyDescent="0.3">
      <c r="A132" t="s">
        <v>1569</v>
      </c>
      <c r="B132" t="s">
        <v>1570</v>
      </c>
      <c r="C132" t="s">
        <v>1571</v>
      </c>
      <c r="D132" t="s">
        <v>1572</v>
      </c>
      <c r="E132" t="s">
        <v>1370</v>
      </c>
      <c r="F132">
        <v>969</v>
      </c>
      <c r="G132" t="s">
        <v>1371</v>
      </c>
      <c r="I132" s="2" t="s">
        <v>1573</v>
      </c>
      <c r="J132" s="2">
        <v>938</v>
      </c>
      <c r="K132" s="3" t="s">
        <v>1574</v>
      </c>
    </row>
    <row r="133" spans="1:11" x14ac:dyDescent="0.3">
      <c r="A133" t="s">
        <v>1575</v>
      </c>
      <c r="B133" t="s">
        <v>1576</v>
      </c>
      <c r="C133" t="s">
        <v>1577</v>
      </c>
      <c r="D133" t="s">
        <v>1578</v>
      </c>
      <c r="E133" t="s">
        <v>1418</v>
      </c>
      <c r="F133">
        <v>454</v>
      </c>
      <c r="G133" t="s">
        <v>1419</v>
      </c>
      <c r="I133" s="2" t="s">
        <v>1579</v>
      </c>
      <c r="J133" s="2">
        <v>752</v>
      </c>
      <c r="K133" s="3" t="s">
        <v>1580</v>
      </c>
    </row>
    <row r="134" spans="1:11" x14ac:dyDescent="0.3">
      <c r="A134" t="s">
        <v>1581</v>
      </c>
      <c r="B134" t="s">
        <v>1582</v>
      </c>
      <c r="C134" t="s">
        <v>1583</v>
      </c>
      <c r="D134" t="s">
        <v>1584</v>
      </c>
      <c r="E134" t="s">
        <v>1430</v>
      </c>
      <c r="F134">
        <v>458</v>
      </c>
      <c r="G134" t="s">
        <v>1431</v>
      </c>
      <c r="I134" s="2" t="s">
        <v>1585</v>
      </c>
      <c r="J134" s="2">
        <v>702</v>
      </c>
      <c r="K134" s="3" t="s">
        <v>1586</v>
      </c>
    </row>
    <row r="135" spans="1:11" x14ac:dyDescent="0.3">
      <c r="A135" t="s">
        <v>1587</v>
      </c>
      <c r="B135" t="s">
        <v>1588</v>
      </c>
      <c r="C135" t="s">
        <v>1589</v>
      </c>
      <c r="D135" t="s">
        <v>1590</v>
      </c>
      <c r="E135" t="s">
        <v>1412</v>
      </c>
      <c r="F135">
        <v>462</v>
      </c>
      <c r="G135" t="s">
        <v>1413</v>
      </c>
      <c r="I135" s="2" t="s">
        <v>1591</v>
      </c>
      <c r="J135" s="2">
        <v>654</v>
      </c>
      <c r="K135" s="3" t="s">
        <v>1592</v>
      </c>
    </row>
    <row r="136" spans="1:11" x14ac:dyDescent="0.3">
      <c r="A136" t="s">
        <v>1593</v>
      </c>
      <c r="B136" t="s">
        <v>1594</v>
      </c>
      <c r="C136" t="s">
        <v>1595</v>
      </c>
      <c r="D136" t="s">
        <v>1596</v>
      </c>
      <c r="E136" t="s">
        <v>794</v>
      </c>
      <c r="F136">
        <v>952</v>
      </c>
      <c r="G136" t="s">
        <v>795</v>
      </c>
      <c r="I136" s="2" t="s">
        <v>1597</v>
      </c>
      <c r="J136" s="2">
        <v>694</v>
      </c>
      <c r="K136" s="3" t="s">
        <v>1598</v>
      </c>
    </row>
    <row r="137" spans="1:11" x14ac:dyDescent="0.3">
      <c r="A137" t="s">
        <v>1599</v>
      </c>
      <c r="B137" t="s">
        <v>1600</v>
      </c>
      <c r="C137" t="s">
        <v>1601</v>
      </c>
      <c r="D137" t="s">
        <v>1602</v>
      </c>
      <c r="E137" t="s">
        <v>531</v>
      </c>
      <c r="F137">
        <v>978</v>
      </c>
      <c r="G137" t="s">
        <v>532</v>
      </c>
      <c r="I137" s="2" t="s">
        <v>1603</v>
      </c>
      <c r="J137" s="2">
        <v>706</v>
      </c>
      <c r="K137" s="3" t="s">
        <v>1604</v>
      </c>
    </row>
    <row r="138" spans="1:11" x14ac:dyDescent="0.3">
      <c r="A138" t="s">
        <v>1605</v>
      </c>
      <c r="B138" t="s">
        <v>1606</v>
      </c>
      <c r="C138" t="s">
        <v>1607</v>
      </c>
      <c r="D138" t="s">
        <v>1608</v>
      </c>
      <c r="E138" t="s">
        <v>192</v>
      </c>
      <c r="F138">
        <v>840</v>
      </c>
      <c r="G138" t="s">
        <v>501</v>
      </c>
      <c r="I138" s="2" t="s">
        <v>1609</v>
      </c>
      <c r="J138" s="2">
        <v>968</v>
      </c>
      <c r="K138" s="3" t="s">
        <v>1610</v>
      </c>
    </row>
    <row r="139" spans="1:11" x14ac:dyDescent="0.3">
      <c r="A139" t="s">
        <v>1611</v>
      </c>
      <c r="B139" t="s">
        <v>1612</v>
      </c>
      <c r="C139" t="s">
        <v>1613</v>
      </c>
      <c r="D139" t="s">
        <v>1614</v>
      </c>
      <c r="E139" t="s">
        <v>531</v>
      </c>
      <c r="F139">
        <v>978</v>
      </c>
      <c r="G139" t="s">
        <v>532</v>
      </c>
      <c r="I139" s="2" t="s">
        <v>1615</v>
      </c>
      <c r="J139" s="2">
        <v>728</v>
      </c>
      <c r="K139" s="3" t="s">
        <v>1616</v>
      </c>
    </row>
    <row r="140" spans="1:11" x14ac:dyDescent="0.3">
      <c r="A140" t="s">
        <v>1617</v>
      </c>
      <c r="B140" t="s">
        <v>1618</v>
      </c>
      <c r="C140" t="s">
        <v>1619</v>
      </c>
      <c r="D140" t="s">
        <v>1620</v>
      </c>
      <c r="E140" t="s">
        <v>1400</v>
      </c>
      <c r="F140">
        <v>478</v>
      </c>
      <c r="G140" t="s">
        <v>1401</v>
      </c>
      <c r="I140" s="2" t="s">
        <v>1621</v>
      </c>
      <c r="J140" s="2">
        <v>678</v>
      </c>
      <c r="K140" s="3" t="s">
        <v>1622</v>
      </c>
    </row>
    <row r="141" spans="1:11" x14ac:dyDescent="0.3">
      <c r="A141" t="s">
        <v>1623</v>
      </c>
      <c r="B141" t="s">
        <v>1624</v>
      </c>
      <c r="C141" t="s">
        <v>1625</v>
      </c>
      <c r="D141" t="s">
        <v>1626</v>
      </c>
      <c r="E141" t="s">
        <v>1406</v>
      </c>
      <c r="F141">
        <v>480</v>
      </c>
      <c r="G141" t="s">
        <v>1407</v>
      </c>
      <c r="I141" s="2" t="s">
        <v>1627</v>
      </c>
      <c r="J141" s="2">
        <v>760</v>
      </c>
      <c r="K141" s="3" t="s">
        <v>1628</v>
      </c>
    </row>
    <row r="142" spans="1:11" x14ac:dyDescent="0.3">
      <c r="A142" t="s">
        <v>1629</v>
      </c>
      <c r="B142" t="s">
        <v>1630</v>
      </c>
      <c r="C142" t="s">
        <v>1631</v>
      </c>
      <c r="D142" t="s">
        <v>1632</v>
      </c>
      <c r="E142" t="s">
        <v>531</v>
      </c>
      <c r="F142">
        <v>978</v>
      </c>
      <c r="G142" t="s">
        <v>532</v>
      </c>
      <c r="I142" s="2" t="s">
        <v>1188</v>
      </c>
      <c r="J142" s="2">
        <v>748</v>
      </c>
      <c r="K142" s="3" t="s">
        <v>1189</v>
      </c>
    </row>
    <row r="143" spans="1:11" x14ac:dyDescent="0.3">
      <c r="A143" t="s">
        <v>1633</v>
      </c>
      <c r="B143" t="s">
        <v>1634</v>
      </c>
      <c r="C143" t="s">
        <v>1635</v>
      </c>
      <c r="D143" t="s">
        <v>1636</v>
      </c>
      <c r="E143" t="s">
        <v>1424</v>
      </c>
      <c r="F143">
        <v>484</v>
      </c>
      <c r="G143" t="s">
        <v>1425</v>
      </c>
      <c r="I143" s="2" t="s">
        <v>1637</v>
      </c>
      <c r="J143" s="2">
        <v>764</v>
      </c>
      <c r="K143" s="3" t="s">
        <v>1638</v>
      </c>
    </row>
    <row r="144" spans="1:11" x14ac:dyDescent="0.3">
      <c r="A144" t="s">
        <v>1639</v>
      </c>
      <c r="B144" t="s">
        <v>1640</v>
      </c>
      <c r="C144" t="s">
        <v>1641</v>
      </c>
      <c r="D144" t="s">
        <v>1642</v>
      </c>
      <c r="E144" t="s">
        <v>192</v>
      </c>
      <c r="F144">
        <v>840</v>
      </c>
      <c r="G144" t="s">
        <v>501</v>
      </c>
      <c r="I144" s="2" t="s">
        <v>1643</v>
      </c>
      <c r="J144" s="2">
        <v>972</v>
      </c>
      <c r="K144" s="3" t="s">
        <v>1644</v>
      </c>
    </row>
    <row r="145" spans="1:11" x14ac:dyDescent="0.3">
      <c r="A145" t="s">
        <v>1645</v>
      </c>
      <c r="B145" t="s">
        <v>1646</v>
      </c>
      <c r="C145" t="s">
        <v>1647</v>
      </c>
      <c r="D145" t="s">
        <v>1648</v>
      </c>
      <c r="E145" t="s">
        <v>1364</v>
      </c>
      <c r="F145">
        <v>498</v>
      </c>
      <c r="G145" t="s">
        <v>1365</v>
      </c>
      <c r="I145" s="2" t="s">
        <v>1649</v>
      </c>
      <c r="J145" s="2">
        <v>934</v>
      </c>
      <c r="K145" s="3" t="s">
        <v>1650</v>
      </c>
    </row>
    <row r="146" spans="1:11" x14ac:dyDescent="0.3">
      <c r="A146" t="s">
        <v>1651</v>
      </c>
      <c r="B146" t="s">
        <v>1652</v>
      </c>
      <c r="C146" t="s">
        <v>1653</v>
      </c>
      <c r="D146" t="s">
        <v>1654</v>
      </c>
      <c r="E146" t="s">
        <v>531</v>
      </c>
      <c r="F146">
        <v>978</v>
      </c>
      <c r="G146" t="s">
        <v>532</v>
      </c>
      <c r="I146" s="2" t="s">
        <v>1655</v>
      </c>
      <c r="J146" s="2">
        <v>788</v>
      </c>
      <c r="K146" s="3" t="s">
        <v>1656</v>
      </c>
    </row>
    <row r="147" spans="1:11" x14ac:dyDescent="0.3">
      <c r="A147" t="s">
        <v>1657</v>
      </c>
      <c r="B147" t="s">
        <v>1658</v>
      </c>
      <c r="C147" t="s">
        <v>1659</v>
      </c>
      <c r="D147" t="s">
        <v>1660</v>
      </c>
      <c r="E147" t="s">
        <v>1388</v>
      </c>
      <c r="F147">
        <v>496</v>
      </c>
      <c r="G147" t="s">
        <v>1389</v>
      </c>
      <c r="I147" s="2" t="s">
        <v>1661</v>
      </c>
      <c r="J147" s="2">
        <v>776</v>
      </c>
      <c r="K147" s="3" t="s">
        <v>1662</v>
      </c>
    </row>
    <row r="148" spans="1:11" x14ac:dyDescent="0.3">
      <c r="A148" t="s">
        <v>1663</v>
      </c>
      <c r="B148" t="s">
        <v>1664</v>
      </c>
      <c r="C148" t="s">
        <v>1665</v>
      </c>
      <c r="D148" t="s">
        <v>1666</v>
      </c>
      <c r="E148" t="s">
        <v>531</v>
      </c>
      <c r="F148">
        <v>978</v>
      </c>
      <c r="G148" t="s">
        <v>532</v>
      </c>
      <c r="I148" s="2" t="s">
        <v>1667</v>
      </c>
      <c r="J148" s="2">
        <v>949</v>
      </c>
      <c r="K148" s="3" t="s">
        <v>1668</v>
      </c>
    </row>
    <row r="149" spans="1:11" x14ac:dyDescent="0.3">
      <c r="A149" t="s">
        <v>1669</v>
      </c>
      <c r="B149" t="s">
        <v>1670</v>
      </c>
      <c r="C149" t="s">
        <v>1671</v>
      </c>
      <c r="D149" t="s">
        <v>1672</v>
      </c>
      <c r="E149" t="s">
        <v>608</v>
      </c>
      <c r="F149">
        <v>951</v>
      </c>
      <c r="G149" t="s">
        <v>609</v>
      </c>
      <c r="I149" s="2" t="s">
        <v>1673</v>
      </c>
      <c r="J149" s="2">
        <v>780</v>
      </c>
      <c r="K149" s="3" t="s">
        <v>1674</v>
      </c>
    </row>
    <row r="150" spans="1:11" x14ac:dyDescent="0.3">
      <c r="A150" t="s">
        <v>1675</v>
      </c>
      <c r="B150" t="s">
        <v>1676</v>
      </c>
      <c r="C150" t="s">
        <v>1677</v>
      </c>
      <c r="D150" t="s">
        <v>1678</v>
      </c>
      <c r="E150" t="s">
        <v>1358</v>
      </c>
      <c r="F150">
        <v>504</v>
      </c>
      <c r="G150" t="s">
        <v>1359</v>
      </c>
      <c r="I150" s="2" t="s">
        <v>1679</v>
      </c>
      <c r="J150" s="2">
        <v>0</v>
      </c>
      <c r="K150" s="3" t="s">
        <v>1680</v>
      </c>
    </row>
    <row r="151" spans="1:11" x14ac:dyDescent="0.3">
      <c r="A151" t="s">
        <v>1681</v>
      </c>
      <c r="B151" t="s">
        <v>1682</v>
      </c>
      <c r="C151" t="s">
        <v>1683</v>
      </c>
      <c r="D151" t="s">
        <v>1684</v>
      </c>
      <c r="E151" t="s">
        <v>1436</v>
      </c>
      <c r="F151">
        <v>943</v>
      </c>
      <c r="G151" t="s">
        <v>1437</v>
      </c>
      <c r="I151" s="2" t="s">
        <v>1685</v>
      </c>
      <c r="J151" s="2">
        <v>901</v>
      </c>
      <c r="K151" s="3" t="s">
        <v>1686</v>
      </c>
    </row>
    <row r="152" spans="1:11" x14ac:dyDescent="0.3">
      <c r="A152" t="s">
        <v>1687</v>
      </c>
      <c r="B152" t="s">
        <v>1688</v>
      </c>
      <c r="C152" t="s">
        <v>1689</v>
      </c>
      <c r="D152" t="s">
        <v>1690</v>
      </c>
      <c r="E152" t="s">
        <v>1382</v>
      </c>
      <c r="F152">
        <v>104</v>
      </c>
      <c r="G152" t="s">
        <v>1383</v>
      </c>
      <c r="I152" s="2" t="s">
        <v>1691</v>
      </c>
      <c r="J152" s="2">
        <v>834</v>
      </c>
      <c r="K152" s="3" t="s">
        <v>1692</v>
      </c>
    </row>
    <row r="153" spans="1:11" x14ac:dyDescent="0.3">
      <c r="A153" t="s">
        <v>1693</v>
      </c>
      <c r="B153" t="s">
        <v>1694</v>
      </c>
      <c r="C153" t="s">
        <v>1695</v>
      </c>
      <c r="D153" t="s">
        <v>1696</v>
      </c>
      <c r="E153" t="s">
        <v>1442</v>
      </c>
      <c r="F153">
        <v>516</v>
      </c>
      <c r="G153" t="s">
        <v>1443</v>
      </c>
      <c r="I153" s="2" t="s">
        <v>1697</v>
      </c>
      <c r="J153" s="2">
        <v>980</v>
      </c>
      <c r="K153" s="3" t="s">
        <v>1698</v>
      </c>
    </row>
    <row r="154" spans="1:11" x14ac:dyDescent="0.3">
      <c r="A154" t="s">
        <v>1699</v>
      </c>
      <c r="B154" t="s">
        <v>1700</v>
      </c>
      <c r="C154" t="s">
        <v>1701</v>
      </c>
      <c r="D154" t="s">
        <v>1702</v>
      </c>
      <c r="I154" s="2" t="s">
        <v>1703</v>
      </c>
      <c r="J154" s="2">
        <v>800</v>
      </c>
      <c r="K154" s="3" t="s">
        <v>1704</v>
      </c>
    </row>
    <row r="155" spans="1:11" x14ac:dyDescent="0.3">
      <c r="A155" t="s">
        <v>1705</v>
      </c>
      <c r="B155" t="s">
        <v>1706</v>
      </c>
      <c r="C155" t="s">
        <v>1707</v>
      </c>
      <c r="D155" t="s">
        <v>1708</v>
      </c>
      <c r="E155" t="s">
        <v>1466</v>
      </c>
      <c r="F155">
        <v>524</v>
      </c>
      <c r="G155" t="s">
        <v>1467</v>
      </c>
      <c r="I155" s="2" t="s">
        <v>192</v>
      </c>
      <c r="J155" s="2">
        <v>840</v>
      </c>
      <c r="K155" s="3" t="s">
        <v>501</v>
      </c>
    </row>
    <row r="156" spans="1:11" x14ac:dyDescent="0.3">
      <c r="A156" t="s">
        <v>1709</v>
      </c>
      <c r="B156" t="s">
        <v>1710</v>
      </c>
      <c r="C156" t="s">
        <v>1711</v>
      </c>
      <c r="D156" t="s">
        <v>1712</v>
      </c>
      <c r="E156" t="s">
        <v>531</v>
      </c>
      <c r="F156">
        <v>978</v>
      </c>
      <c r="G156" t="s">
        <v>532</v>
      </c>
      <c r="I156" s="2" t="s">
        <v>192</v>
      </c>
      <c r="J156" s="2"/>
      <c r="K156" s="3"/>
    </row>
    <row r="157" spans="1:11" x14ac:dyDescent="0.3">
      <c r="A157" t="s">
        <v>1713</v>
      </c>
      <c r="B157" t="s">
        <v>1714</v>
      </c>
      <c r="C157" t="s">
        <v>1715</v>
      </c>
      <c r="D157" t="s">
        <v>1716</v>
      </c>
      <c r="E157" t="s">
        <v>659</v>
      </c>
      <c r="F157">
        <v>532</v>
      </c>
      <c r="G157" t="s">
        <v>660</v>
      </c>
      <c r="I157" s="2" t="s">
        <v>1717</v>
      </c>
      <c r="J157" s="2">
        <v>858</v>
      </c>
      <c r="K157" s="3" t="s">
        <v>1718</v>
      </c>
    </row>
    <row r="158" spans="1:11" x14ac:dyDescent="0.3">
      <c r="A158" t="s">
        <v>1719</v>
      </c>
      <c r="B158" t="s">
        <v>1720</v>
      </c>
      <c r="C158" t="s">
        <v>1721</v>
      </c>
      <c r="D158" t="s">
        <v>1722</v>
      </c>
      <c r="I158" s="2" t="s">
        <v>1723</v>
      </c>
      <c r="J158" s="2">
        <v>860</v>
      </c>
      <c r="K158" s="3" t="s">
        <v>1724</v>
      </c>
    </row>
    <row r="159" spans="1:11" x14ac:dyDescent="0.3">
      <c r="A159" t="s">
        <v>1725</v>
      </c>
      <c r="B159" t="s">
        <v>1726</v>
      </c>
      <c r="C159" t="s">
        <v>1727</v>
      </c>
      <c r="D159" t="s">
        <v>1728</v>
      </c>
      <c r="E159" t="s">
        <v>1472</v>
      </c>
      <c r="F159">
        <v>554</v>
      </c>
      <c r="G159" t="s">
        <v>1473</v>
      </c>
      <c r="I159" s="2" t="s">
        <v>1729</v>
      </c>
      <c r="J159" s="2">
        <v>937</v>
      </c>
      <c r="K159" s="3" t="s">
        <v>1730</v>
      </c>
    </row>
    <row r="160" spans="1:11" x14ac:dyDescent="0.3">
      <c r="A160" t="s">
        <v>1731</v>
      </c>
      <c r="B160" t="s">
        <v>1732</v>
      </c>
      <c r="C160" t="s">
        <v>1733</v>
      </c>
      <c r="D160" t="s">
        <v>1734</v>
      </c>
      <c r="E160" t="s">
        <v>1454</v>
      </c>
      <c r="F160">
        <v>558</v>
      </c>
      <c r="G160" t="s">
        <v>1455</v>
      </c>
      <c r="I160" s="2" t="s">
        <v>1735</v>
      </c>
      <c r="J160" s="2">
        <v>704</v>
      </c>
      <c r="K160" s="3" t="s">
        <v>1736</v>
      </c>
    </row>
    <row r="161" spans="1:11" x14ac:dyDescent="0.3">
      <c r="A161" t="s">
        <v>1737</v>
      </c>
      <c r="B161" t="s">
        <v>1738</v>
      </c>
      <c r="C161" t="s">
        <v>1739</v>
      </c>
      <c r="D161" t="s">
        <v>1740</v>
      </c>
      <c r="E161" t="s">
        <v>794</v>
      </c>
      <c r="F161">
        <v>952</v>
      </c>
      <c r="G161" t="s">
        <v>795</v>
      </c>
      <c r="I161" s="2" t="s">
        <v>1741</v>
      </c>
      <c r="J161" s="2">
        <v>548</v>
      </c>
      <c r="K161" s="3" t="s">
        <v>1742</v>
      </c>
    </row>
    <row r="162" spans="1:11" x14ac:dyDescent="0.3">
      <c r="A162" t="s">
        <v>1743</v>
      </c>
      <c r="B162" t="s">
        <v>1744</v>
      </c>
      <c r="C162" t="s">
        <v>1745</v>
      </c>
      <c r="D162" t="s">
        <v>1746</v>
      </c>
      <c r="E162" t="s">
        <v>1448</v>
      </c>
      <c r="F162">
        <v>566</v>
      </c>
      <c r="G162" t="s">
        <v>1449</v>
      </c>
      <c r="I162" s="2" t="s">
        <v>1747</v>
      </c>
      <c r="J162" s="2">
        <v>882</v>
      </c>
      <c r="K162" s="3" t="s">
        <v>1748</v>
      </c>
    </row>
    <row r="163" spans="1:11" x14ac:dyDescent="0.3">
      <c r="A163" t="s">
        <v>1749</v>
      </c>
      <c r="B163" t="s">
        <v>1750</v>
      </c>
      <c r="C163" t="s">
        <v>1751</v>
      </c>
      <c r="D163" t="s">
        <v>1752</v>
      </c>
      <c r="I163" s="2" t="s">
        <v>929</v>
      </c>
      <c r="J163" s="2">
        <v>950</v>
      </c>
      <c r="K163" s="3" t="s">
        <v>930</v>
      </c>
    </row>
    <row r="164" spans="1:11" x14ac:dyDescent="0.3">
      <c r="A164" t="s">
        <v>1753</v>
      </c>
      <c r="B164" t="s">
        <v>1754</v>
      </c>
      <c r="C164" t="s">
        <v>1755</v>
      </c>
      <c r="D164" t="s">
        <v>1756</v>
      </c>
      <c r="I164" s="2" t="s">
        <v>608</v>
      </c>
      <c r="J164" s="2">
        <v>951</v>
      </c>
      <c r="K164" s="3" t="s">
        <v>609</v>
      </c>
    </row>
    <row r="165" spans="1:11" x14ac:dyDescent="0.3">
      <c r="A165" t="s">
        <v>1757</v>
      </c>
      <c r="B165" t="s">
        <v>1758</v>
      </c>
      <c r="C165" t="s">
        <v>1759</v>
      </c>
      <c r="D165" t="s">
        <v>1760</v>
      </c>
      <c r="E165" t="s">
        <v>192</v>
      </c>
      <c r="F165">
        <v>840</v>
      </c>
      <c r="G165" t="s">
        <v>501</v>
      </c>
      <c r="I165" s="2" t="s">
        <v>794</v>
      </c>
      <c r="J165" s="2">
        <v>952</v>
      </c>
      <c r="K165" s="3" t="s">
        <v>795</v>
      </c>
    </row>
    <row r="166" spans="1:11" x14ac:dyDescent="0.3">
      <c r="A166" t="s">
        <v>1761</v>
      </c>
      <c r="B166" t="s">
        <v>1762</v>
      </c>
      <c r="C166" t="s">
        <v>1763</v>
      </c>
      <c r="D166" t="s">
        <v>1764</v>
      </c>
      <c r="E166" t="s">
        <v>1460</v>
      </c>
      <c r="F166">
        <v>578</v>
      </c>
      <c r="G166" t="s">
        <v>1461</v>
      </c>
      <c r="I166" s="2" t="s">
        <v>1765</v>
      </c>
      <c r="J166" s="2">
        <v>886</v>
      </c>
      <c r="K166" s="3" t="s">
        <v>1766</v>
      </c>
    </row>
    <row r="167" spans="1:11" x14ac:dyDescent="0.3">
      <c r="A167" t="s">
        <v>1767</v>
      </c>
      <c r="B167" t="s">
        <v>1768</v>
      </c>
      <c r="C167" t="s">
        <v>1769</v>
      </c>
      <c r="D167" t="s">
        <v>1770</v>
      </c>
      <c r="E167" t="s">
        <v>1478</v>
      </c>
      <c r="F167">
        <v>512</v>
      </c>
      <c r="G167" t="s">
        <v>1479</v>
      </c>
      <c r="I167" s="2" t="s">
        <v>1771</v>
      </c>
      <c r="J167" s="2">
        <v>710</v>
      </c>
      <c r="K167" s="3" t="s">
        <v>1772</v>
      </c>
    </row>
    <row r="168" spans="1:11" x14ac:dyDescent="0.3">
      <c r="A168" t="s">
        <v>1773</v>
      </c>
      <c r="B168" t="s">
        <v>1774</v>
      </c>
      <c r="C168" t="s">
        <v>1775</v>
      </c>
      <c r="D168" t="s">
        <v>1776</v>
      </c>
      <c r="E168" t="s">
        <v>1508</v>
      </c>
      <c r="F168">
        <v>586</v>
      </c>
      <c r="G168" t="s">
        <v>1509</v>
      </c>
      <c r="I168" s="2" t="s">
        <v>1777</v>
      </c>
      <c r="J168" s="2">
        <v>967</v>
      </c>
      <c r="K168" s="3" t="s">
        <v>1778</v>
      </c>
    </row>
    <row r="169" spans="1:11" x14ac:dyDescent="0.3">
      <c r="A169" t="s">
        <v>1779</v>
      </c>
      <c r="B169" t="s">
        <v>1780</v>
      </c>
      <c r="C169" t="s">
        <v>1781</v>
      </c>
      <c r="D169" t="s">
        <v>1782</v>
      </c>
      <c r="E169" t="s">
        <v>192</v>
      </c>
      <c r="F169">
        <v>840</v>
      </c>
      <c r="G169" t="s">
        <v>501</v>
      </c>
    </row>
    <row r="170" spans="1:11" x14ac:dyDescent="0.3">
      <c r="A170" t="s">
        <v>1783</v>
      </c>
      <c r="B170" t="s">
        <v>1784</v>
      </c>
      <c r="C170" t="s">
        <v>1785</v>
      </c>
      <c r="D170" t="s">
        <v>1786</v>
      </c>
    </row>
    <row r="171" spans="1:11" x14ac:dyDescent="0.3">
      <c r="A171" t="s">
        <v>1787</v>
      </c>
      <c r="B171" t="s">
        <v>1788</v>
      </c>
      <c r="C171" t="s">
        <v>1789</v>
      </c>
      <c r="D171" t="s">
        <v>1790</v>
      </c>
      <c r="E171" t="s">
        <v>1484</v>
      </c>
      <c r="F171">
        <v>590</v>
      </c>
      <c r="G171" t="s">
        <v>1485</v>
      </c>
    </row>
    <row r="172" spans="1:11" x14ac:dyDescent="0.3">
      <c r="A172" t="s">
        <v>1791</v>
      </c>
      <c r="B172" t="s">
        <v>1792</v>
      </c>
      <c r="C172" t="s">
        <v>1793</v>
      </c>
      <c r="D172" t="s">
        <v>1794</v>
      </c>
      <c r="E172" t="s">
        <v>1496</v>
      </c>
      <c r="F172">
        <v>598</v>
      </c>
      <c r="G172" t="s">
        <v>1497</v>
      </c>
    </row>
    <row r="173" spans="1:11" x14ac:dyDescent="0.3">
      <c r="A173" t="s">
        <v>1795</v>
      </c>
      <c r="B173" t="s">
        <v>1796</v>
      </c>
      <c r="C173" t="s">
        <v>1797</v>
      </c>
      <c r="D173" t="s">
        <v>1798</v>
      </c>
      <c r="E173" t="s">
        <v>1520</v>
      </c>
      <c r="F173">
        <v>600</v>
      </c>
      <c r="G173" t="s">
        <v>1521</v>
      </c>
    </row>
    <row r="174" spans="1:11" x14ac:dyDescent="0.3">
      <c r="A174" t="s">
        <v>1799</v>
      </c>
      <c r="B174" t="s">
        <v>1800</v>
      </c>
      <c r="C174" t="s">
        <v>1801</v>
      </c>
      <c r="D174" t="s">
        <v>1802</v>
      </c>
      <c r="E174" t="s">
        <v>1490</v>
      </c>
      <c r="F174">
        <v>604</v>
      </c>
      <c r="G174" t="s">
        <v>1491</v>
      </c>
    </row>
    <row r="175" spans="1:11" x14ac:dyDescent="0.3">
      <c r="A175" t="s">
        <v>1803</v>
      </c>
      <c r="B175" t="s">
        <v>1804</v>
      </c>
      <c r="C175" t="s">
        <v>1805</v>
      </c>
      <c r="D175" t="s">
        <v>1806</v>
      </c>
      <c r="E175" t="s">
        <v>1502</v>
      </c>
      <c r="F175">
        <v>608</v>
      </c>
      <c r="G175" t="s">
        <v>1503</v>
      </c>
    </row>
    <row r="176" spans="1:11" x14ac:dyDescent="0.3">
      <c r="A176" t="s">
        <v>1807</v>
      </c>
      <c r="B176" t="s">
        <v>1808</v>
      </c>
      <c r="C176" t="s">
        <v>1809</v>
      </c>
      <c r="D176" t="s">
        <v>1810</v>
      </c>
    </row>
    <row r="177" spans="1:7" x14ac:dyDescent="0.3">
      <c r="A177" t="s">
        <v>1811</v>
      </c>
      <c r="B177" t="s">
        <v>1812</v>
      </c>
      <c r="C177" t="s">
        <v>1813</v>
      </c>
      <c r="D177" t="s">
        <v>1814</v>
      </c>
      <c r="E177" t="s">
        <v>1514</v>
      </c>
      <c r="F177">
        <v>985</v>
      </c>
      <c r="G177" t="s">
        <v>1515</v>
      </c>
    </row>
    <row r="178" spans="1:7" x14ac:dyDescent="0.3">
      <c r="A178" t="s">
        <v>1815</v>
      </c>
      <c r="B178" t="s">
        <v>1816</v>
      </c>
      <c r="C178" t="s">
        <v>1817</v>
      </c>
      <c r="D178" t="s">
        <v>1818</v>
      </c>
      <c r="E178" t="s">
        <v>531</v>
      </c>
      <c r="F178">
        <v>978</v>
      </c>
      <c r="G178" t="s">
        <v>532</v>
      </c>
    </row>
    <row r="179" spans="1:7" x14ac:dyDescent="0.3">
      <c r="A179" t="s">
        <v>1819</v>
      </c>
      <c r="B179" t="s">
        <v>1820</v>
      </c>
      <c r="C179" t="s">
        <v>1821</v>
      </c>
      <c r="D179" t="s">
        <v>1822</v>
      </c>
      <c r="E179" t="s">
        <v>192</v>
      </c>
      <c r="F179">
        <v>840</v>
      </c>
      <c r="G179" t="s">
        <v>501</v>
      </c>
    </row>
    <row r="180" spans="1:7" x14ac:dyDescent="0.3">
      <c r="A180" t="s">
        <v>1823</v>
      </c>
      <c r="B180" t="s">
        <v>1824</v>
      </c>
      <c r="C180" t="s">
        <v>1825</v>
      </c>
      <c r="D180" t="s">
        <v>1826</v>
      </c>
      <c r="E180" t="s">
        <v>1526</v>
      </c>
      <c r="F180">
        <v>634</v>
      </c>
      <c r="G180" t="s">
        <v>1527</v>
      </c>
    </row>
    <row r="181" spans="1:7" x14ac:dyDescent="0.3">
      <c r="A181" t="s">
        <v>1827</v>
      </c>
      <c r="B181" t="s">
        <v>1828</v>
      </c>
      <c r="C181" t="s">
        <v>1829</v>
      </c>
      <c r="D181" t="s">
        <v>1830</v>
      </c>
      <c r="E181" t="s">
        <v>929</v>
      </c>
      <c r="F181">
        <v>950</v>
      </c>
      <c r="G181" t="s">
        <v>930</v>
      </c>
    </row>
    <row r="182" spans="1:7" x14ac:dyDescent="0.3">
      <c r="A182" t="s">
        <v>1831</v>
      </c>
      <c r="B182" t="s">
        <v>1832</v>
      </c>
      <c r="C182" t="s">
        <v>1833</v>
      </c>
      <c r="D182" t="s">
        <v>1834</v>
      </c>
      <c r="E182" t="s">
        <v>531</v>
      </c>
      <c r="F182">
        <v>978</v>
      </c>
      <c r="G182" t="s">
        <v>532</v>
      </c>
    </row>
    <row r="183" spans="1:7" x14ac:dyDescent="0.3">
      <c r="A183" t="s">
        <v>1835</v>
      </c>
      <c r="B183" t="s">
        <v>1836</v>
      </c>
      <c r="C183" t="s">
        <v>1837</v>
      </c>
      <c r="D183" t="s">
        <v>1838</v>
      </c>
      <c r="E183" t="s">
        <v>1532</v>
      </c>
      <c r="F183">
        <v>946</v>
      </c>
      <c r="G183" t="s">
        <v>1533</v>
      </c>
    </row>
    <row r="184" spans="1:7" x14ac:dyDescent="0.3">
      <c r="A184" t="s">
        <v>1839</v>
      </c>
      <c r="B184" t="s">
        <v>1840</v>
      </c>
      <c r="C184" t="s">
        <v>1841</v>
      </c>
      <c r="D184" t="s">
        <v>1842</v>
      </c>
      <c r="E184" t="s">
        <v>1544</v>
      </c>
      <c r="F184">
        <v>643</v>
      </c>
      <c r="G184" t="s">
        <v>1545</v>
      </c>
    </row>
    <row r="185" spans="1:7" x14ac:dyDescent="0.3">
      <c r="A185" t="s">
        <v>1843</v>
      </c>
      <c r="B185" t="s">
        <v>1844</v>
      </c>
      <c r="C185" t="s">
        <v>1845</v>
      </c>
      <c r="D185" t="s">
        <v>1846</v>
      </c>
      <c r="E185" t="s">
        <v>1550</v>
      </c>
      <c r="F185">
        <v>646</v>
      </c>
      <c r="G185" t="s">
        <v>1551</v>
      </c>
    </row>
    <row r="186" spans="1:7" x14ac:dyDescent="0.3">
      <c r="A186" t="s">
        <v>1847</v>
      </c>
      <c r="B186" t="s">
        <v>1848</v>
      </c>
      <c r="C186" t="s">
        <v>1849</v>
      </c>
      <c r="D186" t="s">
        <v>1850</v>
      </c>
      <c r="E186" t="s">
        <v>1591</v>
      </c>
      <c r="F186">
        <v>654</v>
      </c>
      <c r="G186" t="s">
        <v>1592</v>
      </c>
    </row>
    <row r="187" spans="1:7" x14ac:dyDescent="0.3">
      <c r="A187" t="s">
        <v>1851</v>
      </c>
      <c r="B187" t="s">
        <v>1852</v>
      </c>
      <c r="C187" t="s">
        <v>1853</v>
      </c>
      <c r="D187" t="s">
        <v>1854</v>
      </c>
      <c r="E187" t="s">
        <v>608</v>
      </c>
      <c r="F187">
        <v>951</v>
      </c>
      <c r="G187" t="s">
        <v>609</v>
      </c>
    </row>
    <row r="188" spans="1:7" x14ac:dyDescent="0.3">
      <c r="A188" t="s">
        <v>1855</v>
      </c>
      <c r="B188" t="s">
        <v>1856</v>
      </c>
      <c r="C188" t="s">
        <v>1857</v>
      </c>
      <c r="D188" t="s">
        <v>1858</v>
      </c>
      <c r="E188" t="s">
        <v>608</v>
      </c>
      <c r="F188">
        <v>951</v>
      </c>
      <c r="G188" t="s">
        <v>609</v>
      </c>
    </row>
    <row r="189" spans="1:7" x14ac:dyDescent="0.3">
      <c r="A189" t="s">
        <v>1859</v>
      </c>
      <c r="B189" t="s">
        <v>1860</v>
      </c>
      <c r="C189" t="s">
        <v>1861</v>
      </c>
      <c r="D189" t="s">
        <v>1862</v>
      </c>
      <c r="E189" t="s">
        <v>531</v>
      </c>
      <c r="F189">
        <v>978</v>
      </c>
      <c r="G189" t="s">
        <v>532</v>
      </c>
    </row>
    <row r="190" spans="1:7" x14ac:dyDescent="0.3">
      <c r="A190" t="s">
        <v>1863</v>
      </c>
      <c r="B190" t="s">
        <v>1864</v>
      </c>
      <c r="C190" t="s">
        <v>1865</v>
      </c>
      <c r="D190" t="s">
        <v>1866</v>
      </c>
      <c r="E190" t="s">
        <v>608</v>
      </c>
      <c r="F190">
        <v>951</v>
      </c>
      <c r="G190" t="s">
        <v>609</v>
      </c>
    </row>
    <row r="191" spans="1:7" x14ac:dyDescent="0.3">
      <c r="A191" t="s">
        <v>1867</v>
      </c>
      <c r="B191" t="s">
        <v>1868</v>
      </c>
      <c r="C191" t="s">
        <v>1869</v>
      </c>
      <c r="D191" t="s">
        <v>1870</v>
      </c>
      <c r="E191" t="s">
        <v>531</v>
      </c>
      <c r="F191">
        <v>978</v>
      </c>
      <c r="G191" t="s">
        <v>532</v>
      </c>
    </row>
    <row r="192" spans="1:7" x14ac:dyDescent="0.3">
      <c r="A192" t="s">
        <v>1871</v>
      </c>
      <c r="B192" t="s">
        <v>1872</v>
      </c>
      <c r="C192" t="s">
        <v>1873</v>
      </c>
      <c r="D192" t="s">
        <v>1874</v>
      </c>
      <c r="E192" t="s">
        <v>531</v>
      </c>
      <c r="F192">
        <v>978</v>
      </c>
      <c r="G192" t="s">
        <v>532</v>
      </c>
    </row>
    <row r="193" spans="1:7" x14ac:dyDescent="0.3">
      <c r="A193" t="s">
        <v>1875</v>
      </c>
      <c r="B193" t="s">
        <v>1876</v>
      </c>
      <c r="C193" t="s">
        <v>1877</v>
      </c>
      <c r="D193" t="s">
        <v>1878</v>
      </c>
      <c r="E193" t="s">
        <v>1747</v>
      </c>
      <c r="F193">
        <v>882</v>
      </c>
      <c r="G193" t="s">
        <v>1748</v>
      </c>
    </row>
    <row r="194" spans="1:7" x14ac:dyDescent="0.3">
      <c r="A194" t="s">
        <v>1879</v>
      </c>
      <c r="B194" t="s">
        <v>1880</v>
      </c>
      <c r="C194" t="s">
        <v>1881</v>
      </c>
      <c r="D194" t="s">
        <v>1882</v>
      </c>
      <c r="E194" t="s">
        <v>531</v>
      </c>
      <c r="F194">
        <v>978</v>
      </c>
      <c r="G194" t="s">
        <v>532</v>
      </c>
    </row>
    <row r="195" spans="1:7" x14ac:dyDescent="0.3">
      <c r="A195" t="s">
        <v>1883</v>
      </c>
      <c r="B195" t="s">
        <v>1884</v>
      </c>
      <c r="C195" t="s">
        <v>1885</v>
      </c>
      <c r="D195" t="s">
        <v>1886</v>
      </c>
      <c r="E195" t="s">
        <v>1621</v>
      </c>
      <c r="F195">
        <v>678</v>
      </c>
      <c r="G195" t="s">
        <v>1622</v>
      </c>
    </row>
    <row r="196" spans="1:7" x14ac:dyDescent="0.3">
      <c r="A196" t="s">
        <v>1887</v>
      </c>
      <c r="B196" t="s">
        <v>1888</v>
      </c>
      <c r="C196" t="s">
        <v>1889</v>
      </c>
      <c r="D196" t="s">
        <v>1890</v>
      </c>
      <c r="E196" t="s">
        <v>1556</v>
      </c>
      <c r="F196">
        <v>682</v>
      </c>
      <c r="G196" t="s">
        <v>1557</v>
      </c>
    </row>
    <row r="197" spans="1:7" x14ac:dyDescent="0.3">
      <c r="A197" t="s">
        <v>1891</v>
      </c>
      <c r="B197" t="s">
        <v>1892</v>
      </c>
      <c r="C197" t="s">
        <v>1893</v>
      </c>
      <c r="D197" t="s">
        <v>1894</v>
      </c>
      <c r="E197" t="s">
        <v>794</v>
      </c>
      <c r="F197">
        <v>952</v>
      </c>
      <c r="G197" t="s">
        <v>795</v>
      </c>
    </row>
    <row r="198" spans="1:7" x14ac:dyDescent="0.3">
      <c r="A198" t="s">
        <v>1895</v>
      </c>
      <c r="B198" t="s">
        <v>1896</v>
      </c>
      <c r="C198" t="s">
        <v>1897</v>
      </c>
      <c r="D198" t="s">
        <v>1898</v>
      </c>
      <c r="E198" t="s">
        <v>1538</v>
      </c>
      <c r="F198">
        <v>941</v>
      </c>
      <c r="G198" t="s">
        <v>1539</v>
      </c>
    </row>
    <row r="199" spans="1:7" x14ac:dyDescent="0.3">
      <c r="A199" t="s">
        <v>1899</v>
      </c>
      <c r="B199" t="s">
        <v>1900</v>
      </c>
      <c r="C199" t="s">
        <v>1901</v>
      </c>
      <c r="D199" t="s">
        <v>1902</v>
      </c>
      <c r="E199" t="s">
        <v>1567</v>
      </c>
      <c r="F199">
        <v>690</v>
      </c>
      <c r="G199" t="s">
        <v>1568</v>
      </c>
    </row>
    <row r="200" spans="1:7" x14ac:dyDescent="0.3">
      <c r="A200" t="s">
        <v>1903</v>
      </c>
      <c r="B200" t="s">
        <v>1904</v>
      </c>
      <c r="C200" t="s">
        <v>1905</v>
      </c>
      <c r="D200" t="s">
        <v>1906</v>
      </c>
      <c r="E200" t="s">
        <v>1597</v>
      </c>
      <c r="F200">
        <v>694</v>
      </c>
      <c r="G200" t="s">
        <v>1598</v>
      </c>
    </row>
    <row r="201" spans="1:7" x14ac:dyDescent="0.3">
      <c r="A201" t="s">
        <v>1907</v>
      </c>
      <c r="B201" t="s">
        <v>1908</v>
      </c>
      <c r="C201" t="s">
        <v>1909</v>
      </c>
      <c r="D201" t="s">
        <v>1910</v>
      </c>
      <c r="E201" t="s">
        <v>1585</v>
      </c>
      <c r="F201">
        <v>702</v>
      </c>
      <c r="G201" t="s">
        <v>1586</v>
      </c>
    </row>
    <row r="202" spans="1:7" x14ac:dyDescent="0.3">
      <c r="A202" t="s">
        <v>1911</v>
      </c>
      <c r="B202" t="s">
        <v>1912</v>
      </c>
      <c r="C202" t="s">
        <v>1913</v>
      </c>
      <c r="D202" t="s">
        <v>1914</v>
      </c>
      <c r="E202" t="s">
        <v>531</v>
      </c>
      <c r="F202">
        <v>978</v>
      </c>
      <c r="G202" t="s">
        <v>532</v>
      </c>
    </row>
    <row r="203" spans="1:7" x14ac:dyDescent="0.3">
      <c r="A203" t="s">
        <v>1915</v>
      </c>
      <c r="B203" t="s">
        <v>1916</v>
      </c>
      <c r="C203" t="s">
        <v>1917</v>
      </c>
      <c r="D203" t="s">
        <v>1918</v>
      </c>
      <c r="E203" t="s">
        <v>531</v>
      </c>
      <c r="F203">
        <v>978</v>
      </c>
      <c r="G203" t="s">
        <v>532</v>
      </c>
    </row>
    <row r="204" spans="1:7" x14ac:dyDescent="0.3">
      <c r="A204" t="s">
        <v>1919</v>
      </c>
      <c r="B204" t="s">
        <v>1920</v>
      </c>
      <c r="C204" t="s">
        <v>1921</v>
      </c>
      <c r="D204" t="s">
        <v>1922</v>
      </c>
      <c r="E204" t="s">
        <v>1562</v>
      </c>
      <c r="F204">
        <v>90</v>
      </c>
      <c r="G204" t="s">
        <v>1563</v>
      </c>
    </row>
    <row r="205" spans="1:7" x14ac:dyDescent="0.3">
      <c r="A205" t="s">
        <v>1923</v>
      </c>
      <c r="B205" t="s">
        <v>1924</v>
      </c>
      <c r="C205" t="s">
        <v>1925</v>
      </c>
      <c r="D205" t="s">
        <v>1926</v>
      </c>
      <c r="E205" t="s">
        <v>1603</v>
      </c>
      <c r="F205">
        <v>706</v>
      </c>
      <c r="G205" t="s">
        <v>1604</v>
      </c>
    </row>
    <row r="206" spans="1:7" x14ac:dyDescent="0.3">
      <c r="A206" t="s">
        <v>1927</v>
      </c>
      <c r="B206" t="s">
        <v>1928</v>
      </c>
      <c r="C206" t="s">
        <v>1929</v>
      </c>
      <c r="D206" t="s">
        <v>1930</v>
      </c>
      <c r="E206" t="s">
        <v>1771</v>
      </c>
      <c r="F206">
        <v>710</v>
      </c>
      <c r="G206" t="s">
        <v>1772</v>
      </c>
    </row>
    <row r="207" spans="1:7" x14ac:dyDescent="0.3">
      <c r="A207" t="s">
        <v>1931</v>
      </c>
      <c r="B207" t="s">
        <v>1932</v>
      </c>
      <c r="C207" t="s">
        <v>1933</v>
      </c>
      <c r="D207" t="s">
        <v>1934</v>
      </c>
    </row>
    <row r="208" spans="1:7" x14ac:dyDescent="0.3">
      <c r="A208" t="s">
        <v>1935</v>
      </c>
      <c r="B208" t="s">
        <v>1936</v>
      </c>
      <c r="C208" t="s">
        <v>1937</v>
      </c>
      <c r="D208" t="s">
        <v>1938</v>
      </c>
      <c r="E208" t="s">
        <v>1615</v>
      </c>
      <c r="F208">
        <v>728</v>
      </c>
      <c r="G208" t="s">
        <v>1616</v>
      </c>
    </row>
    <row r="209" spans="1:7" x14ac:dyDescent="0.3">
      <c r="A209" t="s">
        <v>1939</v>
      </c>
      <c r="B209" t="s">
        <v>1940</v>
      </c>
      <c r="C209" t="s">
        <v>1941</v>
      </c>
      <c r="D209" t="s">
        <v>1942</v>
      </c>
      <c r="E209" t="s">
        <v>531</v>
      </c>
      <c r="F209">
        <v>978</v>
      </c>
      <c r="G209" t="s">
        <v>532</v>
      </c>
    </row>
    <row r="210" spans="1:7" x14ac:dyDescent="0.3">
      <c r="A210" t="s">
        <v>1943</v>
      </c>
      <c r="B210" t="s">
        <v>1944</v>
      </c>
      <c r="C210" t="s">
        <v>1945</v>
      </c>
      <c r="D210" t="s">
        <v>1946</v>
      </c>
      <c r="E210" t="s">
        <v>1334</v>
      </c>
      <c r="F210">
        <v>144</v>
      </c>
      <c r="G210" t="s">
        <v>1335</v>
      </c>
    </row>
    <row r="211" spans="1:7" x14ac:dyDescent="0.3">
      <c r="A211" t="s">
        <v>1947</v>
      </c>
      <c r="B211" t="s">
        <v>1948</v>
      </c>
      <c r="C211" t="s">
        <v>1949</v>
      </c>
      <c r="D211" t="s">
        <v>1950</v>
      </c>
      <c r="E211" t="s">
        <v>1573</v>
      </c>
      <c r="F211">
        <v>938</v>
      </c>
      <c r="G211" t="s">
        <v>1574</v>
      </c>
    </row>
    <row r="212" spans="1:7" x14ac:dyDescent="0.3">
      <c r="A212" t="s">
        <v>1951</v>
      </c>
      <c r="B212" t="s">
        <v>1952</v>
      </c>
      <c r="C212" t="s">
        <v>1953</v>
      </c>
      <c r="D212" t="s">
        <v>1954</v>
      </c>
      <c r="E212" t="s">
        <v>1609</v>
      </c>
      <c r="F212">
        <v>968</v>
      </c>
      <c r="G212" t="s">
        <v>1610</v>
      </c>
    </row>
    <row r="213" spans="1:7" x14ac:dyDescent="0.3">
      <c r="A213" t="s">
        <v>1955</v>
      </c>
      <c r="B213" t="s">
        <v>1956</v>
      </c>
      <c r="C213" t="s">
        <v>1957</v>
      </c>
      <c r="D213" t="s">
        <v>1958</v>
      </c>
    </row>
    <row r="214" spans="1:7" x14ac:dyDescent="0.3">
      <c r="A214" t="s">
        <v>1959</v>
      </c>
      <c r="B214" t="s">
        <v>1960</v>
      </c>
      <c r="C214" t="s">
        <v>1961</v>
      </c>
      <c r="D214" t="s">
        <v>1962</v>
      </c>
      <c r="E214" t="s">
        <v>1579</v>
      </c>
      <c r="F214">
        <v>752</v>
      </c>
      <c r="G214" t="s">
        <v>1580</v>
      </c>
    </row>
    <row r="215" spans="1:7" x14ac:dyDescent="0.3">
      <c r="A215" t="s">
        <v>1963</v>
      </c>
      <c r="B215" t="s">
        <v>1964</v>
      </c>
      <c r="C215" t="s">
        <v>1965</v>
      </c>
      <c r="D215" t="s">
        <v>1966</v>
      </c>
      <c r="E215" t="s">
        <v>909</v>
      </c>
      <c r="F215">
        <v>756</v>
      </c>
      <c r="G215" t="s">
        <v>910</v>
      </c>
    </row>
    <row r="216" spans="1:7" x14ac:dyDescent="0.3">
      <c r="A216" t="s">
        <v>1967</v>
      </c>
      <c r="B216" t="s">
        <v>1968</v>
      </c>
      <c r="C216" t="s">
        <v>1969</v>
      </c>
      <c r="D216" t="s">
        <v>1970</v>
      </c>
      <c r="E216" t="s">
        <v>1627</v>
      </c>
      <c r="F216">
        <v>760</v>
      </c>
      <c r="G216" t="s">
        <v>1628</v>
      </c>
    </row>
    <row r="217" spans="1:7" x14ac:dyDescent="0.3">
      <c r="A217" t="s">
        <v>1971</v>
      </c>
      <c r="B217" t="s">
        <v>1972</v>
      </c>
      <c r="C217" t="s">
        <v>1973</v>
      </c>
      <c r="D217" t="s">
        <v>1974</v>
      </c>
      <c r="E217" t="s">
        <v>1685</v>
      </c>
      <c r="F217">
        <v>901</v>
      </c>
      <c r="G217" t="s">
        <v>1686</v>
      </c>
    </row>
    <row r="218" spans="1:7" x14ac:dyDescent="0.3">
      <c r="A218" t="s">
        <v>1975</v>
      </c>
      <c r="B218" t="s">
        <v>1976</v>
      </c>
      <c r="C218" t="s">
        <v>1977</v>
      </c>
      <c r="D218" t="s">
        <v>1978</v>
      </c>
      <c r="E218" t="s">
        <v>1643</v>
      </c>
      <c r="F218">
        <v>972</v>
      </c>
      <c r="G218" t="s">
        <v>1644</v>
      </c>
    </row>
    <row r="219" spans="1:7" x14ac:dyDescent="0.3">
      <c r="A219" t="s">
        <v>1979</v>
      </c>
      <c r="B219" t="s">
        <v>1980</v>
      </c>
      <c r="C219" t="s">
        <v>1981</v>
      </c>
      <c r="D219" t="s">
        <v>1982</v>
      </c>
      <c r="E219" t="s">
        <v>1691</v>
      </c>
      <c r="F219">
        <v>834</v>
      </c>
      <c r="G219" t="s">
        <v>1692</v>
      </c>
    </row>
    <row r="220" spans="1:7" x14ac:dyDescent="0.3">
      <c r="A220" t="s">
        <v>1983</v>
      </c>
      <c r="B220" t="s">
        <v>1984</v>
      </c>
      <c r="C220" t="s">
        <v>1985</v>
      </c>
      <c r="D220" t="s">
        <v>1986</v>
      </c>
      <c r="E220" t="s">
        <v>1637</v>
      </c>
      <c r="F220">
        <v>764</v>
      </c>
      <c r="G220" t="s">
        <v>1638</v>
      </c>
    </row>
    <row r="221" spans="1:7" x14ac:dyDescent="0.3">
      <c r="A221" t="s">
        <v>1987</v>
      </c>
      <c r="B221" t="s">
        <v>1988</v>
      </c>
      <c r="C221" t="s">
        <v>1989</v>
      </c>
      <c r="D221" t="s">
        <v>1990</v>
      </c>
      <c r="E221" t="s">
        <v>192</v>
      </c>
      <c r="F221">
        <v>840</v>
      </c>
      <c r="G221" t="s">
        <v>501</v>
      </c>
    </row>
    <row r="222" spans="1:7" x14ac:dyDescent="0.3">
      <c r="A222" t="s">
        <v>1991</v>
      </c>
      <c r="B222" t="s">
        <v>1992</v>
      </c>
      <c r="C222" t="s">
        <v>1993</v>
      </c>
      <c r="D222" t="s">
        <v>1994</v>
      </c>
      <c r="E222" t="s">
        <v>794</v>
      </c>
      <c r="F222">
        <v>952</v>
      </c>
      <c r="G222" t="s">
        <v>795</v>
      </c>
    </row>
    <row r="223" spans="1:7" x14ac:dyDescent="0.3">
      <c r="A223" t="s">
        <v>1995</v>
      </c>
      <c r="B223" t="s">
        <v>1996</v>
      </c>
      <c r="C223" t="s">
        <v>1997</v>
      </c>
      <c r="D223" t="s">
        <v>1998</v>
      </c>
    </row>
    <row r="224" spans="1:7" x14ac:dyDescent="0.3">
      <c r="A224" t="s">
        <v>1999</v>
      </c>
      <c r="B224" t="s">
        <v>2000</v>
      </c>
      <c r="C224" t="s">
        <v>2001</v>
      </c>
      <c r="D224" t="s">
        <v>2002</v>
      </c>
      <c r="E224" t="s">
        <v>1661</v>
      </c>
      <c r="F224">
        <v>776</v>
      </c>
      <c r="G224" t="s">
        <v>1662</v>
      </c>
    </row>
    <row r="225" spans="1:7" x14ac:dyDescent="0.3">
      <c r="A225" t="s">
        <v>2003</v>
      </c>
      <c r="B225" t="s">
        <v>2004</v>
      </c>
      <c r="C225" t="s">
        <v>2005</v>
      </c>
      <c r="D225" t="s">
        <v>2006</v>
      </c>
      <c r="E225" t="s">
        <v>1673</v>
      </c>
      <c r="F225">
        <v>780</v>
      </c>
      <c r="G225" t="s">
        <v>1674</v>
      </c>
    </row>
    <row r="226" spans="1:7" x14ac:dyDescent="0.3">
      <c r="A226" t="s">
        <v>2007</v>
      </c>
      <c r="B226" t="s">
        <v>2008</v>
      </c>
      <c r="C226" t="s">
        <v>2009</v>
      </c>
      <c r="D226" t="s">
        <v>2010</v>
      </c>
      <c r="E226" t="s">
        <v>1655</v>
      </c>
      <c r="F226">
        <v>788</v>
      </c>
      <c r="G226" t="s">
        <v>1656</v>
      </c>
    </row>
    <row r="227" spans="1:7" x14ac:dyDescent="0.3">
      <c r="A227" t="s">
        <v>2011</v>
      </c>
      <c r="B227" t="s">
        <v>2012</v>
      </c>
      <c r="C227" t="s">
        <v>2013</v>
      </c>
      <c r="D227" t="s">
        <v>2014</v>
      </c>
      <c r="E227" t="s">
        <v>1667</v>
      </c>
      <c r="F227">
        <v>949</v>
      </c>
      <c r="G227" t="s">
        <v>1668</v>
      </c>
    </row>
    <row r="228" spans="1:7" x14ac:dyDescent="0.3">
      <c r="A228" t="s">
        <v>2015</v>
      </c>
      <c r="B228" t="s">
        <v>2016</v>
      </c>
      <c r="C228" t="s">
        <v>2017</v>
      </c>
      <c r="D228" t="s">
        <v>2018</v>
      </c>
      <c r="E228" t="s">
        <v>1649</v>
      </c>
      <c r="F228">
        <v>934</v>
      </c>
      <c r="G228" t="s">
        <v>1650</v>
      </c>
    </row>
    <row r="229" spans="1:7" x14ac:dyDescent="0.3">
      <c r="A229" t="s">
        <v>2019</v>
      </c>
      <c r="B229" t="s">
        <v>2020</v>
      </c>
      <c r="C229" t="s">
        <v>2021</v>
      </c>
      <c r="D229" t="s">
        <v>2022</v>
      </c>
      <c r="E229" t="s">
        <v>192</v>
      </c>
      <c r="F229">
        <v>840</v>
      </c>
      <c r="G229" t="s">
        <v>501</v>
      </c>
    </row>
    <row r="230" spans="1:7" x14ac:dyDescent="0.3">
      <c r="A230" t="s">
        <v>2023</v>
      </c>
      <c r="B230" t="s">
        <v>2024</v>
      </c>
      <c r="C230" t="s">
        <v>2025</v>
      </c>
      <c r="D230" t="s">
        <v>2026</v>
      </c>
      <c r="E230" t="s">
        <v>1679</v>
      </c>
      <c r="F230">
        <v>0</v>
      </c>
      <c r="G230" t="s">
        <v>1680</v>
      </c>
    </row>
    <row r="231" spans="1:7" x14ac:dyDescent="0.3">
      <c r="A231" t="s">
        <v>2027</v>
      </c>
      <c r="B231" t="s">
        <v>2028</v>
      </c>
      <c r="C231" t="s">
        <v>2029</v>
      </c>
      <c r="D231" t="s">
        <v>2030</v>
      </c>
      <c r="E231" t="s">
        <v>1703</v>
      </c>
      <c r="F231">
        <v>800</v>
      </c>
      <c r="G231" t="s">
        <v>1704</v>
      </c>
    </row>
    <row r="232" spans="1:7" x14ac:dyDescent="0.3">
      <c r="A232" t="s">
        <v>2031</v>
      </c>
      <c r="B232" t="s">
        <v>2032</v>
      </c>
      <c r="C232" t="s">
        <v>2033</v>
      </c>
      <c r="D232" t="s">
        <v>2034</v>
      </c>
      <c r="E232" t="s">
        <v>1697</v>
      </c>
      <c r="F232">
        <v>980</v>
      </c>
      <c r="G232" t="s">
        <v>1698</v>
      </c>
    </row>
    <row r="233" spans="1:7" x14ac:dyDescent="0.3">
      <c r="A233" t="s">
        <v>2035</v>
      </c>
      <c r="B233" t="s">
        <v>2036</v>
      </c>
      <c r="C233" t="s">
        <v>2037</v>
      </c>
      <c r="D233" t="s">
        <v>2038</v>
      </c>
      <c r="E233" t="s">
        <v>610</v>
      </c>
      <c r="F233">
        <v>784</v>
      </c>
      <c r="G233" t="s">
        <v>611</v>
      </c>
    </row>
    <row r="234" spans="1:7" x14ac:dyDescent="0.3">
      <c r="A234" t="s">
        <v>2039</v>
      </c>
      <c r="B234" t="s">
        <v>2040</v>
      </c>
      <c r="C234" t="s">
        <v>2041</v>
      </c>
      <c r="D234" t="s">
        <v>2042</v>
      </c>
      <c r="E234" t="s">
        <v>1075</v>
      </c>
      <c r="F234">
        <v>826</v>
      </c>
      <c r="G234" t="s">
        <v>1076</v>
      </c>
    </row>
    <row r="235" spans="1:7" x14ac:dyDescent="0.3">
      <c r="A235" t="s">
        <v>2043</v>
      </c>
      <c r="B235" t="s">
        <v>2044</v>
      </c>
      <c r="C235" t="s">
        <v>2045</v>
      </c>
      <c r="D235" t="s">
        <v>2046</v>
      </c>
      <c r="E235" t="s">
        <v>1717</v>
      </c>
      <c r="F235">
        <v>858</v>
      </c>
      <c r="G235" t="s">
        <v>1718</v>
      </c>
    </row>
    <row r="236" spans="1:7" x14ac:dyDescent="0.3">
      <c r="A236" t="s">
        <v>2047</v>
      </c>
      <c r="B236" t="s">
        <v>2048</v>
      </c>
      <c r="C236" t="s">
        <v>2049</v>
      </c>
      <c r="D236" t="s">
        <v>2050</v>
      </c>
      <c r="E236" t="s">
        <v>1723</v>
      </c>
      <c r="F236">
        <v>860</v>
      </c>
      <c r="G236" t="s">
        <v>1724</v>
      </c>
    </row>
    <row r="237" spans="1:7" x14ac:dyDescent="0.3">
      <c r="A237" t="s">
        <v>2051</v>
      </c>
      <c r="B237" t="s">
        <v>2052</v>
      </c>
      <c r="C237" t="s">
        <v>2053</v>
      </c>
      <c r="D237" t="s">
        <v>2054</v>
      </c>
      <c r="E237" t="s">
        <v>1741</v>
      </c>
      <c r="F237">
        <v>548</v>
      </c>
      <c r="G237" t="s">
        <v>1742</v>
      </c>
    </row>
    <row r="238" spans="1:7" x14ac:dyDescent="0.3">
      <c r="A238" t="s">
        <v>2055</v>
      </c>
      <c r="B238" t="s">
        <v>2056</v>
      </c>
      <c r="C238" t="s">
        <v>2057</v>
      </c>
      <c r="D238" t="s">
        <v>2058</v>
      </c>
      <c r="E238" t="s">
        <v>531</v>
      </c>
      <c r="F238">
        <v>978</v>
      </c>
      <c r="G238" t="s">
        <v>532</v>
      </c>
    </row>
    <row r="239" spans="1:7" x14ac:dyDescent="0.3">
      <c r="A239" t="s">
        <v>2059</v>
      </c>
      <c r="B239" t="s">
        <v>2060</v>
      </c>
      <c r="C239" t="s">
        <v>2061</v>
      </c>
      <c r="D239" t="s">
        <v>2062</v>
      </c>
      <c r="E239" t="s">
        <v>1729</v>
      </c>
      <c r="F239">
        <v>937</v>
      </c>
      <c r="G239" t="s">
        <v>1730</v>
      </c>
    </row>
    <row r="240" spans="1:7" x14ac:dyDescent="0.3">
      <c r="A240" t="s">
        <v>2063</v>
      </c>
      <c r="B240" t="s">
        <v>2064</v>
      </c>
      <c r="C240" t="s">
        <v>2065</v>
      </c>
      <c r="D240" t="s">
        <v>2066</v>
      </c>
      <c r="E240" t="s">
        <v>1735</v>
      </c>
      <c r="F240">
        <v>704</v>
      </c>
      <c r="G240" t="s">
        <v>1736</v>
      </c>
    </row>
    <row r="241" spans="1:7" x14ac:dyDescent="0.3">
      <c r="A241" t="s">
        <v>2067</v>
      </c>
      <c r="B241" t="s">
        <v>2068</v>
      </c>
      <c r="C241" t="s">
        <v>2069</v>
      </c>
      <c r="D241" t="s">
        <v>2070</v>
      </c>
      <c r="E241" t="s">
        <v>192</v>
      </c>
      <c r="F241">
        <v>840</v>
      </c>
      <c r="G241" t="s">
        <v>501</v>
      </c>
    </row>
    <row r="242" spans="1:7" x14ac:dyDescent="0.3">
      <c r="A242" t="s">
        <v>2071</v>
      </c>
      <c r="B242" t="s">
        <v>2072</v>
      </c>
      <c r="C242" t="s">
        <v>2073</v>
      </c>
      <c r="D242" t="s">
        <v>2074</v>
      </c>
    </row>
    <row r="243" spans="1:7" x14ac:dyDescent="0.3">
      <c r="A243" t="s">
        <v>2075</v>
      </c>
      <c r="B243" t="s">
        <v>2076</v>
      </c>
      <c r="C243" t="s">
        <v>2077</v>
      </c>
      <c r="D243" t="s">
        <v>2078</v>
      </c>
    </row>
    <row r="244" spans="1:7" x14ac:dyDescent="0.3">
      <c r="A244" t="s">
        <v>2079</v>
      </c>
      <c r="B244" t="s">
        <v>2080</v>
      </c>
      <c r="C244" t="s">
        <v>2081</v>
      </c>
      <c r="D244" t="s">
        <v>2082</v>
      </c>
      <c r="E244" t="s">
        <v>1765</v>
      </c>
      <c r="F244">
        <v>886</v>
      </c>
      <c r="G244" t="s">
        <v>1766</v>
      </c>
    </row>
    <row r="245" spans="1:7" x14ac:dyDescent="0.3">
      <c r="A245" t="s">
        <v>2083</v>
      </c>
      <c r="B245" t="s">
        <v>2084</v>
      </c>
      <c r="C245" t="s">
        <v>2085</v>
      </c>
      <c r="D245" t="s">
        <v>2086</v>
      </c>
      <c r="E245" t="s">
        <v>1777</v>
      </c>
      <c r="F245">
        <v>967</v>
      </c>
      <c r="G245" t="s">
        <v>1778</v>
      </c>
    </row>
    <row r="246" spans="1:7" x14ac:dyDescent="0.3">
      <c r="A246" t="s">
        <v>2087</v>
      </c>
      <c r="B246" t="s">
        <v>2088</v>
      </c>
      <c r="C246" t="s">
        <v>2089</v>
      </c>
      <c r="D246" t="s">
        <v>2090</v>
      </c>
      <c r="E246" t="s">
        <v>192</v>
      </c>
      <c r="F246">
        <v>840</v>
      </c>
      <c r="G246" t="s">
        <v>501</v>
      </c>
    </row>
  </sheetData>
  <sheetProtection algorithmName="SHA-512" hashValue="z3e/HmwLKvQOM4rQLlg2BYNG+9TBIi0XCSPP7SbFRqakgRtSMnTKP0Yj/MmNyfREvN6gRm2msHLLw9rk/8VTVw==" saltValue="UUIE/vljXor0o7sNyRnwNA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538d5f-f7e1-46e7-b8e6-8d0f62ce9765" xsi:nil="true"/>
    <lcf76f155ced4ddcb4097134ff3c332f xmlns="0c958bcd-fe3d-4310-8463-0016d19558cc">
      <Terms xmlns="http://schemas.microsoft.com/office/infopath/2007/PartnerControls"/>
    </lcf76f155ced4ddcb4097134ff3c332f>
    <SharedWithUsers xmlns="36538d5f-f7e1-46e7-b8e6-8d0f62ce9765">
      <UserInfo>
        <DisplayName>HERNAN DAVID MATEUS CANON</DisplayName>
        <AccountId>39</AccountId>
        <AccountType/>
      </UserInfo>
      <UserInfo>
        <DisplayName>MARIA PAULA CAMPO SANTAMARIA</DisplayName>
        <AccountId>42</AccountId>
        <AccountType/>
      </UserInfo>
      <UserInfo>
        <DisplayName>JOSE DANIEL HENAO BRADFORD</DisplayName>
        <AccountId>41</AccountId>
        <AccountType/>
      </UserInfo>
      <UserInfo>
        <DisplayName>MARIA LORENA ROA BARRERA</DisplayName>
        <AccountId>11</AccountId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F4BCB-A14C-45FF-9E26-ACD0E0FC6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36538d5f-f7e1-46e7-b8e6-8d0f62ce9765"/>
    <ds:schemaRef ds:uri="0c958bcd-fe3d-4310-8463-0016d19558cc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Introduction</vt:lpstr>
      <vt:lpstr>Parte 1 - Datos generales</vt:lpstr>
      <vt:lpstr>Parte 2 - Lista Divulgaciones</vt:lpstr>
      <vt:lpstr>Parte 3 - Entidades informantes</vt:lpstr>
      <vt:lpstr>Parte 4 - Ingresos del gobierno</vt:lpstr>
      <vt:lpstr>Parte 5 - Datos de empresas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2024-04-22T11:12:06Z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