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2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comments3.xml" ContentType="application/vnd.openxmlformats-officedocument.spreadsheetml.comments+xml"/>
  <Override PartName="/xl/threadedComments/threadedComment2.xml" ContentType="application/vnd.ms-excel.threadedcomments+xml"/>
  <Override PartName="/xl/tables/table5.xml" ContentType="application/vnd.openxmlformats-officedocument.spreadsheetml.table+xml"/>
  <Override PartName="/xl/comments4.xml" ContentType="application/vnd.openxmlformats-officedocument.spreadsheetml.comments+xml"/>
  <Override PartName="/xl/drawings/drawing3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extractives.sharepoint.com/sites/Data/Shared Documents/Summary data/2.0 Summary Data -in review-/"/>
    </mc:Choice>
  </mc:AlternateContent>
  <xr:revisionPtr revIDLastSave="548" documentId="8_{3D74EEC3-CA73-463A-97D1-3ED080DD9366}" xr6:coauthVersionLast="47" xr6:coauthVersionMax="47" xr10:uidLastSave="{FF4129BF-24FB-459F-AC71-68001F3A98E2}"/>
  <bookViews>
    <workbookView xWindow="28680" yWindow="-120" windowWidth="29040" windowHeight="15720" firstSheet="1" activeTab="1" xr2:uid="{00000000-000D-0000-FFFF-FFFF00000000}"/>
  </bookViews>
  <sheets>
    <sheet name="Introduction" sheetId="13" r:id="rId1"/>
    <sheet name="Comentarios " sheetId="14" r:id="rId2"/>
    <sheet name="Parte 1 - Datos generales" sheetId="9" r:id="rId3"/>
    <sheet name="Parte 2 - Lista Divulgaciones" sheetId="8" r:id="rId4"/>
    <sheet name="Parte 3 - Entidades informantes" sheetId="12" r:id="rId5"/>
    <sheet name="Parte 4 - Ingresos del gobierno" sheetId="4" r:id="rId6"/>
    <sheet name="Parte 5 - Datos de empresas" sheetId="11" r:id="rId7"/>
    <sheet name="Lists" sheetId="10" r:id="rId8"/>
  </sheets>
  <definedNames>
    <definedName name="Agency_type">Government_entity_type[[#All],[&lt; Tipo de organismo &gt;]]</definedName>
    <definedName name="Commodities_list">Table5_Commodities_list[HS Product Description w volumen]</definedName>
    <definedName name="Commodity_names">Table5_Commodities_list[HS Product Description]</definedName>
    <definedName name="Companies_list">Companies[Nombre completo de la empresa]</definedName>
    <definedName name="Countries_list">Table1_Country_codes_and_currencies[Country or Area name]</definedName>
    <definedName name="Currency_code_list">Table1_Country_codes_and_currencies[Currency code (ISO-4217)]</definedName>
    <definedName name="GFS_list">Table6_GFS_codes_classification[Combined]</definedName>
    <definedName name="Government_entities_list">Government_agencies[Nombre completo del organismo]</definedName>
    <definedName name="Project_phases_list">Table12[Project phases]</definedName>
    <definedName name="Projectname">Companies15[Nombre completo del proyecto]</definedName>
    <definedName name="Reporting_options_list">Table3_Reporting_options[List]</definedName>
    <definedName name="Revenue_stream_list">Government_revenues_table[Denominación del flujo de ingresos]</definedName>
    <definedName name="Sector_list">Table7_sectors[Sector(s)]</definedName>
    <definedName name="Simple_options_list">Table2_Simple_options[List]</definedName>
    <definedName name="Total_reconciled">Table10[Valor de ingresos]</definedName>
    <definedName name="Total_revenues">Government_revenues_table[Valor de ingresos]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5" i="11" l="1"/>
  <c r="B222" i="11"/>
  <c r="B221" i="11"/>
  <c r="B220" i="11"/>
  <c r="J128" i="11" l="1"/>
  <c r="J127" i="11"/>
  <c r="J126" i="11"/>
  <c r="J125" i="11"/>
  <c r="J124" i="11"/>
  <c r="J123" i="11"/>
  <c r="J122" i="11"/>
  <c r="J121" i="11"/>
  <c r="J120" i="11"/>
  <c r="J119" i="11"/>
  <c r="J118" i="11"/>
  <c r="J117" i="11"/>
  <c r="J116" i="11"/>
  <c r="J115" i="11"/>
  <c r="J114" i="11"/>
  <c r="J113" i="11"/>
  <c r="J112" i="11"/>
  <c r="J111" i="11"/>
  <c r="J110" i="11"/>
  <c r="J109" i="11"/>
  <c r="J108" i="11"/>
  <c r="J107" i="11"/>
  <c r="J106" i="11"/>
  <c r="J105" i="11"/>
  <c r="J104" i="11"/>
  <c r="J103" i="11"/>
  <c r="J101" i="11"/>
  <c r="J100" i="11"/>
  <c r="J99" i="11"/>
  <c r="J98" i="11"/>
  <c r="J97" i="11"/>
  <c r="J96" i="11"/>
  <c r="J95" i="11"/>
  <c r="J94" i="11"/>
  <c r="J93" i="11"/>
  <c r="J92" i="11"/>
  <c r="J91" i="11"/>
  <c r="J90" i="11"/>
  <c r="J89" i="11"/>
  <c r="J85" i="11"/>
  <c r="J84" i="11"/>
  <c r="J82" i="11"/>
  <c r="J81" i="11"/>
  <c r="J80" i="11"/>
  <c r="J79" i="11"/>
  <c r="J78" i="11"/>
  <c r="J77" i="11"/>
  <c r="J74" i="11"/>
  <c r="J73" i="11"/>
  <c r="J72" i="11"/>
  <c r="J70" i="11"/>
  <c r="J68" i="11"/>
  <c r="J350" i="11" l="1"/>
  <c r="B300" i="11"/>
  <c r="B301" i="11"/>
  <c r="B302" i="11"/>
  <c r="B303" i="11"/>
  <c r="B304" i="11"/>
  <c r="B305" i="11"/>
  <c r="B306" i="11"/>
  <c r="B307" i="11"/>
  <c r="B308" i="11"/>
  <c r="B309" i="11"/>
  <c r="B310" i="11"/>
  <c r="B311" i="11"/>
  <c r="B312" i="11"/>
  <c r="B313" i="11"/>
  <c r="B314" i="11"/>
  <c r="B315" i="11"/>
  <c r="B316" i="11"/>
  <c r="B317" i="11"/>
  <c r="B318" i="11"/>
  <c r="B319" i="11"/>
  <c r="B320" i="11"/>
  <c r="B321" i="11"/>
  <c r="B322" i="11"/>
  <c r="B323" i="11"/>
  <c r="B324" i="11"/>
  <c r="B325" i="11"/>
  <c r="B326" i="11"/>
  <c r="B327" i="11"/>
  <c r="B328" i="11"/>
  <c r="B329" i="11"/>
  <c r="B330" i="11"/>
  <c r="B331" i="11"/>
  <c r="B55" i="11"/>
  <c r="B57" i="11"/>
  <c r="B334" i="11"/>
  <c r="B335" i="11"/>
  <c r="B336" i="11"/>
  <c r="B337" i="11"/>
  <c r="B338" i="11"/>
  <c r="B339" i="11"/>
  <c r="B340" i="11"/>
  <c r="B341" i="11"/>
  <c r="B342" i="11"/>
  <c r="B343" i="11"/>
  <c r="B344" i="11"/>
  <c r="B345" i="11"/>
  <c r="B346" i="11"/>
  <c r="B347" i="11"/>
  <c r="B348" i="11"/>
  <c r="E21" i="12" l="1"/>
  <c r="E22" i="12"/>
  <c r="E23" i="12"/>
  <c r="E24" i="12"/>
  <c r="E18" i="12"/>
  <c r="E19" i="12"/>
  <c r="B106" i="8" l="1"/>
  <c r="B104" i="8"/>
  <c r="B102" i="8"/>
  <c r="B100" i="8"/>
  <c r="B98" i="8"/>
  <c r="B96" i="8"/>
  <c r="B94" i="8"/>
  <c r="B78" i="8"/>
  <c r="B76" i="8"/>
  <c r="I31" i="12" l="1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58" i="12"/>
  <c r="I59" i="12"/>
  <c r="I60" i="12"/>
  <c r="I61" i="12"/>
  <c r="I62" i="12"/>
  <c r="I63" i="12"/>
  <c r="I64" i="12"/>
  <c r="I65" i="12"/>
  <c r="I66" i="12"/>
  <c r="I67" i="12"/>
  <c r="I68" i="12"/>
  <c r="I69" i="12"/>
  <c r="I70" i="12"/>
  <c r="I71" i="12"/>
  <c r="I72" i="12"/>
  <c r="I73" i="12"/>
  <c r="I74" i="12"/>
  <c r="I75" i="12"/>
  <c r="I76" i="12"/>
  <c r="I77" i="12"/>
  <c r="I78" i="12"/>
  <c r="I79" i="12"/>
  <c r="I80" i="12"/>
  <c r="I81" i="12"/>
  <c r="I82" i="12"/>
  <c r="I52" i="4"/>
  <c r="J52" i="4"/>
  <c r="J50" i="4"/>
  <c r="P8" i="10" l="1"/>
  <c r="J352" i="11" l="1"/>
  <c r="H352" i="11" l="1"/>
  <c r="B123" i="8" l="1"/>
  <c r="B121" i="8"/>
  <c r="D145" i="8" l="1"/>
  <c r="F181" i="8" l="1"/>
  <c r="F160" i="8"/>
  <c r="F157" i="8"/>
  <c r="F114" i="8"/>
  <c r="F49" i="8"/>
  <c r="F48" i="8"/>
  <c r="F47" i="8"/>
  <c r="F44" i="8"/>
  <c r="F37" i="8"/>
  <c r="E30" i="9"/>
  <c r="E17" i="9" l="1"/>
  <c r="E16" i="9"/>
  <c r="E15" i="9"/>
  <c r="E16" i="12" l="1"/>
  <c r="E15" i="12" l="1"/>
  <c r="E17" i="12"/>
  <c r="E20" i="12"/>
  <c r="B141" i="8"/>
  <c r="B125" i="8"/>
  <c r="B92" i="8"/>
  <c r="B90" i="8"/>
  <c r="B88" i="8"/>
  <c r="B82" i="8"/>
  <c r="B80" i="8"/>
  <c r="B74" i="8"/>
  <c r="B72" i="8"/>
  <c r="B70" i="8"/>
  <c r="B68" i="8"/>
  <c r="B66" i="8"/>
  <c r="B64" i="8"/>
  <c r="D111" i="8" l="1"/>
  <c r="E55" i="9" l="1"/>
  <c r="E56" i="9"/>
  <c r="E54" i="9"/>
  <c r="E53" i="9"/>
  <c r="E52" i="9" l="1"/>
  <c r="N4" i="4"/>
  <c r="B35" i="4"/>
  <c r="C35" i="4"/>
  <c r="D35" i="4"/>
  <c r="E35" i="4"/>
  <c r="B44" i="4"/>
  <c r="C44" i="4"/>
  <c r="D44" i="4"/>
  <c r="E44" i="4"/>
  <c r="E48" i="4"/>
  <c r="D48" i="4"/>
  <c r="C48" i="4"/>
  <c r="B48" i="4"/>
  <c r="E47" i="4"/>
  <c r="D47" i="4"/>
  <c r="C47" i="4"/>
  <c r="B47" i="4"/>
  <c r="E46" i="4"/>
  <c r="D46" i="4"/>
  <c r="C46" i="4"/>
  <c r="B46" i="4"/>
  <c r="E45" i="4"/>
  <c r="D45" i="4"/>
  <c r="C45" i="4"/>
  <c r="B45" i="4"/>
  <c r="E43" i="4"/>
  <c r="D43" i="4"/>
  <c r="C43" i="4"/>
  <c r="B43" i="4"/>
  <c r="E42" i="4"/>
  <c r="D42" i="4"/>
  <c r="C42" i="4"/>
  <c r="B42" i="4"/>
  <c r="E41" i="4"/>
  <c r="D41" i="4"/>
  <c r="C41" i="4"/>
  <c r="B41" i="4"/>
  <c r="E33" i="4"/>
  <c r="D23" i="4"/>
  <c r="E24" i="4"/>
  <c r="D24" i="4"/>
  <c r="C24" i="4"/>
  <c r="B24" i="4"/>
  <c r="E23" i="4"/>
  <c r="C23" i="4"/>
  <c r="B23" i="4"/>
  <c r="E22" i="4"/>
  <c r="D22" i="4"/>
  <c r="C22" i="4"/>
  <c r="B22" i="4"/>
  <c r="C25" i="4"/>
  <c r="C26" i="4"/>
  <c r="C27" i="4"/>
  <c r="C28" i="4"/>
  <c r="C29" i="4"/>
  <c r="C30" i="4"/>
  <c r="C31" i="4"/>
  <c r="C32" i="4"/>
  <c r="C33" i="4"/>
  <c r="C34" i="4"/>
  <c r="C36" i="4"/>
  <c r="C37" i="4"/>
  <c r="C38" i="4"/>
  <c r="C39" i="4"/>
  <c r="C40" i="4"/>
  <c r="D25" i="4"/>
  <c r="D26" i="4"/>
  <c r="D27" i="4"/>
  <c r="D28" i="4"/>
  <c r="D29" i="4"/>
  <c r="D30" i="4"/>
  <c r="D31" i="4"/>
  <c r="D32" i="4"/>
  <c r="D33" i="4"/>
  <c r="D34" i="4"/>
  <c r="D36" i="4"/>
  <c r="D37" i="4"/>
  <c r="D38" i="4"/>
  <c r="D39" i="4"/>
  <c r="D40" i="4"/>
  <c r="E25" i="4"/>
  <c r="E26" i="4"/>
  <c r="E27" i="4"/>
  <c r="E28" i="4"/>
  <c r="E29" i="4"/>
  <c r="E30" i="4"/>
  <c r="E31" i="4"/>
  <c r="E32" i="4"/>
  <c r="E34" i="4"/>
  <c r="E36" i="4"/>
  <c r="E37" i="4"/>
  <c r="E38" i="4"/>
  <c r="E39" i="4"/>
  <c r="E40" i="4"/>
  <c r="B25" i="4"/>
  <c r="B26" i="4"/>
  <c r="B27" i="4"/>
  <c r="B28" i="4"/>
  <c r="B29" i="4"/>
  <c r="B30" i="4"/>
  <c r="B31" i="4"/>
  <c r="B32" i="4"/>
  <c r="B33" i="4"/>
  <c r="B34" i="4"/>
  <c r="B36" i="4"/>
  <c r="B37" i="4"/>
  <c r="B38" i="4"/>
  <c r="B39" i="4"/>
  <c r="B40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Jessica Sanchez</author>
  </authors>
  <commentList>
    <comment ref="D65" authorId="0" shapeId="0" xr:uid="{CF9E8178-519C-45B2-8F79-7AAA1FE66103}">
      <text>
        <r>
          <rPr>
            <sz val="10.5"/>
            <color theme="1"/>
            <rFont val="Calibri"/>
            <family val="2"/>
          </rPr>
          <t xml:space="preserve">1161 - 
cConverti TCF a F3, y F3 a SM3 </t>
        </r>
      </text>
    </comment>
    <comment ref="D89" authorId="0" shapeId="0" xr:uid="{313D8EA4-B70E-4DDC-889A-5C13DE5A3917}">
      <text>
        <r>
          <rPr>
            <b/>
            <sz val="9"/>
            <color indexed="81"/>
            <rFont val="Tahoma"/>
            <charset val="1"/>
          </rPr>
          <t>Jessica Sanchez:</t>
        </r>
        <r>
          <rPr>
            <sz val="9"/>
            <color indexed="81"/>
            <rFont val="Tahoma"/>
            <charset val="1"/>
          </rPr>
          <t xml:space="preserve">
correccion: esta medida es barriles y no Sm3 (ver pagina 61 informe EITI)</t>
        </r>
      </text>
    </comment>
    <comment ref="D110" authorId="0" shapeId="0" xr:uid="{534882A7-5192-4FCE-92E5-C6F205F320B0}">
      <text>
        <r>
          <rPr>
            <sz val="10.5"/>
            <color theme="1"/>
            <rFont val="Calibri"/>
            <family val="2"/>
          </rPr>
          <t>Jessica Sanchez:
pagina del informe?</t>
        </r>
      </text>
    </comment>
    <comment ref="D138" authorId="0" shapeId="0" xr:uid="{94093784-775C-40CD-9A9C-72AF1F98A822}">
      <text>
        <r>
          <rPr>
            <sz val="9"/>
            <color indexed="81"/>
            <rFont val="Tahoma"/>
            <charset val="1"/>
          </rPr>
          <t xml:space="preserve">
Segun los SDT el importe de ingresos ingresos recibido por Petroperu para 2019 y 2020 es el mismo. Segun las tablas en la pagina 79 y 80, Petroperu recibio ingresos para el estado de 929 millones USD, y por ventas de 3,122 millones USD. Ademas en el SDT 2019 se indico "divulgado sistematicamente" y aqui se selecciono "a traves de informe EITI". Segun la pagina del banco central de reserva del Peru, los ingresos corrientes de petroperu en 2020 fueron 14804 PEN. https://estadisticas.bcrp.gob.pe/estadisticas/series/anuales/resultados/PM05972FA/html</t>
        </r>
      </text>
    </comment>
    <comment ref="D160" authorId="0" shapeId="0" xr:uid="{E7E6DCF5-69D4-4DE4-AB30-40447C4BB9BA}">
      <text>
        <r>
          <rPr>
            <sz val="10.5"/>
            <color theme="1"/>
            <rFont val="Calibri"/>
            <family val="2"/>
          </rPr>
          <t>Jessica Sanchez:
en que pagina web?</t>
        </r>
      </text>
    </comment>
    <comment ref="D175" authorId="0" shapeId="0" xr:uid="{12C59760-7A4A-45A5-AB00-104F6ADFC3B6}">
      <text>
        <r>
          <rPr>
            <sz val="9"/>
            <color indexed="81"/>
            <rFont val="Tahoma"/>
            <family val="2"/>
          </rPr>
          <t>Si se ha indicado "no data disponible" porque hay este valor, y de donde proviene?</t>
        </r>
      </text>
    </comment>
    <comment ref="D177" authorId="0" shapeId="0" xr:uid="{68BC6D08-D838-426F-BA7A-CF265F7E018B}">
      <text>
        <r>
          <rPr>
            <sz val="9"/>
            <color indexed="81"/>
            <rFont val="Tahoma"/>
            <family val="2"/>
          </rPr>
          <t>Se anadieron las sanciones ambientales como parte de los pagos medioambientales obligatorios y los gastos para evaluacion ante SENACE</t>
        </r>
      </text>
    </comment>
    <comment ref="D185" authorId="0" shapeId="0" xr:uid="{3F5D90A6-59D2-46FB-BD11-8D38FF9B8796}">
      <text>
        <r>
          <rPr>
            <b/>
            <sz val="9"/>
            <color indexed="81"/>
            <rFont val="Tahoma"/>
            <family val="2"/>
          </rPr>
          <t>Jessica Sanchez:</t>
        </r>
        <r>
          <rPr>
            <sz val="9"/>
            <color indexed="81"/>
            <rFont val="Tahoma"/>
            <family val="2"/>
          </rPr>
          <t xml:space="preserve">
Cual es la fuente de estos datos?</t>
        </r>
      </text>
    </comment>
    <comment ref="D192" authorId="0" shapeId="0" xr:uid="{70103F85-9974-4D8F-9F49-73F83FF27033}">
      <text>
        <r>
          <rPr>
            <sz val="9"/>
            <color indexed="81"/>
            <rFont val="Tahoma"/>
            <family val="2"/>
          </rPr>
          <t>Modifique la cifra de 43 miles de millones a 43,000,000,000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tc={0C9F09EA-2994-4C81-A3DD-D1FC6353B75B}</author>
  </authors>
  <commentList>
    <comment ref="B15" authorId="0" shapeId="0" xr:uid="{00000000-0006-0000-0300-000001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information does not match with the one in the EITI Report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Jessica Sanchez</author>
    <author>tc={C0D5CD4E-14DA-466A-8670-5EE378378B58}</author>
  </authors>
  <commentList>
    <comment ref="H21" authorId="0" shapeId="0" xr:uid="{0446AAAE-5EA7-4B94-93FA-340200487CDD}">
      <text>
        <r>
          <rPr>
            <b/>
            <sz val="9"/>
            <color indexed="81"/>
            <rFont val="Tahoma"/>
            <family val="2"/>
          </rPr>
          <t>Jessica Sanchez:</t>
        </r>
        <r>
          <rPr>
            <sz val="9"/>
            <color indexed="81"/>
            <rFont val="Tahoma"/>
            <family val="2"/>
          </rPr>
          <t xml:space="preserve">
Falta el flujo "penalidad"</t>
        </r>
      </text>
    </comment>
    <comment ref="I21" authorId="0" shapeId="0" xr:uid="{9FE4495D-E370-4752-98CC-F6345C9DD8D4}">
      <text>
        <r>
          <rPr>
            <b/>
            <sz val="9"/>
            <color indexed="81"/>
            <rFont val="Tahoma"/>
            <family val="2"/>
          </rPr>
          <t>Jessica Sanchez:</t>
        </r>
        <r>
          <rPr>
            <sz val="9"/>
            <color indexed="81"/>
            <rFont val="Tahoma"/>
            <family val="2"/>
          </rPr>
          <t xml:space="preserve">
La entidad Activos Mineros no fue categorizada, mas sin embargo hay pagos de 4 empresas por "Regalias contractuales". Hay que anadir y desagregar la informacion aqui, y actualizar el nombre del flujo  en la parte 5. </t>
        </r>
      </text>
    </comment>
    <comment ref="H22" authorId="0" shapeId="0" xr:uid="{F58ACAE1-D252-4F78-A826-B207DAA2653B}">
      <text>
        <r>
          <rPr>
            <b/>
            <sz val="9"/>
            <color indexed="81"/>
            <rFont val="Tahoma"/>
            <family val="2"/>
          </rPr>
          <t xml:space="preserve">Se actualizo esta informacion acorde a lo divulgado en el informe, pagina 227. </t>
        </r>
      </text>
    </comment>
    <comment ref="H32" authorId="0" shapeId="0" xr:uid="{16A2A266-9A3D-4C54-BD80-928FA72F2BAE}">
      <text>
        <r>
          <rPr>
            <b/>
            <sz val="9"/>
            <color indexed="81"/>
            <rFont val="Tahoma"/>
            <family val="2"/>
          </rPr>
          <t>Jessica Sanchez:</t>
        </r>
        <r>
          <rPr>
            <sz val="9"/>
            <color indexed="81"/>
            <rFont val="Tahoma"/>
            <family val="2"/>
          </rPr>
          <t xml:space="preserve">
Se modifico de "Regalias gasiferas" a "Regalia Hidrocarburos" segun la informacion en informe EITI, Pag 250</t>
        </r>
      </text>
    </comment>
    <comment ref="J50" authorId="1" shapeId="0" xr:uid="{00000000-0006-0000-0400-000001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number does not match the one in the EITI Report. Needs to be clarified.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Jessica Sanchez</author>
  </authors>
  <commentList>
    <comment ref="E14" authorId="0" shapeId="0" xr:uid="{68DF71E8-0C26-4B8B-92BF-020414846574}">
      <text>
        <r>
          <rPr>
            <b/>
            <sz val="9"/>
            <color indexed="81"/>
            <rFont val="Tahoma"/>
            <family val="2"/>
          </rPr>
          <t xml:space="preserve">Se anadieron los flujos de ingresos - aportes OEFA y aportes OSINERGMIN, acorde a los datos del informe EITI y de la denominacion de flujos en la parte 4. </t>
        </r>
      </text>
    </comment>
    <comment ref="C49" authorId="0" shapeId="0" xr:uid="{9EEF6382-4D48-405A-BF98-13D283258C56}">
      <text>
        <r>
          <rPr>
            <b/>
            <sz val="9"/>
            <color indexed="81"/>
            <rFont val="Tahoma"/>
            <family val="2"/>
          </rPr>
          <t>Jessica Sanchez:</t>
        </r>
        <r>
          <rPr>
            <sz val="9"/>
            <color indexed="81"/>
            <rFont val="Tahoma"/>
            <family val="2"/>
          </rPr>
          <t xml:space="preserve">
fila repetida</t>
        </r>
      </text>
    </comment>
    <comment ref="C53" authorId="0" shapeId="0" xr:uid="{7FD40A87-5F2D-4EB7-ADDF-E531648B788B}">
      <text>
        <r>
          <rPr>
            <b/>
            <sz val="9"/>
            <color indexed="81"/>
            <rFont val="Tahoma"/>
            <family val="2"/>
          </rPr>
          <t>Jessica Sanchez:</t>
        </r>
        <r>
          <rPr>
            <sz val="9"/>
            <color indexed="81"/>
            <rFont val="Tahoma"/>
            <family val="2"/>
          </rPr>
          <t xml:space="preserve">
fila repetida</t>
        </r>
      </text>
    </comment>
    <comment ref="E207" authorId="0" shapeId="0" xr:uid="{AE57B143-12AE-4FD7-BFE5-EEA1E534577B}">
      <text>
        <r>
          <rPr>
            <b/>
            <sz val="9"/>
            <color indexed="81"/>
            <rFont val="Tahoma"/>
            <family val="2"/>
          </rPr>
          <t>Jessica Sanchez:</t>
        </r>
        <r>
          <rPr>
            <sz val="9"/>
            <color indexed="81"/>
            <rFont val="Tahoma"/>
            <family val="2"/>
          </rPr>
          <t xml:space="preserve">
Faltaban los pagos de 3 empresas por penalidad, fueron anadidos.</t>
        </r>
      </text>
    </comment>
    <comment ref="E248" authorId="0" shapeId="0" xr:uid="{8AE1A7AB-5EC8-4F76-A754-62DD4A2BCB5D}">
      <text>
        <r>
          <rPr>
            <b/>
            <sz val="9"/>
            <color indexed="81"/>
            <rFont val="Tahoma"/>
            <family val="2"/>
          </rPr>
          <t>Jessica Sanchez:</t>
        </r>
        <r>
          <rPr>
            <sz val="9"/>
            <color indexed="81"/>
            <rFont val="Tahoma"/>
            <family val="2"/>
          </rPr>
          <t xml:space="preserve">
Estos son regalias contractuales, segun el informe EITI, pagina 258</t>
        </r>
      </text>
    </comment>
    <comment ref="J304" authorId="0" shapeId="0" xr:uid="{52A90A7B-511E-4B95-AD23-8642F9F91309}">
      <text>
        <r>
          <rPr>
            <b/>
            <sz val="9"/>
            <color indexed="81"/>
            <rFont val="Tahoma"/>
            <family val="2"/>
          </rPr>
          <t>No se encontre este valor en el informe EITI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Government_revenues_table" description="Connection to the 'Government_revenues_table' query in the workbook." type="5" refreshedVersion="0" background="1">
    <dbPr connection="Provider=Microsoft.Mashup.OleDb.1;Data Source=$Workbook$;Location=Government_revenues_table;Extended Properties=&quot;&quot;" command="SELECT * FROM [Government_revenues_table]"/>
  </connection>
  <connection id="2" xr16:uid="{00000000-0015-0000-FFFF-FFFF01000000}" keepAlive="1" name="Query - Government_revenues_table (2)" description="Connection to the 'Government_revenues_table (2)' query in the workbook." type="5" refreshedVersion="0" background="1">
    <dbPr connection="Provider=Microsoft.Mashup.OleDb.1;Data Source=$Workbook$;Location=Government_revenues_table (2);Extended Properties=&quot;&quot;" command="SELECT * FROM [Government_revenues_table (2)]"/>
  </connection>
</connections>
</file>

<file path=xl/sharedStrings.xml><?xml version="1.0" encoding="utf-8"?>
<sst xmlns="http://schemas.openxmlformats.org/spreadsheetml/2006/main" count="6130" uniqueCount="2233">
  <si>
    <t>Completado el día:</t>
  </si>
  <si>
    <t>AAAA-MM-DD</t>
  </si>
  <si>
    <t>Plantilla de datos resumidos para las divulgaciones sistemáticas EITI</t>
  </si>
  <si>
    <t>Versión 2.0 al 1 de julio de 2019</t>
  </si>
  <si>
    <t xml:space="preserve">Completar esta plantilla de datos resumidos con los datos de su Informe EITI hará que éstos sean accesibles en un formato legible por máquina. (requisito 7.1.c.) </t>
  </si>
  <si>
    <t>“Asegurar que los datos estén disponibles en línea en formato de datos abiertos y publicar su disponibilidad.” 
- Requisito EITI 7.1.c</t>
  </si>
  <si>
    <t>Cómo funciona la publicación de datos de los Informes EITI:</t>
  </si>
  <si>
    <t>1. Utilice un libro de Excel por cada ejercicio fiscal comprendido. En caso de presentar información relativa tanto a gas y petróleo como a minería, pueden incluirse ambos en un mismo libro.</t>
  </si>
  <si>
    <t>2. Complete todo el libro, desde la parte 1 hasta la 5.</t>
  </si>
  <si>
    <r>
      <rPr>
        <sz val="11"/>
        <color theme="1"/>
        <rFont val="Franklin Gothic Book"/>
        <family val="2"/>
      </rPr>
      <t>3.</t>
    </r>
    <r>
      <rPr>
        <sz val="11"/>
        <color theme="1"/>
        <rFont val="Franklin Gothic Book"/>
        <family val="2"/>
      </rPr>
      <t xml:space="preserve"> </t>
    </r>
    <r>
      <rPr>
        <sz val="11"/>
        <color theme="1"/>
        <rFont val="Franklin Gothic Book"/>
        <family val="2"/>
      </rPr>
      <t>Esta Hoja de datos debería presentarse junto con el Informe EITI.</t>
    </r>
    <r>
      <rPr>
        <sz val="11"/>
        <color theme="1"/>
        <rFont val="Franklin Gothic Book"/>
        <family val="2"/>
      </rPr>
      <t xml:space="preserve"> </t>
    </r>
    <r>
      <rPr>
        <sz val="11"/>
        <color theme="1"/>
        <rFont val="Franklin Gothic Book"/>
        <family val="2"/>
      </rPr>
      <t>Envíela al Secretariado Internacional:</t>
    </r>
    <r>
      <rPr>
        <sz val="11"/>
        <color theme="1"/>
        <rFont val="Franklin Gothic Book"/>
        <family val="2"/>
      </rPr>
      <t xml:space="preserve"> </t>
    </r>
    <r>
      <rPr>
        <u/>
        <sz val="11"/>
        <color rgb="FF0070C0"/>
        <rFont val="Franklin Gothic Book"/>
        <family val="2"/>
      </rPr>
      <t>data@eiti.org</t>
    </r>
    <r>
      <rPr>
        <u/>
        <sz val="11"/>
        <color rgb="FF0070C0"/>
        <rFont val="Franklin Gothic Book"/>
        <family val="2"/>
      </rPr>
      <t xml:space="preserve"> </t>
    </r>
  </si>
  <si>
    <r>
      <rPr>
        <sz val="11"/>
        <color rgb="FF000000"/>
        <rFont val="Franklin Gothic Book"/>
        <family val="2"/>
      </rPr>
      <t>4.</t>
    </r>
    <r>
      <rPr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Los datos se utilizarán para llenar el repositorio global de datos del EITI, que se encuentra disponible en el sitio web del EITI internacional:</t>
    </r>
    <r>
      <rPr>
        <sz val="11"/>
        <color rgb="FF000000"/>
        <rFont val="Franklin Gothic Book"/>
        <family val="2"/>
      </rPr>
      <t xml:space="preserve"> </t>
    </r>
    <r>
      <rPr>
        <u/>
        <sz val="11"/>
        <color theme="10"/>
        <rFont val="Franklin Gothic Book"/>
        <family val="2"/>
      </rPr>
      <t xml:space="preserve">https://eiti.org/es/datos. </t>
    </r>
    <r>
      <rPr>
        <u/>
        <sz val="11"/>
        <color theme="1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Se le devolverá el archivo apto para su publicación a través de los canales que Ud. prefiera.</t>
    </r>
    <r>
      <rPr>
        <sz val="11"/>
        <color rgb="FF000000"/>
        <rFont val="Franklin Gothic Book"/>
        <family val="2"/>
      </rPr>
      <t xml:space="preserve"> </t>
    </r>
  </si>
  <si>
    <r>
      <rPr>
        <b/>
        <sz val="11"/>
        <color theme="1"/>
        <rFont val="Franklin Gothic Book"/>
        <family val="2"/>
      </rPr>
      <t xml:space="preserve">La presente plantilla debería </t>
    </r>
    <r>
      <rPr>
        <b/>
        <u/>
        <sz val="11"/>
        <color rgb="FF000000"/>
        <rFont val="Franklin Gothic Book"/>
        <family val="2"/>
      </rPr>
      <t>completarse en su totalidad y enviarse</t>
    </r>
    <r>
      <rPr>
        <b/>
        <sz val="11"/>
        <color rgb="FF000000"/>
        <rFont val="Franklin Gothic Book"/>
        <family val="2"/>
      </rPr>
      <t xml:space="preserve"> al Secretariado Internacional EITI por cada ejercicio fiscal comprendido en el Informe EITI.</t>
    </r>
  </si>
  <si>
    <t>Este libro consta de cinco partes. Ingrese los datos comenzando por la parte 1 y avance hasta llegar a la parte 5</t>
  </si>
  <si>
    <r>
      <rPr>
        <b/>
        <sz val="11"/>
        <color rgb="FF000000"/>
        <rFont val="Franklin Gothic Book"/>
        <family val="2"/>
      </rPr>
      <t>Parte 1 (Datos generales):</t>
    </r>
    <r>
      <rPr>
        <b/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ingrese las características del país y de los datos.</t>
    </r>
  </si>
  <si>
    <r>
      <rPr>
        <b/>
        <sz val="11"/>
        <color rgb="FF000000"/>
        <rFont val="Franklin Gothic Book"/>
        <family val="2"/>
      </rPr>
      <t>Parte 2 (Autoverificación para divulgación):</t>
    </r>
    <r>
      <rPr>
        <b/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ingrese los datos financieros contextuales y agregados correspondientes a los Requisitos EITI 2, 3, 4, 5 y 6.</t>
    </r>
  </si>
  <si>
    <r>
      <rPr>
        <b/>
        <sz val="11"/>
        <color rgb="FF000000"/>
        <rFont val="Franklin Gothic Book"/>
        <family val="2"/>
      </rPr>
      <t>Parte 3 (Entidades informantes):</t>
    </r>
    <r>
      <rPr>
        <b/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ingrese las entidades informantes (organismos gubernamentales, empresas y proyectos) e información relacionada.</t>
    </r>
    <r>
      <rPr>
        <sz val="11"/>
        <color rgb="FF000000"/>
        <rFont val="Franklin Gothic Book"/>
        <family val="2"/>
      </rPr>
      <t xml:space="preserve"> </t>
    </r>
  </si>
  <si>
    <r>
      <rPr>
        <b/>
        <sz val="11"/>
        <color rgb="FF000000"/>
        <rFont val="Franklin Gothic Book"/>
        <family val="2"/>
      </rPr>
      <t>Parte 4 (Ingresos del gobierno):</t>
    </r>
    <r>
      <rPr>
        <b/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ingrese los datos referentes a los ingresos del gobierno por flujo de ingresos, conforme a la clasificación de las EFP.</t>
    </r>
  </si>
  <si>
    <r>
      <rPr>
        <b/>
        <sz val="11"/>
        <color rgb="FF000000"/>
        <rFont val="Franklin Gothic Book"/>
        <family val="2"/>
      </rPr>
      <t>Parte 5 (Datos de empresas):</t>
    </r>
    <r>
      <rPr>
        <b/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ingrese los datos a nivel de empresa y de proyecto por flujo de ingresos.</t>
    </r>
  </si>
  <si>
    <r>
      <rPr>
        <i/>
        <sz val="10.5"/>
        <rFont val="Calibri"/>
        <family val="2"/>
      </rPr>
      <t xml:space="preserve">The International Secretariat can provide advice and support on request. Please contact </t>
    </r>
    <r>
      <rPr>
        <i/>
        <u/>
        <sz val="10.5"/>
        <color theme="10"/>
        <rFont val="Calibri"/>
        <family val="2"/>
      </rPr>
      <t>data@eiti.org</t>
    </r>
  </si>
  <si>
    <t>Las celdas en naranja deben completarse antes de efectuar la presentación</t>
  </si>
  <si>
    <t xml:space="preserve">Las celdas en celeste son para aportar fuentes y/o comentarios </t>
  </si>
  <si>
    <t>Las celdas en blanco no requieren acción alguna</t>
  </si>
  <si>
    <t>Las celdas en gris son a título informativo: recibirá comentarios en forma inmediata sobre muchos de los datos ingresados, y algunas celdas se completarán automáticamente.</t>
  </si>
  <si>
    <r>
      <rPr>
        <b/>
        <i/>
        <u/>
        <sz val="11"/>
        <color theme="1"/>
        <rFont val="Franklin Gothic Book"/>
        <family val="2"/>
      </rPr>
      <t>Terminología:</t>
    </r>
    <r>
      <rPr>
        <b/>
        <i/>
        <sz val="11"/>
        <color theme="1"/>
        <rFont val="Franklin Gothic Book"/>
        <family val="2"/>
      </rPr>
      <t xml:space="preserve"> </t>
    </r>
    <r>
      <rPr>
        <b/>
        <i/>
        <sz val="11"/>
        <color theme="1"/>
        <rFont val="Franklin Gothic Book"/>
        <family val="2"/>
      </rPr>
      <t>Divulgación</t>
    </r>
  </si>
  <si>
    <r>
      <rPr>
        <b/>
        <i/>
        <u/>
        <sz val="11"/>
        <color theme="1"/>
        <rFont val="Franklin Gothic Book"/>
        <family val="2"/>
      </rPr>
      <t>Terminología:</t>
    </r>
    <r>
      <rPr>
        <b/>
        <i/>
        <sz val="11"/>
        <color theme="1"/>
        <rFont val="Franklin Gothic Book"/>
        <family val="2"/>
      </rPr>
      <t xml:space="preserve"> </t>
    </r>
    <r>
      <rPr>
        <b/>
        <i/>
        <sz val="11"/>
        <color theme="1"/>
        <rFont val="Franklin Gothic Book"/>
        <family val="2"/>
      </rPr>
      <t>Opciones simples</t>
    </r>
  </si>
  <si>
    <r>
      <rPr>
        <i/>
        <u/>
        <sz val="11"/>
        <color theme="1"/>
        <rFont val="Franklin Gothic Book"/>
        <family val="2"/>
      </rPr>
      <t>Sí, se divulgan sistemáticamente</t>
    </r>
    <r>
      <rPr>
        <i/>
        <sz val="11"/>
        <color theme="1"/>
        <rFont val="Franklin Gothic Book"/>
        <family val="2"/>
      </rPr>
      <t>: si los datos son divulgados de forma habitual y pública por parte de organismos gubernamentales o empresas, y a su vez son fiables, elija Sí, se divulgan sistemáticamente</t>
    </r>
  </si>
  <si>
    <r>
      <rPr>
        <i/>
        <u/>
        <sz val="11"/>
        <color theme="1"/>
        <rFont val="Franklin Gothic Book"/>
        <family val="2"/>
      </rPr>
      <t>Sí</t>
    </r>
    <r>
      <rPr>
        <i/>
        <sz val="11"/>
        <color theme="1"/>
        <rFont val="Franklin Gothic Book"/>
        <family val="2"/>
      </rPr>
      <t>: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se responden/abarcan todos los aspectos de la pregunta.</t>
    </r>
  </si>
  <si>
    <r>
      <rPr>
        <i/>
        <u/>
        <sz val="11"/>
        <color theme="1"/>
        <rFont val="Franklin Gothic Book"/>
        <family val="2"/>
      </rPr>
      <t>Sí, a través del régimen informativo del EITI</t>
    </r>
    <r>
      <rPr>
        <i/>
        <sz val="11"/>
        <color theme="1"/>
        <rFont val="Franklin Gothic Book"/>
        <family val="2"/>
      </rPr>
      <t>: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si el Informe EITI cubre ciertas lagunas en los datos de las divulgaciones gubernamentales o corporativas, seleccione "Sí, en el Informe EITI".</t>
    </r>
  </si>
  <si>
    <r>
      <rPr>
        <i/>
        <u/>
        <sz val="11"/>
        <color theme="1"/>
        <rFont val="Franklin Gothic Book"/>
        <family val="2"/>
      </rPr>
      <t>Parcialmente:</t>
    </r>
    <r>
      <rPr>
        <i/>
        <sz val="11"/>
        <color theme="1"/>
        <rFont val="Franklin Gothic Book"/>
        <family val="2"/>
      </rPr>
      <t xml:space="preserve"> se han respondido/abarcado algunos aspectos de la pregunta.</t>
    </r>
  </si>
  <si>
    <r>
      <rPr>
        <i/>
        <u/>
        <sz val="11"/>
        <color theme="1"/>
        <rFont val="Franklin Gothic Book"/>
        <family val="2"/>
      </rPr>
      <t>No disponible</t>
    </r>
    <r>
      <rPr>
        <i/>
        <sz val="11"/>
        <color theme="1"/>
        <rFont val="Franklin Gothic Book"/>
        <family val="2"/>
      </rPr>
      <t>: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los datos se aplican al país, pero no hay datos ni información disponibles.</t>
    </r>
  </si>
  <si>
    <r>
      <rPr>
        <i/>
        <u/>
        <sz val="11"/>
        <color theme="1"/>
        <rFont val="Franklin Gothic Book"/>
        <family val="2"/>
      </rPr>
      <t>No</t>
    </r>
    <r>
      <rPr>
        <i/>
        <sz val="11"/>
        <color theme="1"/>
        <rFont val="Franklin Gothic Book"/>
        <family val="2"/>
      </rPr>
      <t>: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no se abarca ninguna información.</t>
    </r>
  </si>
  <si>
    <r>
      <rPr>
        <i/>
        <u/>
        <sz val="11"/>
        <color theme="1"/>
        <rFont val="Franklin Gothic Book"/>
        <family val="2"/>
      </rPr>
      <t>No se aplica:</t>
    </r>
    <r>
      <rPr>
        <i/>
        <u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cuando un requisito no sea pertinente, seleccione "No se aplica".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Remitirse a los elementos probatorios documentados como parte del Informe EITI, o a través de un acta de reunión del grupo multipartícipe.</t>
    </r>
    <r>
      <rPr>
        <i/>
        <sz val="11"/>
        <color theme="1"/>
        <rFont val="Franklin Gothic Book"/>
        <family val="2"/>
      </rPr>
      <t xml:space="preserve"> </t>
    </r>
  </si>
  <si>
    <r>
      <rPr>
        <i/>
        <u/>
        <sz val="11"/>
        <color theme="1"/>
        <rFont val="Franklin Gothic Book"/>
        <family val="2"/>
      </rPr>
      <t>No se aplica</t>
    </r>
    <r>
      <rPr>
        <i/>
        <sz val="11"/>
        <color theme="1"/>
        <rFont val="Franklin Gothic Book"/>
        <family val="2"/>
      </rPr>
      <t>: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la pregunta no es pertinente al caso. Cuando sea necesario, remítase a los elementos que prueban su no aplicabilidad.</t>
    </r>
  </si>
  <si>
    <r>
      <rPr>
        <b/>
        <sz val="11"/>
        <rFont val="Franklin Gothic Book"/>
        <family val="2"/>
      </rPr>
      <t xml:space="preserve">Puede acceder a la versión más reciente de las plantillas de datos resumidos en </t>
    </r>
    <r>
      <rPr>
        <b/>
        <u/>
        <sz val="11"/>
        <color rgb="FF188FBB"/>
        <rFont val="Franklin Gothic Book"/>
        <family val="2"/>
      </rPr>
      <t>https://eiti.org/es/documento/plantilla-datos-resumidos-del-eiti</t>
    </r>
  </si>
  <si>
    <r>
      <rPr>
        <b/>
        <sz val="11"/>
        <color rgb="FF000000"/>
        <rFont val="Franklin Gothic Book"/>
        <family val="2"/>
      </rPr>
      <t>¡Comparta sus impresiones con nosotros o infórmenos de cualquier inconveniente con los datos!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 xml:space="preserve">Escríbanos a  </t>
    </r>
    <r>
      <rPr>
        <b/>
        <u/>
        <sz val="11"/>
        <color rgb="FF188FBB"/>
        <rFont val="Franklin Gothic Book"/>
        <family val="2"/>
      </rPr>
      <t>data@eiti.org</t>
    </r>
  </si>
  <si>
    <t>Secretariado Internacional EITI</t>
  </si>
  <si>
    <r>
      <rPr>
        <b/>
        <sz val="11"/>
        <color rgb="FF000000"/>
        <rFont val="Franklin Gothic Book"/>
        <family val="2"/>
      </rPr>
      <t>Teléfono: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165B89"/>
        <rFont val="Franklin Gothic Book"/>
        <family val="2"/>
      </rPr>
      <t>+47 222 00 800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Correo electrónico:</t>
    </r>
    <r>
      <rPr>
        <b/>
        <sz val="11"/>
        <color rgb="FF000000"/>
        <rFont val="Franklin Gothic Book"/>
        <family val="2"/>
      </rPr>
      <t xml:space="preserve"> </t>
    </r>
    <r>
      <rPr>
        <b/>
        <u/>
        <sz val="11"/>
        <color rgb="FF165B89"/>
        <rFont val="Franklin Gothic Book"/>
        <family val="2"/>
      </rPr>
      <t>secretariat@eiti.org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Twitter: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165B89"/>
        <rFont val="Franklin Gothic Book"/>
        <family val="2"/>
      </rPr>
      <t>@EITIorg</t>
    </r>
    <r>
      <rPr>
        <b/>
        <sz val="11"/>
        <color rgb="FF000000"/>
        <rFont val="Franklin Gothic Book"/>
        <family val="2"/>
      </rPr>
      <t xml:space="preserve">  </t>
    </r>
    <r>
      <rPr>
        <b/>
        <sz val="11"/>
        <color rgb="FF000000"/>
        <rFont val="Wingdings"/>
        <charset val="2"/>
      </rPr>
      <t xml:space="preserve">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</t>
    </r>
    <r>
      <rPr>
        <b/>
        <u/>
        <sz val="11"/>
        <color rgb="FF165B89"/>
        <rFont val="Franklin Gothic Book"/>
        <family val="2"/>
      </rPr>
      <t>www.eiti.org</t>
    </r>
  </si>
  <si>
    <t>Country or area</t>
  </si>
  <si>
    <r>
      <rPr>
        <b/>
        <sz val="11"/>
        <color rgb="FF000000"/>
        <rFont val="Franklin Gothic Book"/>
        <family val="2"/>
      </rPr>
      <t>Dirección: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165B89"/>
        <rFont val="Franklin Gothic Book"/>
        <family val="2"/>
      </rPr>
      <t>Rådhusgata 26, 0151 Oslo, Noruega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Casilla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Postal: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165B89"/>
        <rFont val="Franklin Gothic Book"/>
        <family val="2"/>
      </rPr>
      <t>Postboks 340 Sentrum, 0101 Oslo, Noruega</t>
    </r>
  </si>
  <si>
    <r>
      <rPr>
        <sz val="11"/>
        <color rgb="FF000000"/>
        <rFont val="Franklin Gothic Book"/>
        <family val="2"/>
      </rPr>
      <t xml:space="preserve">La </t>
    </r>
    <r>
      <rPr>
        <b/>
        <sz val="11"/>
        <color rgb="FF000000"/>
        <rFont val="Franklin Gothic Book"/>
        <family val="2"/>
      </rPr>
      <t xml:space="preserve">Parte 1 (Datos generales) </t>
    </r>
    <r>
      <rPr>
        <sz val="11"/>
        <color rgb="FF000000"/>
        <rFont val="Franklin Gothic Book"/>
        <family val="2"/>
      </rPr>
      <t>se ocupa de las características del país y de los datos.</t>
    </r>
  </si>
  <si>
    <t>Cómo completar esta hoja:</t>
  </si>
  <si>
    <r>
      <rPr>
        <i/>
        <sz val="11"/>
        <color theme="1"/>
        <rFont val="Franklin Gothic Book"/>
        <family val="2"/>
      </rPr>
      <t xml:space="preserve">1. Empezando desde arriba, </t>
    </r>
    <r>
      <rPr>
        <b/>
        <i/>
        <sz val="11"/>
        <color rgb="FF000000"/>
        <rFont val="Franklin Gothic Book"/>
        <family val="2"/>
      </rPr>
      <t xml:space="preserve">seleccione sus respuestas en la columna gris. </t>
    </r>
    <r>
      <rPr>
        <i/>
        <sz val="11"/>
        <color rgb="FF000000"/>
        <rFont val="Franklin Gothic Book"/>
        <family val="2"/>
      </rPr>
      <t xml:space="preserve">Al seleccionar las celdas aparecen recuadros amarillos con información guía. </t>
    </r>
  </si>
  <si>
    <t xml:space="preserve">2. Una vez que se han respondido ciertas preguntas, es posible que aparezcan preguntas e información guía adicionales. Tenga a bien responder cada una de ellas hasta terminar. </t>
  </si>
  <si>
    <r>
      <rPr>
        <i/>
        <sz val="11"/>
        <color theme="1"/>
        <rFont val="Franklin Gothic Book"/>
        <family val="2"/>
      </rPr>
      <t>3.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Incluya toda otra información o comentario necesarios en la columna de </t>
    </r>
    <r>
      <rPr>
        <b/>
        <i/>
        <sz val="11"/>
        <color theme="1"/>
        <rFont val="Franklin Gothic Book"/>
        <family val="2"/>
      </rPr>
      <t>Fuente/Comentarios"</t>
    </r>
    <r>
      <rPr>
        <i/>
        <sz val="11"/>
        <color theme="1"/>
        <rFont val="Franklin Gothic Book"/>
        <family val="2"/>
      </rPr>
      <t>.</t>
    </r>
  </si>
  <si>
    <r>
      <rPr>
        <i/>
        <sz val="11"/>
        <color rgb="FF000000"/>
        <rFont val="Franklin Gothic Book"/>
        <family val="2"/>
      </rPr>
      <t>Si tiene alguna pregunta, comuníquese a</t>
    </r>
    <r>
      <rPr>
        <u/>
        <sz val="11"/>
        <color theme="10"/>
        <rFont val="Franklin Gothic Book"/>
        <family val="2"/>
      </rPr>
      <t xml:space="preserve"> </t>
    </r>
    <r>
      <rPr>
        <b/>
        <u/>
        <sz val="11"/>
        <color theme="10"/>
        <rFont val="Franklin Gothic Book"/>
        <family val="2"/>
      </rPr>
      <t>data@eiti.org</t>
    </r>
  </si>
  <si>
    <t>Las celdas en naranja deben completarse</t>
  </si>
  <si>
    <t>Las celdas en celeste son para ingresar contenido voluntario</t>
  </si>
  <si>
    <t xml:space="preserve">Parte 1 - Datos generales </t>
  </si>
  <si>
    <r>
      <rPr>
        <b/>
        <i/>
        <u/>
        <sz val="14"/>
        <color rgb="FF000000"/>
        <rFont val="Franklin Gothic Book"/>
        <family val="2"/>
      </rPr>
      <t>Descripción</t>
    </r>
  </si>
  <si>
    <t>Ingresar datos en esta columna</t>
  </si>
  <si>
    <t>Fuente / Comentarios</t>
  </si>
  <si>
    <t>País o área</t>
  </si>
  <si>
    <t>Nombre del país o área</t>
  </si>
  <si>
    <t>Peru</t>
  </si>
  <si>
    <t>Código ISO Alfa-3</t>
  </si>
  <si>
    <t>Denominación de la moneda nacional</t>
  </si>
  <si>
    <t>Moneda nacional ISO-4217</t>
  </si>
  <si>
    <t>Ejercicio fiscal comprendido en este archivo de datos</t>
  </si>
  <si>
    <t>Fiscal year covered by this data file</t>
  </si>
  <si>
    <t>Fecha de inicio</t>
  </si>
  <si>
    <t>Fecha de cierre</t>
  </si>
  <si>
    <t>Fuente de los datos</t>
  </si>
  <si>
    <t>Data source</t>
  </si>
  <si>
    <t>¿Hay un Informe EITI elaborado por un Administrador Independiente?</t>
  </si>
  <si>
    <t>Sí</t>
  </si>
  <si>
    <t>¿Cómo se llama la empresa?</t>
  </si>
  <si>
    <t>BDO-LQG</t>
  </si>
  <si>
    <t>Fecha en la que se hizo público el Informe EITI</t>
  </si>
  <si>
    <t>Dirección web, Informe EITI</t>
  </si>
  <si>
    <t>http://eitiperu.minem.gob.pe/</t>
  </si>
  <si>
    <t>¿El gobierno divulga sistemáticamente datos concernientes al EITI en un mismo lugar?</t>
  </si>
  <si>
    <t xml:space="preserve">Fecha de publicación de los datos concernientes al EITI </t>
  </si>
  <si>
    <t>Enlace al sitio web (URL) de los datos concernientes al EITI</t>
  </si>
  <si>
    <t>¿Hay otros archivos de importancia?</t>
  </si>
  <si>
    <t>Informes EITI Regionales</t>
  </si>
  <si>
    <t>Fecha en la que se hizo público el otro archivo</t>
  </si>
  <si>
    <t>Dirección web</t>
  </si>
  <si>
    <r>
      <t xml:space="preserve">Requisito EITI 7.2: </t>
    </r>
    <r>
      <rPr>
        <b/>
        <u/>
        <sz val="11"/>
        <rFont val="Franklin Gothic Book"/>
        <family val="2"/>
      </rPr>
      <t>Accesibilidad y apertura de los datos</t>
    </r>
  </si>
  <si>
    <t>¿Tiene el gobierno una política de datos abiertos?</t>
  </si>
  <si>
    <t>Sí, divulgado sistemáticamente</t>
  </si>
  <si>
    <t>Data coverage / scope</t>
  </si>
  <si>
    <t>Portal / archivos de datos abiertos</t>
  </si>
  <si>
    <t>https://www.transparencia.gob.pe</t>
  </si>
  <si>
    <t>Extensión / alcance de los datos</t>
  </si>
  <si>
    <t>Sectores comprendidos</t>
  </si>
  <si>
    <t>Petróleo</t>
  </si>
  <si>
    <t>Gas</t>
  </si>
  <si>
    <t>Minería (incluida la explotación de canteras)</t>
  </si>
  <si>
    <t>Otros sectores ajenos a la etapa "upstream"</t>
  </si>
  <si>
    <t>No aplica</t>
  </si>
  <si>
    <t>En caso afirmativo, indicar el nombre (agregando nuevas filas en caso de haber más de uno)</t>
  </si>
  <si>
    <t>Cantidad de entidades gubernamentales informantes (incluidas las empresas de titularidad estatal receptoras)</t>
  </si>
  <si>
    <t>Cantidad de empresas informantes (incluidas las empresas de titularidad estatal pagadoras)</t>
  </si>
  <si>
    <r>
      <rPr>
        <i/>
        <sz val="10.5"/>
        <rFont val="Calibri"/>
        <family val="2"/>
      </rPr>
      <t xml:space="preserve">Moneda de la información presentada </t>
    </r>
    <r>
      <rPr>
        <i/>
        <sz val="10.5"/>
        <color theme="10"/>
        <rFont val="Calibri"/>
        <family val="2"/>
      </rPr>
      <t>(código de divisas ISO-4217)</t>
    </r>
  </si>
  <si>
    <t>XXX</t>
  </si>
  <si>
    <t>USD y PEN</t>
  </si>
  <si>
    <t xml:space="preserve">Tipo de cambio utilizado: 1 USD = </t>
  </si>
  <si>
    <t>Fuente del tipo de cambio (dirección web,…)</t>
  </si>
  <si>
    <t>https://estadisticas.bcrp.gob.pe/estadisticas/series/mensuales/tipo-de-cambio-fin-de-periodo</t>
  </si>
  <si>
    <r>
      <t xml:space="preserve">Requisito EITI 4.7: </t>
    </r>
    <r>
      <rPr>
        <b/>
        <u/>
        <sz val="11"/>
        <rFont val="Franklin Gothic Book"/>
        <family val="2"/>
      </rPr>
      <t>Desglose</t>
    </r>
  </si>
  <si>
    <t>… por flujo de ingresos</t>
  </si>
  <si>
    <t>… por organismo gubernamental</t>
  </si>
  <si>
    <t>… por empresa</t>
  </si>
  <si>
    <t>… por proyecto</t>
  </si>
  <si>
    <t>Parcialmente</t>
  </si>
  <si>
    <t>Análisis general / requisitos de los datos</t>
  </si>
  <si>
    <t>Divulgados sistemáticamente</t>
  </si>
  <si>
    <t>Calculados utilizando la autoverificación para divulgaciones</t>
  </si>
  <si>
    <t>A través del régimen informativo del EITI</t>
  </si>
  <si>
    <t>Contact details: data submission</t>
  </si>
  <si>
    <t>No se aplican</t>
  </si>
  <si>
    <t>No disponibles</t>
  </si>
  <si>
    <t>Nombre e información de contacto de la persona que presenta el archivo:</t>
  </si>
  <si>
    <t>Nombre</t>
  </si>
  <si>
    <t>JUAN CARLOS CACEDA</t>
  </si>
  <si>
    <t>Organización</t>
  </si>
  <si>
    <t>BDO CONSULTING S.A.C</t>
  </si>
  <si>
    <t>Dirección de correo electrónico</t>
  </si>
  <si>
    <t>jcaceda@bdo.com.pe</t>
  </si>
  <si>
    <r>
      <t xml:space="preserve">La </t>
    </r>
    <r>
      <rPr>
        <b/>
        <sz val="11"/>
        <color rgb="FF000000"/>
        <rFont val="Franklin Gothic Book"/>
        <family val="2"/>
      </rPr>
      <t xml:space="preserve">Parte 2 (Lista de divulgaciones) </t>
    </r>
    <r>
      <rPr>
        <sz val="11"/>
        <color rgb="FF000000"/>
        <rFont val="Franklin Gothic Book"/>
        <family val="2"/>
      </rPr>
      <t>se ocupa de los datos financieros contextuales y agregados correspondientes a los Requisitos EITI 2, 3, 4, 5, y 6.</t>
    </r>
  </si>
  <si>
    <t>Por cada fila realice los siguientes pasos</t>
  </si>
  <si>
    <r>
      <t>1.Empezando desde arriba, comience respondiendo las preguntas de la primera columna (</t>
    </r>
    <r>
      <rPr>
        <b/>
        <i/>
        <sz val="11"/>
        <color theme="1"/>
        <rFont val="Franklin Gothic Book"/>
        <family val="2"/>
      </rPr>
      <t>Inclusión</t>
    </r>
    <r>
      <rPr>
        <i/>
        <sz val="11"/>
        <color theme="1"/>
        <rFont val="Franklin Gothic Book"/>
        <family val="2"/>
      </rPr>
      <t>). Al resaltar las celdas aparecerán recuadros amarillos con información guía. Haga clic en las celdas de cada uno de los Requisitos EITI para acceder a la redacción exacta del Estándar EITI.</t>
    </r>
  </si>
  <si>
    <t>2. A medida que complete las celdas aparecerá más información guía. Ingrese la información conforme a lo indicado, llenando en cada fila cada una de las columnas antes de pasar a la siguiente.</t>
  </si>
  <si>
    <r>
      <t xml:space="preserve">Por ejemplo, al elegir "Sí, en el Informe EITI", en el recuadro </t>
    </r>
    <r>
      <rPr>
        <b/>
        <i/>
        <sz val="11"/>
        <color theme="1"/>
        <rFont val="Franklin Gothic Book"/>
        <family val="2"/>
      </rPr>
      <t>Fuente / unidades</t>
    </r>
    <r>
      <rPr>
        <i/>
        <sz val="11"/>
        <color theme="1"/>
        <rFont val="Franklin Gothic Book"/>
        <family val="2"/>
      </rPr>
      <t xml:space="preserve"> aparece la frase "tenga a bien incluir la sección del Informe EITI"</t>
    </r>
  </si>
  <si>
    <r>
      <rPr>
        <i/>
        <sz val="11"/>
        <color theme="1"/>
        <rFont val="Franklin Gothic Book"/>
        <family val="2"/>
      </rPr>
      <t>3.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Incluya toda otra información o comentario que necesite en la columna de </t>
    </r>
    <r>
      <rPr>
        <b/>
        <i/>
        <sz val="11"/>
        <color theme="1"/>
        <rFont val="Franklin Gothic Book"/>
        <family val="2"/>
      </rPr>
      <t>Comentarios / Notas"</t>
    </r>
    <r>
      <rPr>
        <i/>
        <sz val="11"/>
        <color theme="1"/>
        <rFont val="Franklin Gothic Book"/>
        <family val="2"/>
      </rPr>
      <t>.</t>
    </r>
  </si>
  <si>
    <r>
      <rPr>
        <i/>
        <sz val="11"/>
        <color rgb="FF000000"/>
        <rFont val="Franklin Gothic Book"/>
        <family val="2"/>
      </rPr>
      <t>Si tiene alguna pregunta, comuníquese a</t>
    </r>
    <r>
      <rPr>
        <i/>
        <u/>
        <sz val="11"/>
        <color theme="10"/>
        <rFont val="Franklin Gothic Book"/>
        <family val="2"/>
      </rPr>
      <t xml:space="preserve"> </t>
    </r>
    <r>
      <rPr>
        <b/>
        <u/>
        <sz val="11"/>
        <color theme="10"/>
        <rFont val="Franklin Gothic Book"/>
        <family val="2"/>
      </rPr>
      <t>data@eiti.org</t>
    </r>
  </si>
  <si>
    <t>Parte 2 - Autoverificación para divulgaciones</t>
  </si>
  <si>
    <t xml:space="preserve">Tenga a bien responder todas las preguntas formuladas a continuación. </t>
  </si>
  <si>
    <t>Requisito</t>
  </si>
  <si>
    <t>Inclusión</t>
  </si>
  <si>
    <t>Fuente / unidades</t>
  </si>
  <si>
    <t>Comentarios / Notas</t>
  </si>
  <si>
    <r>
      <t>Requisito EITI 2.1:</t>
    </r>
    <r>
      <rPr>
        <b/>
        <sz val="11"/>
        <rFont val="Franklin Gothic Book"/>
        <family val="2"/>
      </rPr>
      <t xml:space="preserve"> Marco legal y régimen fiscal</t>
    </r>
  </si>
  <si>
    <t>¿El gobierno publica información relativa a</t>
  </si>
  <si>
    <t>las leyes y regulaciones?</t>
  </si>
  <si>
    <t>www.gob.pe, http://spijlibre.minjus.gob.pe/normativa_libre/login.asp, https://elperuano.pe</t>
  </si>
  <si>
    <t>www.gob.pe es la plataforma digital única del Gobierno Peruano.</t>
  </si>
  <si>
    <t>una exposición general de los roles de los organismos gubernamentales?</t>
  </si>
  <si>
    <t>Dicha plataforma conecta a diversas fuentes pública de información.</t>
  </si>
  <si>
    <t>el régimen de derechos sobre minerales y petróleo?</t>
  </si>
  <si>
    <t>www.gob.pe, http://spijlibre.minjus.gob.pe/normativa_libre/login.asp, https://elperuano.pe, www.minem.gob.pe</t>
  </si>
  <si>
    <t>el régimen fiscal?</t>
  </si>
  <si>
    <t>www.gob.pe, http://spijlibre.minjus.gob.pe/normativa_libre/login.asp, https://elperuano.pe, www.mef.gob.pe, www.sunat.gob.pe</t>
  </si>
  <si>
    <r>
      <t>Requisito EITI 2.2:</t>
    </r>
    <r>
      <rPr>
        <b/>
        <sz val="11"/>
        <rFont val="Franklin Gothic Book"/>
        <family val="2"/>
      </rPr>
      <t xml:space="preserve"> Adjudicación de contratos y licencias</t>
    </r>
  </si>
  <si>
    <t>el/los proceso(s) de adjudicación?</t>
  </si>
  <si>
    <t>www.gob.pe, www.minem.gob.pe, www.proinversion.gob.pe, www.perupetro.com.pe, www.ingemmet.gob.pe</t>
  </si>
  <si>
    <t>y los criterios técnicos y financieros empleados?</t>
  </si>
  <si>
    <t xml:space="preserve">el/los proceso(s) de transferencia? </t>
  </si>
  <si>
    <t>el/los proceso(s)/las rondas de licitación?</t>
  </si>
  <si>
    <t>Cantidad de adjudicaciones y transferencias de licencias durante el año comprendido</t>
  </si>
  <si>
    <t>www.ingemmet.gob.pe, www.minem.gob.pe</t>
  </si>
  <si>
    <t>Derechos mineros titulados</t>
  </si>
  <si>
    <t>www.perupetro.com.pe</t>
  </si>
  <si>
    <t>Contratos de exploración y explotación en hidrocarburos</t>
  </si>
  <si>
    <r>
      <t>Requisito EITI 2.3:</t>
    </r>
    <r>
      <rPr>
        <b/>
        <sz val="11"/>
        <rFont val="Franklin Gothic Book"/>
        <family val="2"/>
      </rPr>
      <t xml:space="preserve"> Registro de licencias</t>
    </r>
  </si>
  <si>
    <t>Registro de licencias para el sector minero</t>
  </si>
  <si>
    <t>Registro de licencias para el sector petrolero</t>
  </si>
  <si>
    <t>www.minem.gob.pe, www.perupetro.com.pe</t>
  </si>
  <si>
    <t>https://www.perupetro.com.pe/wps/portal/corporativo/PerupetroSite/contratos%20de%20eyp/contratos%20y%20convenios/contratos%20de%20hidrocarburos%20vigentes/!ut/p/z1/04_Sj9CPykssy0xPLMnMz0vMAfIjo8zi_YxcTTw8TAy93AN8LQwCTUJcvEKADEsDc_1wsAIDHMDRQD8Kt_5AIzOofjwKooixH4-CKPzOC9ePIqSkIDc0NMIgXREA6aWkeQ!!/dz/d5/L2dBISEvZ0FBIS9nQSEh/</t>
  </si>
  <si>
    <t>Registro de licencias para otro(s) sector(es) - agregar filas en caso de haber varios</t>
  </si>
  <si>
    <t>No disponible</t>
  </si>
  <si>
    <r>
      <t>Requisito EITI 2.4:</t>
    </r>
    <r>
      <rPr>
        <b/>
        <sz val="11"/>
        <rFont val="Franklin Gothic Book"/>
        <family val="2"/>
      </rPr>
      <t xml:space="preserve"> Divulgación de contratos</t>
    </r>
  </si>
  <si>
    <t>Política del gobierno en materia de divulgación de contratos</t>
  </si>
  <si>
    <t>www.minem.gob.pe</t>
  </si>
  <si>
    <t>¿Se divulgan los contratos o el texto integral de las licencias?</t>
  </si>
  <si>
    <t>Registro de contratos para el sector minero</t>
  </si>
  <si>
    <t>Registro de contratos para el sector petrolero</t>
  </si>
  <si>
    <t>Registro de contratos para otro(s) sector(es) - agregar filas en caso de haber varios</t>
  </si>
  <si>
    <r>
      <t>Requisito EITI 2.5:</t>
    </r>
    <r>
      <rPr>
        <b/>
        <sz val="11"/>
        <rFont val="Franklin Gothic Book"/>
        <family val="2"/>
      </rPr>
      <t xml:space="preserve"> Beneficiarios reales</t>
    </r>
  </si>
  <si>
    <t>Política del gobierno en materia de beneficiarios reales</t>
  </si>
  <si>
    <t>¿Se divulgan datos sobre los beneficiarios reales?</t>
  </si>
  <si>
    <t>Registro de beneficiarios reales</t>
  </si>
  <si>
    <t/>
  </si>
  <si>
    <r>
      <t>Requisito EITI 2.6:</t>
    </r>
    <r>
      <rPr>
        <b/>
        <sz val="11"/>
        <rFont val="Franklin Gothic Book"/>
        <family val="2"/>
      </rPr>
      <t xml:space="preserve"> Participación estatal</t>
    </r>
  </si>
  <si>
    <t>¿El gobierno informa de qué modo participa en el sector extractivo?</t>
  </si>
  <si>
    <t>www.fonafe.gob.pe</t>
  </si>
  <si>
    <t>Referencias a portales de empresas de titularidad estatal o sitio(s) web de empresa(s) privada(s), por ejemplo, conforme a lo expuesto en el Informe (agregar filas en caso de haber varias empresas de titularidad estatal)</t>
  </si>
  <si>
    <t>www.fonafe.gob.pe, www.amsac.pe, www.petroperu.com.pe</t>
  </si>
  <si>
    <t>Referencias a Estado Financiero Auditado de empresa de titularidad estatal o privada (agregar filas en caso de haber varias empresas de titularidad estatal)</t>
  </si>
  <si>
    <r>
      <t>Requisito EITI 3.1:</t>
    </r>
    <r>
      <rPr>
        <b/>
        <sz val="11"/>
        <rFont val="Franklin Gothic Book"/>
        <family val="2"/>
      </rPr>
      <t xml:space="preserve"> Exploración</t>
    </r>
  </si>
  <si>
    <t>Exposición general de las industrias extractivas, incluida toda actividad de exploración significativa</t>
  </si>
  <si>
    <r>
      <t>Requisito EITI 3.2:</t>
    </r>
    <r>
      <rPr>
        <b/>
        <sz val="11"/>
        <rFont val="Franklin Gothic Book"/>
        <family val="2"/>
      </rPr>
      <t xml:space="preserve"> Producción por producto básico</t>
    </r>
  </si>
  <si>
    <t>(Códigos del Sistema Armonizado)</t>
  </si>
  <si>
    <t>Divulgación de volúmenes de producción</t>
  </si>
  <si>
    <t>Divulgación de valores de producción</t>
  </si>
  <si>
    <t>Petróleo crudo (2709), volumen</t>
  </si>
  <si>
    <t>Barriles</t>
  </si>
  <si>
    <t>USD</t>
  </si>
  <si>
    <t>barriles por día</t>
  </si>
  <si>
    <t>Gas natural (2711), volumen</t>
  </si>
  <si>
    <t>Sm3</t>
  </si>
  <si>
    <t>Oro (7108), volumen</t>
  </si>
  <si>
    <t>Toneladas</t>
  </si>
  <si>
    <t>Tonelada Metrica Fina</t>
  </si>
  <si>
    <t>Cantidad producida por precio promedio</t>
  </si>
  <si>
    <t>Plata (7106), volumen</t>
  </si>
  <si>
    <t>Zinc (2608), volumen</t>
  </si>
  <si>
    <t>Toneladas métricas</t>
  </si>
  <si>
    <t>Cobre (2603), volumen</t>
  </si>
  <si>
    <t>Hierro (2601), volumen</t>
  </si>
  <si>
    <t>Estaño (2609), volumen</t>
  </si>
  <si>
    <t>Molibdeno (2613), volumen</t>
  </si>
  <si>
    <t>Plomo (2607), volumen</t>
  </si>
  <si>
    <r>
      <t>Requisito EITI 3.3:</t>
    </r>
    <r>
      <rPr>
        <b/>
        <sz val="11"/>
        <rFont val="Franklin Gothic Book"/>
        <family val="2"/>
      </rPr>
      <t xml:space="preserve"> Exportaciones</t>
    </r>
  </si>
  <si>
    <t>Divulgación de volúmenes de exportación</t>
  </si>
  <si>
    <t>www.minem.gob.pe, www.perupetro.com.pe, www.inei.gob.pe, www.bcrp.gob.pe</t>
  </si>
  <si>
    <t>Divulgación de valores de exportación</t>
  </si>
  <si>
    <t>PeruPetro</t>
  </si>
  <si>
    <t>MINEM</t>
  </si>
  <si>
    <r>
      <t>Requisito EITI 4.1:</t>
    </r>
    <r>
      <rPr>
        <b/>
        <sz val="11"/>
        <rFont val="Franklin Gothic Book"/>
        <family val="2"/>
      </rPr>
      <t xml:space="preserve"> Exhaustividad</t>
    </r>
  </si>
  <si>
    <t>¿El gobierno divulga integralmente los ingresos del sector extractivo por flujo de ingresos?</t>
  </si>
  <si>
    <t>¿Se encuentran disponibles al público las decisiones del grupo multipartícipe referentes a los umbrales de importancia relativa?</t>
  </si>
  <si>
    <t>Sí, a través de informe EITI</t>
  </si>
  <si>
    <t>Cuánto abarca la conciliación</t>
  </si>
  <si>
    <t>Calculado utilizando los datos referentes al total de ingresos del gobierno (parte 4) y al total por empresa (parte 5)</t>
  </si>
  <si>
    <r>
      <t>Requisito EITI 4.2:</t>
    </r>
    <r>
      <rPr>
        <b/>
        <sz val="11"/>
        <rFont val="Franklin Gothic Book"/>
        <family val="2"/>
      </rPr>
      <t xml:space="preserve"> Ingresos en especie</t>
    </r>
  </si>
  <si>
    <t>¿El gobierno divulga datos sobre los ingresos en especie y las ventas de la porción de la producción que corresponde al Estado?</t>
  </si>
  <si>
    <t>En caso afirmativo, ¿cuál fue el volumen recibido?</t>
  </si>
  <si>
    <t>&lt; número &gt;</t>
  </si>
  <si>
    <t>Sm3 (metros cúbicos estándar)</t>
  </si>
  <si>
    <t>Sm3 e.p.</t>
  </si>
  <si>
    <t>Agregar productos básicos aquí, volumen</t>
  </si>
  <si>
    <t>En caso afirmativo, ¿qué se vendió?</t>
  </si>
  <si>
    <t>&lt;método de cálculo del valor, si se dispone de él&gt;</t>
  </si>
  <si>
    <t>En caso afirmativo, ¿cuál fue el total de ingresos transferidos al estado procedentes de la venta de petróleo, gas y minerales?</t>
  </si>
  <si>
    <r>
      <t>Requisito EITI 4.3:</t>
    </r>
    <r>
      <rPr>
        <b/>
        <sz val="11"/>
        <rFont val="Franklin Gothic Book"/>
        <family val="2"/>
      </rPr>
      <t xml:space="preserve"> Acuerdos de permuta</t>
    </r>
  </si>
  <si>
    <t>¿El gobierno divulga información sobre los acuerdos de infraestructura y permuta?</t>
  </si>
  <si>
    <t>www.petroperu.com.pe</t>
  </si>
  <si>
    <t>En caso afirmativo, ¿cuál fue el total de ingresos recibidos por acuerdos de infraestructura y permuta?</t>
  </si>
  <si>
    <r>
      <t>Requisito EITI 4.4:</t>
    </r>
    <r>
      <rPr>
        <b/>
        <sz val="11"/>
        <rFont val="Franklin Gothic Book"/>
        <family val="2"/>
      </rPr>
      <t xml:space="preserve"> Ingresos por transporte</t>
    </r>
  </si>
  <si>
    <t>¿El gobierno divulga información sobre los ingresos por transporte?</t>
  </si>
  <si>
    <t>&lt; ¿Reportado a través de EITI o divulgado sistemáticamente? &gt;</t>
  </si>
  <si>
    <t>En caso afirmativo, ¿cuál fue el total de ingresos recibidos por el transporte de productos básicos?</t>
  </si>
  <si>
    <t>PEN</t>
  </si>
  <si>
    <r>
      <t>Requisito EITI 4.5:</t>
    </r>
    <r>
      <rPr>
        <b/>
        <sz val="11"/>
        <rFont val="Franklin Gothic Book"/>
        <family val="2"/>
      </rPr>
      <t xml:space="preserve"> Transacciones de empresas de titularidad estatal</t>
    </r>
  </si>
  <si>
    <t>¿El gobierno divulga información sobre las transacciones de empresas de titularidad estatal?</t>
  </si>
  <si>
    <t>En caso afirmativo, ¿cuál fue el total de ingresos recibidos por las empresas de titularidad estatal?</t>
  </si>
  <si>
    <t>No identificado</t>
  </si>
  <si>
    <r>
      <t>Requisito EITI 4.6:</t>
    </r>
    <r>
      <rPr>
        <b/>
        <sz val="11"/>
        <rFont val="Franklin Gothic Book"/>
        <family val="2"/>
      </rPr>
      <t xml:space="preserve"> Pagos directos subnacionales</t>
    </r>
  </si>
  <si>
    <t>En caso afirmativo, ¿cuál fue el total de ingresos subnacionales recibidos?</t>
  </si>
  <si>
    <r>
      <t>Requisito EITI 4.8:</t>
    </r>
    <r>
      <rPr>
        <b/>
        <sz val="11"/>
        <rFont val="Franklin Gothic Book"/>
        <family val="2"/>
      </rPr>
      <t xml:space="preserve"> Puntualidad de los datos</t>
    </r>
  </si>
  <si>
    <t>Puntualidad de los datos (cantidad de años desde el cierre del ejercicio fiscal hasta la publicación)</t>
  </si>
  <si>
    <r>
      <t>Requisito EITI 4.9:</t>
    </r>
    <r>
      <rPr>
        <b/>
        <sz val="11"/>
        <rFont val="Franklin Gothic Book"/>
        <family val="2"/>
      </rPr>
      <t xml:space="preserve"> Calidad de los datos</t>
    </r>
  </si>
  <si>
    <t>¿El gobierno divulga periódicamente los datos financieros del requisito 4.1 (divulgación integral de los flujos de ingresos tanto para el gobierno como para las empresas) del Estándar EITI?</t>
  </si>
  <si>
    <t>¿Los datos están sujetos a auditorías independientes y creíbles en las que se aplican estándares internacionales?</t>
  </si>
  <si>
    <t>¿Los organismos gubernamentales están sujetos a auditorías independientes y creíbles?</t>
  </si>
  <si>
    <t xml:space="preserve">La auditoria del Estado es quien regula. </t>
  </si>
  <si>
    <t>Base de datos de auditorías del gobierno</t>
  </si>
  <si>
    <t>¿Las empresas están sujetas a auditorías independientes y creíbles?</t>
  </si>
  <si>
    <t>Base de datos de auditorías de las empresas</t>
  </si>
  <si>
    <r>
      <t>Requisito EITI 5.1:</t>
    </r>
    <r>
      <rPr>
        <b/>
        <sz val="11"/>
        <rFont val="Franklin Gothic Book"/>
        <family val="2"/>
      </rPr>
      <t xml:space="preserve"> Distribución de ingresos de las industrias extractivas</t>
    </r>
  </si>
  <si>
    <t>¿El gobierno aclara si todos los ingresos del sector extractivo se registran en el presupuesto nacional (es decir, si se incluyen en la cuenta única del tesoro / cuenta consolidada del gobierno?</t>
  </si>
  <si>
    <t>www.mef.gob.pe, www.minem.gob.pe</t>
  </si>
  <si>
    <t>¿El gobierno divulga el valor de los ingresos no registrados en el presupuesto?</t>
  </si>
  <si>
    <t>No data disponible</t>
  </si>
  <si>
    <r>
      <t>Requisito EITI 5.2:</t>
    </r>
    <r>
      <rPr>
        <b/>
        <sz val="11"/>
        <rFont val="Franklin Gothic Book"/>
        <family val="2"/>
      </rPr>
      <t xml:space="preserve"> Transferencias subnacionales</t>
    </r>
  </si>
  <si>
    <t>¿El gobierno divulga información sobre las transferencias subnacionales?</t>
  </si>
  <si>
    <t>En caso afirmativo, ¿cuánto debería haber transferido el gobierno según la fórmula de reparto de ingresos?</t>
  </si>
  <si>
    <t>En caso afirmativo, ¿qué monto de transferencias podría justificar el gobierno?</t>
  </si>
  <si>
    <r>
      <t>Requisito EITI 5.3:</t>
    </r>
    <r>
      <rPr>
        <b/>
        <sz val="11"/>
        <rFont val="Franklin Gothic Book"/>
        <family val="2"/>
      </rPr>
      <t xml:space="preserve"> Gestión de ingresos y gastos</t>
    </r>
  </si>
  <si>
    <t>¿El gobierno divulga si hay ingresos del sector extractivo que estén reservados (es decir, asignados a usos, programas o zonas geográficas específicos)?</t>
  </si>
  <si>
    <t>www.mef.gob.pe</t>
  </si>
  <si>
    <t>¿El gobierno divulga una descripción del presupuesto y los procesos de auditoría del país?</t>
  </si>
  <si>
    <t>¿El gobierno divulga información disponible al público referente a presupuestos y gastos? - agregar filas en caso de haber varias</t>
  </si>
  <si>
    <r>
      <t>Requisito EITI 6.1:</t>
    </r>
    <r>
      <rPr>
        <b/>
        <sz val="11"/>
        <rFont val="Franklin Gothic Book"/>
        <family val="2"/>
      </rPr>
      <t xml:space="preserve"> Gastos sociales</t>
    </r>
  </si>
  <si>
    <t>¿El gobierno divulga información sobre gastos sociales?</t>
  </si>
  <si>
    <t>En caso afirmativo, ¿cuál fue el total de gastos sociales obligatorios recibidos?</t>
  </si>
  <si>
    <t>En caso afirmativo, ¿cuál fue el total de gastos sociales voluntarios recibidos?</t>
  </si>
  <si>
    <t>¿Las empresas divulgan información sobre gastos sociales?</t>
  </si>
  <si>
    <t>En caso afirmativo, ¿cuál fue el total de gastos sociales obligatorios pagados?</t>
  </si>
  <si>
    <t>En caso afirmativo, ¿cuál fue el total de gastos sociales voluntarios pagados?</t>
  </si>
  <si>
    <t>¿El gobierno divulga información sobre pagos ambientales?</t>
  </si>
  <si>
    <t>En caso afirmativo, ¿cuál fue el total de pagos ambientales obligatorios?</t>
  </si>
  <si>
    <t>En caso afirmativo, ¿cuál fue el total de pagos ambientales voluntarios?</t>
  </si>
  <si>
    <r>
      <t>Requisito EITI 6.2:</t>
    </r>
    <r>
      <rPr>
        <b/>
        <sz val="11"/>
        <rFont val="Franklin Gothic Book"/>
        <family val="2"/>
      </rPr>
      <t xml:space="preserve"> Gastos cuasifiscales</t>
    </r>
  </si>
  <si>
    <t>¿El gobierno o las empresas de titularidad estatal divulgan información sobre gastos cuasifiscales?</t>
  </si>
  <si>
    <t>En caso afirmativo, ¿cuál fue el total de gastos cuasifiscales desembolsados por las empresas de titularidad estatal?</t>
  </si>
  <si>
    <r>
      <t>Requisito EITI 6.3:</t>
    </r>
    <r>
      <rPr>
        <b/>
        <sz val="11"/>
        <rFont val="Franklin Gothic Book"/>
        <family val="2"/>
      </rPr>
      <t xml:space="preserve"> Contribución económica</t>
    </r>
  </si>
  <si>
    <t>¿El gobierno divulga información sobre la contribución económica?</t>
  </si>
  <si>
    <r>
      <rPr>
        <i/>
        <sz val="11"/>
        <color theme="1"/>
        <rFont val="Franklin Gothic Book"/>
        <family val="2"/>
      </rPr>
      <t>Producto Interno Bruto -</t>
    </r>
    <r>
      <rPr>
        <i/>
        <u/>
        <sz val="11"/>
        <color rgb="FF00B0F0"/>
        <rFont val="Franklin Gothic Book"/>
        <family val="2"/>
      </rPr>
      <t xml:space="preserve"> </t>
    </r>
    <r>
      <rPr>
        <i/>
        <u/>
        <sz val="11"/>
        <color rgb="FF0070C0"/>
        <rFont val="Franklin Gothic Book"/>
        <family val="2"/>
      </rPr>
      <t>SCN 2008</t>
    </r>
    <r>
      <rPr>
        <i/>
        <sz val="11"/>
        <color rgb="FF0070C0"/>
        <rFont val="Franklin Gothic Book"/>
        <family val="2"/>
      </rPr>
      <t xml:space="preserve"> C</t>
    </r>
    <r>
      <rPr>
        <i/>
        <sz val="11"/>
        <color rgb="FF000000"/>
        <rFont val="Franklin Gothic Book"/>
        <family val="2"/>
      </rPr>
      <t>. Minería y explotación de canteras, incluidos el gas y el petróleo</t>
    </r>
  </si>
  <si>
    <t>Producto Interno Bruto Minería Artesanal y el sector informal</t>
  </si>
  <si>
    <t>Producto Interno Bruto - todos los sectores</t>
  </si>
  <si>
    <t>Ingresos del gobierno - industrias extractivas</t>
  </si>
  <si>
    <t>Ingresos del gobierno - todos los sectores</t>
  </si>
  <si>
    <t>Exportaciones - industrias extractivas</t>
  </si>
  <si>
    <t>Exportaciones - todos los sectores</t>
  </si>
  <si>
    <t>Nivel de empleo - sector extractivo - hombres</t>
  </si>
  <si>
    <t>personas</t>
  </si>
  <si>
    <t>Sólo en el sector minero</t>
  </si>
  <si>
    <t>Nivel de empleo - sector extractivo - mujeres</t>
  </si>
  <si>
    <t>Nivel de empleo - sector extractivo</t>
  </si>
  <si>
    <t>Incluye de todo el sector minero, pero solo empleos generados por Petroperú</t>
  </si>
  <si>
    <t>Nivel de empleo - todos los sectores</t>
  </si>
  <si>
    <t>Incluye toda la población económicamente activa del país</t>
  </si>
  <si>
    <t>Inversiones - sector extractivo</t>
  </si>
  <si>
    <t>Inversiones - todos los sectores</t>
  </si>
  <si>
    <r>
      <t>Requisito EITI 6.4:</t>
    </r>
    <r>
      <rPr>
        <b/>
        <sz val="11"/>
        <rFont val="Franklin Gothic Book"/>
        <family val="2"/>
      </rPr>
      <t xml:space="preserve"> Impacto ambiental</t>
    </r>
  </si>
  <si>
    <t>las normas legales y administrativas pertinentes en materia de gestión ambiental?</t>
  </si>
  <si>
    <t>www.oefa.gob.pe, www.senace.gob.pe</t>
  </si>
  <si>
    <t>las bases de datos con evaluaciones de impacto ambiental, esquemas de certificación o documentación similar de la gestión ambiental?</t>
  </si>
  <si>
    <t>otra información pertinente en materia de administración y procedimientos de seguimiento ambiental?</t>
  </si>
  <si>
    <r>
      <rPr>
        <b/>
        <sz val="11"/>
        <rFont val="Franklin Gothic Book"/>
        <family val="2"/>
      </rPr>
      <t xml:space="preserve">Give us your feedback or report a conflict in the data! Write to us at  </t>
    </r>
    <r>
      <rPr>
        <b/>
        <u/>
        <sz val="11"/>
        <color rgb="FF188FBB"/>
        <rFont val="Franklin Gothic Book"/>
        <family val="2"/>
      </rPr>
      <t>data@eiti.org</t>
    </r>
  </si>
  <si>
    <r>
      <rPr>
        <sz val="11"/>
        <color rgb="FF000000"/>
        <rFont val="Franklin Gothic Book"/>
        <family val="2"/>
      </rPr>
      <t>La</t>
    </r>
    <r>
      <rPr>
        <b/>
        <sz val="11"/>
        <color rgb="FF000000"/>
        <rFont val="Franklin Gothic Book"/>
        <family val="2"/>
      </rPr>
      <t xml:space="preserve"> Parte 3 (Entidades informantes) </t>
    </r>
    <r>
      <rPr>
        <sz val="11"/>
        <color rgb="FF000000"/>
        <rFont val="Franklin Gothic Book"/>
        <family val="2"/>
      </rPr>
      <t>se ocupa de las listas de entidades informantes (organismos gubernamentales, empresas y proyectos) e información relacionada.</t>
    </r>
    <r>
      <rPr>
        <sz val="11"/>
        <color rgb="FF000000"/>
        <rFont val="Franklin Gothic Book"/>
        <family val="2"/>
      </rPr>
      <t xml:space="preserve"> </t>
    </r>
  </si>
  <si>
    <r>
      <t>1.Comience por el primer recuadro (</t>
    </r>
    <r>
      <rPr>
        <b/>
        <i/>
        <sz val="11"/>
        <color theme="1"/>
        <rFont val="Franklin Gothic Book"/>
        <family val="2"/>
      </rPr>
      <t>Lista de entidades gubernamentales informantes</t>
    </r>
    <r>
      <rPr>
        <i/>
        <sz val="11"/>
        <color theme="1"/>
        <rFont val="Franklin Gothic Book"/>
        <family val="2"/>
      </rPr>
      <t>), con el nombre de cada organismo gubernamental informante</t>
    </r>
  </si>
  <si>
    <r>
      <t xml:space="preserve">2.Complete la fila correspondiente a la </t>
    </r>
    <r>
      <rPr>
        <b/>
        <i/>
        <sz val="11"/>
        <color theme="1"/>
        <rFont val="Franklin Gothic Book"/>
        <family val="2"/>
      </rPr>
      <t>Identificación de la empresa</t>
    </r>
    <r>
      <rPr>
        <i/>
        <sz val="11"/>
        <color theme="1"/>
        <rFont val="Franklin Gothic Book"/>
        <family val="2"/>
      </rPr>
      <t>. Al resaltar las celdas aparecerán recuadros amarillos con información guía.</t>
    </r>
  </si>
  <si>
    <r>
      <t xml:space="preserve">3.Complete la </t>
    </r>
    <r>
      <rPr>
        <b/>
        <i/>
        <sz val="11"/>
        <color theme="1"/>
        <rFont val="Franklin Gothic Book"/>
        <family val="2"/>
      </rPr>
      <t xml:space="preserve">Lista de empresas informantes, </t>
    </r>
    <r>
      <rPr>
        <i/>
        <sz val="11"/>
        <color theme="1"/>
        <rFont val="Franklin Gothic Book"/>
        <family val="2"/>
      </rPr>
      <t>comenzando por la primera columna "Nombre completo de la empresa".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Ingrese la información conforme a lo indicado, llenando en cada fila cada una de las columnas antes de pasar a la siguiente.</t>
    </r>
  </si>
  <si>
    <r>
      <t xml:space="preserve">4. Complete la </t>
    </r>
    <r>
      <rPr>
        <b/>
        <i/>
        <sz val="11"/>
        <color theme="1"/>
        <rFont val="Franklin Gothic Book"/>
        <family val="2"/>
      </rPr>
      <t xml:space="preserve">Lista de proyectos informantes, </t>
    </r>
    <r>
      <rPr>
        <i/>
        <sz val="11"/>
        <color theme="1"/>
        <rFont val="Franklin Gothic Book"/>
        <family val="2"/>
      </rPr>
      <t>comenzando por la primera columna "Nombre completo del proyecto"</t>
    </r>
  </si>
  <si>
    <r>
      <rPr>
        <i/>
        <sz val="11"/>
        <color rgb="FF000000"/>
        <rFont val="Franklin Gothic Book"/>
        <family val="2"/>
      </rPr>
      <t xml:space="preserve">Si tiene alguna pregunta, comuníquese a </t>
    </r>
    <r>
      <rPr>
        <b/>
        <u/>
        <sz val="11"/>
        <color theme="10"/>
        <rFont val="Franklin Gothic Book"/>
        <family val="2"/>
      </rPr>
      <t>data@eiti.org</t>
    </r>
  </si>
  <si>
    <t>Parte 3 - Entidades informantes</t>
  </si>
  <si>
    <t>Proporcione una lista de todas las entidades informantes, junto con otra información pertinente</t>
  </si>
  <si>
    <t>Lista de entidades gubernamentales informantes</t>
  </si>
  <si>
    <t>Nombre completo del organismo</t>
  </si>
  <si>
    <t>Tipo de organismo</t>
  </si>
  <si>
    <t>Número identificatorio (si corresponde)</t>
  </si>
  <si>
    <t>Total informado</t>
  </si>
  <si>
    <t>LA ASOCIACIÓN DE LA INICIATIVA PARA LA TRANSPARENCIA DE LAS INDUSTRIAS EXTRACTIVAS (EITI)</t>
  </si>
  <si>
    <t>Gobierno central</t>
  </si>
  <si>
    <t>Superintendencia Nacional de Administración Tributaria (SUNAT)</t>
  </si>
  <si>
    <t>Gobierno de estado</t>
  </si>
  <si>
    <t>Ministerio de Energía y Minas (MINEM)</t>
  </si>
  <si>
    <t>Organismo de Evaluación y Fiscalización Ambiental (OEFA)</t>
  </si>
  <si>
    <t>Otra</t>
  </si>
  <si>
    <t>Organismo Supervisor de la Inversión en Energía y Minería (OSINERGMIN)</t>
  </si>
  <si>
    <t>Activos Mineros S.A.</t>
  </si>
  <si>
    <t xml:space="preserve">Empresas de titularidad estatal &amp; corporaciones públicas </t>
  </si>
  <si>
    <t>Instituto Geológico, Minero y Metalúrgico (INGEMMET)</t>
  </si>
  <si>
    <t>PERUPETRO</t>
  </si>
  <si>
    <t>Ministerio de Economía y Finanzas (MEF)</t>
  </si>
  <si>
    <t>Presidencia del Consejo de Ministros(PCM)</t>
  </si>
  <si>
    <t>Lista de empresas informantes</t>
  </si>
  <si>
    <t>Referencias identificatorias de la empresa</t>
  </si>
  <si>
    <t>Ejemplo: Número de identificación tributaria</t>
  </si>
  <si>
    <t>The Brønnøysund Register Centre</t>
  </si>
  <si>
    <t>Colocar enlace al registro u organismo, si se dispone de él</t>
  </si>
  <si>
    <t>Nombre completo de la empresa</t>
  </si>
  <si>
    <t>Tipo de compañía</t>
  </si>
  <si>
    <t>Número identificatorio de la empresa</t>
  </si>
  <si>
    <t>Sector</t>
  </si>
  <si>
    <t>Productos básicos (separados por comas)</t>
  </si>
  <si>
    <t xml:space="preserve">Listado bursátil o sitio web de la empresa </t>
  </si>
  <si>
    <t>Estado financiero auditado (o balance general, flujo de efectivo, estado de resultados, si no se dispone de aquél)</t>
  </si>
  <si>
    <t>Informe de pagos a gobiernos</t>
  </si>
  <si>
    <t>AGUAYTIA ENERGY DEL PERU S.R.L</t>
  </si>
  <si>
    <t>privada</t>
  </si>
  <si>
    <t>GAS</t>
  </si>
  <si>
    <t>CEPSA PERUANA S.A.C.</t>
  </si>
  <si>
    <t>PETRÓLEO</t>
  </si>
  <si>
    <t>https://www.cepsa.com</t>
  </si>
  <si>
    <t>CNPC PERU S.A.</t>
  </si>
  <si>
    <t>PETRÓLEO Y GAS</t>
  </si>
  <si>
    <t>Petróleo, gas</t>
  </si>
  <si>
    <t>https://www.cnpc.com.pe</t>
  </si>
  <si>
    <t>COMPAÑIA DE MINAS BUENAVENTURA S.A.A.</t>
  </si>
  <si>
    <t>MINERÍA</t>
  </si>
  <si>
    <t>Cobre</t>
  </si>
  <si>
    <t>http://www.buenaventura.pe</t>
  </si>
  <si>
    <t>COMPAÑIA MINERA ANTAMINA S.A.</t>
  </si>
  <si>
    <t>Cobre zinc, plata, plomo, molibdemo</t>
  </si>
  <si>
    <t>https://www.antamina.com</t>
  </si>
  <si>
    <t>COMPAÑIA MINERA ANTAPACCAY S.A.</t>
  </si>
  <si>
    <t>Cobre, zinc</t>
  </si>
  <si>
    <t>https://www.glencoreperu.pe</t>
  </si>
  <si>
    <t>COMPAÑIA MINERA ARES S.A.C.</t>
  </si>
  <si>
    <t>Oro, plata</t>
  </si>
  <si>
    <t>https://www.hocplc.com</t>
  </si>
  <si>
    <t>COMPAÑIA MINERA ARGENTUM S.A.</t>
  </si>
  <si>
    <t>Zinc, plata, plomo</t>
  </si>
  <si>
    <t>https://www.panamericansilver.com.pe</t>
  </si>
  <si>
    <t>COMPAÑIA MINERA COIMOLACHE S.A.</t>
  </si>
  <si>
    <t>COMPAÑIA MINERA CONDESTABLE S.A.</t>
  </si>
  <si>
    <t>Cobre, oro, plata</t>
  </si>
  <si>
    <t>https://southernpeaksmining.com</t>
  </si>
  <si>
    <t>COMPAÑIA MINERA MISKY MAYO S.R.L.</t>
  </si>
  <si>
    <t>Fosfatos</t>
  </si>
  <si>
    <t>http://www.miskimayo.com</t>
  </si>
  <si>
    <t>COMPAÑIA MINERA PODEROSA S.A.</t>
  </si>
  <si>
    <t>Oro</t>
  </si>
  <si>
    <t>https://www.poderosa.com.pe</t>
  </si>
  <si>
    <t>COMPAÑIA MINERA RAURA S.A.</t>
  </si>
  <si>
    <t>Cobre zinc y plomo</t>
  </si>
  <si>
    <t>https://www.minsur.com</t>
  </si>
  <si>
    <t>EMPRESA MINERA LOS QUENUALES S.A.</t>
  </si>
  <si>
    <t>Cobre zinc, plata, plomo</t>
  </si>
  <si>
    <t>FRONTERA ENERGY DEL PERU S.A.</t>
  </si>
  <si>
    <t>https://www.fronteraenergy.ca/es</t>
  </si>
  <si>
    <t>FRONTERA ENERGY OFF SHORE PERU S.R.L</t>
  </si>
  <si>
    <t>GOLD FIELDS LA CIMA S.A.</t>
  </si>
  <si>
    <t>Cobre y oro</t>
  </si>
  <si>
    <t>https://www.goldfields.com.pe</t>
  </si>
  <si>
    <t>HUDBAY PERU S.A.C.</t>
  </si>
  <si>
    <t>https://www.hudbayminerals.com</t>
  </si>
  <si>
    <t xml:space="preserve">HUNT OIL COMPANY OF PERU L.L.C., SUCURSAL DEL PERU </t>
  </si>
  <si>
    <t>http://www.huntoil.com</t>
  </si>
  <si>
    <t>LA ARENA S.A.</t>
  </si>
  <si>
    <t>MINERA AURIFERA RETAMAS S.A.</t>
  </si>
  <si>
    <t>https://marsa.com.pe</t>
  </si>
  <si>
    <t>MINERA BOROO MISQUICHILCA S.A.</t>
  </si>
  <si>
    <t>https://www.mineraboroo.com</t>
  </si>
  <si>
    <t>MINERA CHINALCO PERU S.A.</t>
  </si>
  <si>
    <t>https://www.chinalco.com.pe</t>
  </si>
  <si>
    <t>MINERA COLQUISIRI S.A.</t>
  </si>
  <si>
    <t>https://colquisiri.com.pe</t>
  </si>
  <si>
    <t>MINERA LA ZANJA S.R.L.</t>
  </si>
  <si>
    <t>MINERA LAS BAMBAS S.A.</t>
  </si>
  <si>
    <t>Cobre, molibdeno</t>
  </si>
  <si>
    <t>https://www.lasbambas.com</t>
  </si>
  <si>
    <t>MINERA YANACOCHA S.R.L.</t>
  </si>
  <si>
    <t>https://newmont.com</t>
  </si>
  <si>
    <t>MINSUR SA</t>
  </si>
  <si>
    <t>Cobre, estaño</t>
  </si>
  <si>
    <t xml:space="preserve">NEXA RESOURCES ATACOCHA S.A.A. </t>
  </si>
  <si>
    <t>Plomo</t>
  </si>
  <si>
    <t>https://www.nexaresources.com</t>
  </si>
  <si>
    <t xml:space="preserve">NEXA RESOURCES EL PORVENIR S.A.C. </t>
  </si>
  <si>
    <t>Cobre zinc, plata, oro</t>
  </si>
  <si>
    <t>NEXA RESOURCES PERU S.A.A.</t>
  </si>
  <si>
    <t>Cobre, zinc, plomo</t>
  </si>
  <si>
    <t>OLYMPIC PERU INC., SUCURSAL DEL PERU</t>
  </si>
  <si>
    <t>PAN AMERICAN SILVER HUARON S.A.</t>
  </si>
  <si>
    <t>Cobre, plata zinc, plomo</t>
  </si>
  <si>
    <t>PETROTAL PERU S.R.L.</t>
  </si>
  <si>
    <t>https://petrotal-corp.com</t>
  </si>
  <si>
    <t>PLUSPETROL CAMISEA S.A.</t>
  </si>
  <si>
    <t>https://www.pluspetrol.net</t>
  </si>
  <si>
    <t>PLUSPETROL LOTE 56 S.A.</t>
  </si>
  <si>
    <t>PLUSPETROL PERU CORPORATION S.A.</t>
  </si>
  <si>
    <t>REPSOL EXPLORACION PERU, SUCURSAL DEL
PERU</t>
  </si>
  <si>
    <t>https://www.repsol.com</t>
  </si>
  <si>
    <t>SAPET DEVELOPMENT PERU INC., SUCURSAL DEL
PERU</t>
  </si>
  <si>
    <t>http://www.sapet.com.pe</t>
  </si>
  <si>
    <t>SAVIA PERU S.A.</t>
  </si>
  <si>
    <t>https://www.saviaperu.com</t>
  </si>
  <si>
    <t>SHAHUINDO S.A.C.</t>
  </si>
  <si>
    <t>SHOUGANG HIERRO PERU S.A.A.</t>
  </si>
  <si>
    <t>Hierro</t>
  </si>
  <si>
    <t>https://www.shougang.com.pe</t>
  </si>
  <si>
    <t>SK INNOVATION, SUCURSAL PERUANA</t>
  </si>
  <si>
    <t>https://www.sk.com</t>
  </si>
  <si>
    <t>SOCIEDAD MINERA CERRO VERDE S.A.A.</t>
  </si>
  <si>
    <t>https://www.cerroverde.pe</t>
  </si>
  <si>
    <t>SOCIEDAD MINERA CORONA S.A.</t>
  </si>
  <si>
    <t>https://www.sierrametals.com</t>
  </si>
  <si>
    <t>SOCIEDAD MINERA EL BROCAL S.A.A.</t>
  </si>
  <si>
    <t>SONATRACH PERU CORPORATION S.A.C.</t>
  </si>
  <si>
    <t>https://sonatrach.com</t>
  </si>
  <si>
    <t>SOUTHERN PERU COPPER CORPORATION SUCURSAL DEL PERU</t>
  </si>
  <si>
    <t>https://southerncoppercorp.com</t>
  </si>
  <si>
    <t>TECPETROL BLOQUE 56 S.A.C.</t>
  </si>
  <si>
    <t>https://www.tecpetrol.com</t>
  </si>
  <si>
    <t xml:space="preserve">TECPETROL DEL PERU S.A.C. </t>
  </si>
  <si>
    <t xml:space="preserve">UNNA ENERGÍA S.A. </t>
  </si>
  <si>
    <t>https://www.unna.com.pe</t>
  </si>
  <si>
    <t>VOLCAN COMPAÑÍA MINERA S.A.A.</t>
  </si>
  <si>
    <t>https://www.volcan.com.pe</t>
  </si>
  <si>
    <t>Reporting projects' list</t>
  </si>
  <si>
    <t>Nombre completo del proyecto</t>
  </si>
  <si>
    <t>Número(s) de referencia del acuerdo legal: contrato, licencia, arrendamiento, concesión, ...</t>
  </si>
  <si>
    <t>Empresas afiliadas, comenzando por la Administradora</t>
  </si>
  <si>
    <t>Productos básicos (un producto/fila)</t>
  </si>
  <si>
    <t>Estado</t>
  </si>
  <si>
    <t>Producción (volumen)</t>
  </si>
  <si>
    <t>Unidad</t>
  </si>
  <si>
    <t>Producción (valor)</t>
  </si>
  <si>
    <t>Moneda</t>
  </si>
  <si>
    <t>Lote 56</t>
  </si>
  <si>
    <t>PLUSPETROL PERÚ CORPORATION S.A. , HUNT OIL COMPANY OF PERÚ L.L.C SUCURSAL PERÚ, PLUSPETROL LOTE 56 S.A., REPSOL EXPLORACIÓN PERÚ - SUCURSAL PERÚ, SK INNOVATION SUCURSAL PERUANA, SONATRACH PERÚ CORPORATION S.A.C, TECPETROL BLOQUE 56 S.A.C.</t>
  </si>
  <si>
    <t>Lote 57</t>
  </si>
  <si>
    <t>REPSOL EXPLORACIÓN PERÚ - SUCURSAL PERÚ</t>
  </si>
  <si>
    <t>Lote 88</t>
  </si>
  <si>
    <t>PLUSPETROL PERÚ CORPORATION S.A. , HUNT OIL COMPANY OF PERÚ L.L.C SUCURSAL PERÚ, PLUSPETROL CAMISEA S.A., REPSOL EXPLORACIÓN PERÚ - SUCURSAL PERUANA, SONATRACH PERÚ CORPORATION S.A.C., TECPETROL DEL PERÚ S.A.C.</t>
  </si>
  <si>
    <t>Lote 131</t>
  </si>
  <si>
    <t>Lote 31-C</t>
  </si>
  <si>
    <t>AGUAYTIA ENERGY DEL PERÚ S.R.L</t>
  </si>
  <si>
    <t>Lote 95</t>
  </si>
  <si>
    <t>PETROTAL PERÚ S.R.L.</t>
  </si>
  <si>
    <t>Lote III</t>
  </si>
  <si>
    <t>UNNA ENERGÍA S.A.</t>
  </si>
  <si>
    <t>Lote IV</t>
  </si>
  <si>
    <t>Lote VII/VI</t>
  </si>
  <si>
    <t xml:space="preserve">SAPET DEVELOPMENT PERÚ INC., SUCURSAL PERÚ </t>
  </si>
  <si>
    <t>Lote X</t>
  </si>
  <si>
    <t>CNPC PERÚ S.A.</t>
  </si>
  <si>
    <t>Lote XIII</t>
  </si>
  <si>
    <t>OLYMPIC PERÚ INC SUCURSAL DEL PERÚ</t>
  </si>
  <si>
    <t>Lote Z-1</t>
  </si>
  <si>
    <t>Lote Z-6</t>
  </si>
  <si>
    <t>SAVIA PERÚ S.A.</t>
  </si>
  <si>
    <t>Summary data template</t>
  </si>
  <si>
    <r>
      <rPr>
        <sz val="11"/>
        <color rgb="FF000000"/>
        <rFont val="Franklin Gothic Book"/>
        <family val="2"/>
      </rPr>
      <t xml:space="preserve">La </t>
    </r>
    <r>
      <rPr>
        <b/>
        <sz val="11"/>
        <color rgb="FF000000"/>
        <rFont val="Franklin Gothic Book"/>
        <family val="2"/>
      </rPr>
      <t xml:space="preserve">Parte 4 (Ingresos del gobierno) </t>
    </r>
    <r>
      <rPr>
        <sz val="11"/>
        <color rgb="FF000000"/>
        <rFont val="Franklin Gothic Book"/>
        <family val="2"/>
      </rPr>
      <t>contiene datos exhaustivos sobre los ingresos del gobierno por flujo de ingreso, conforme a la clasificación del MEFP.</t>
    </r>
  </si>
  <si>
    <r>
      <t>1.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Ingrese la denominación de todos los </t>
    </r>
    <r>
      <rPr>
        <b/>
        <i/>
        <sz val="11"/>
        <color theme="1"/>
        <rFont val="Franklin Gothic Book"/>
        <family val="2"/>
      </rPr>
      <t>flujos de ingresos</t>
    </r>
    <r>
      <rPr>
        <i/>
        <sz val="11"/>
        <color theme="1"/>
        <rFont val="Franklin Gothic Book"/>
        <family val="2"/>
      </rPr>
      <t xml:space="preserve"> correspondientes a los sectores extractivos, incluidos aquellos ingresos ubicados por debajo de los umbrales de importancia relativa (se debería utilizar una fila por cada flujo de ingresos y entidad gubernamental individuales)</t>
    </r>
  </si>
  <si>
    <r>
      <rPr>
        <i/>
        <sz val="11"/>
        <color theme="1"/>
        <rFont val="Franklin Gothic Book"/>
        <family val="2"/>
      </rPr>
      <t xml:space="preserve">2. Ingrese el nombre de la </t>
    </r>
    <r>
      <rPr>
        <b/>
        <i/>
        <sz val="11"/>
        <color rgb="FF000000"/>
        <rFont val="Franklin Gothic Book"/>
        <family val="2"/>
      </rPr>
      <t>entidad gubernamental receptora</t>
    </r>
    <r>
      <rPr>
        <i/>
        <sz val="11"/>
        <color rgb="FF000000"/>
        <rFont val="Franklin Gothic Book"/>
        <family val="2"/>
      </rPr>
      <t xml:space="preserve"> (elíjala utilizando la lista desplegable. Aparecerá allí dado que ya ha ingresado la entidad gubernamental en la Parte 3).</t>
    </r>
  </si>
  <si>
    <r>
      <rPr>
        <i/>
        <sz val="11"/>
        <color theme="1"/>
        <rFont val="Franklin Gothic Book"/>
        <family val="2"/>
      </rPr>
      <t xml:space="preserve">3.Elija el </t>
    </r>
    <r>
      <rPr>
        <b/>
        <i/>
        <sz val="11"/>
        <color rgb="FF000000"/>
        <rFont val="Franklin Gothic Book"/>
        <family val="2"/>
      </rPr>
      <t>Sector</t>
    </r>
    <r>
      <rPr>
        <i/>
        <sz val="11"/>
        <color rgb="FF000000"/>
        <rFont val="Franklin Gothic Book"/>
        <family val="2"/>
      </rPr>
      <t xml:space="preserve"> y la </t>
    </r>
    <r>
      <rPr>
        <b/>
        <i/>
        <sz val="11"/>
        <color rgb="FF000000"/>
        <rFont val="Franklin Gothic Book"/>
        <family val="2"/>
      </rPr>
      <t>Clasificación de las EFP</t>
    </r>
    <r>
      <rPr>
        <i/>
        <sz val="11"/>
        <color rgb="FF000000"/>
        <rFont val="Franklin Gothic Book"/>
        <family val="2"/>
      </rPr>
      <t xml:space="preserve"> a los que se aplican estos ingresos.</t>
    </r>
    <r>
      <rPr>
        <i/>
        <sz val="11"/>
        <color rgb="FF000000"/>
        <rFont val="Franklin Gothic Book"/>
        <family val="2"/>
      </rPr>
      <t xml:space="preserve"> </t>
    </r>
    <r>
      <rPr>
        <i/>
        <sz val="11"/>
        <color rgb="FF000000"/>
        <rFont val="Franklin Gothic Book"/>
        <family val="2"/>
      </rPr>
      <t xml:space="preserve">Utilice la información orientativa brindada en el </t>
    </r>
    <r>
      <rPr>
        <i/>
        <u/>
        <sz val="11"/>
        <color rgb="FF000000"/>
        <rFont val="Franklin Gothic Book"/>
        <family val="2"/>
      </rPr>
      <t>Marco de las EFP para el régimen informativo del EITI.</t>
    </r>
    <r>
      <rPr>
        <i/>
        <u/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En caso de que no sea posible desglosar por sector un determinado flujo de ingresos, elija "Otro".</t>
    </r>
  </si>
  <si>
    <r>
      <rPr>
        <i/>
        <sz val="11"/>
        <color theme="1"/>
        <rFont val="Franklin Gothic Book"/>
        <family val="2"/>
      </rPr>
      <t xml:space="preserve">4. En la columna </t>
    </r>
    <r>
      <rPr>
        <b/>
        <i/>
        <sz val="11"/>
        <color rgb="FF000000"/>
        <rFont val="Franklin Gothic Book"/>
        <family val="2"/>
      </rPr>
      <t>Valor de ingresos</t>
    </r>
    <r>
      <rPr>
        <i/>
        <sz val="11"/>
        <color rgb="FF000000"/>
        <rFont val="Franklin Gothic Book"/>
        <family val="2"/>
      </rPr>
      <t>, ingrese la cifra total de cada flujo de ingresos declarada por el gobierno, incluidos los ingresos no conciliados.</t>
    </r>
  </si>
  <si>
    <t xml:space="preserve"> Recuerde: los montos que las empresas pagan al gobierno por cuenta de sus empleados deberían excluirse (p. ej. los impuestos a las ganancias deducidos directamente del salario, las contribuciones de los empleados a la seguridad social, las retenciones tributarias), ya que no se consideran pagos de las empresas al gobierno.</t>
  </si>
  <si>
    <t>5. En caso de haber pagos en el Informe EITI que no coincidan con las categorías de las EFP, enumérelos en el recuadro titulado "Información adicional".</t>
  </si>
  <si>
    <t>Ingresos gubernamentales totales procedentes del sector extractivo (utilizando las EFP)</t>
  </si>
  <si>
    <t>Marco de las EFP para el régimen informativo del EITI</t>
  </si>
  <si>
    <r>
      <t>Requisito EITI 5.1.b</t>
    </r>
    <r>
      <rPr>
        <i/>
        <u/>
        <sz val="11"/>
        <rFont val="Franklin Gothic Book"/>
        <family val="2"/>
      </rPr>
      <t>: Clasificación de los ingresos</t>
    </r>
  </si>
  <si>
    <r>
      <t>Requisito EITI 4.1.d</t>
    </r>
    <r>
      <rPr>
        <b/>
        <i/>
        <u/>
        <sz val="11"/>
        <rFont val="Franklin Gothic Book"/>
        <family val="2"/>
      </rPr>
      <t>: Divulgación completa del gobierno</t>
    </r>
  </si>
  <si>
    <t>GFS Level 1</t>
  </si>
  <si>
    <t>GFS Level 2</t>
  </si>
  <si>
    <t>GFS Level 3</t>
  </si>
  <si>
    <t>GFS Level 4</t>
  </si>
  <si>
    <t>Clasificación según EFP</t>
  </si>
  <si>
    <t>Denominación del flujo de ingresos</t>
  </si>
  <si>
    <t>Entidad gubernamental</t>
  </si>
  <si>
    <t>Valor de ingresos</t>
  </si>
  <si>
    <t>¿Qué son las EFP?</t>
  </si>
  <si>
    <t>Impuestos ordinarios a las ganancias, las utilidades y las ganancias de capital (1112E1)</t>
  </si>
  <si>
    <t>Minería</t>
  </si>
  <si>
    <t>Impuesto a la Renta</t>
  </si>
  <si>
    <t>Autoridad de Administración Tributaria</t>
  </si>
  <si>
    <t>Las EFP, o Estadísticas de Finanzas Públicas, constituyen un marco internacional para clasificar los flujos de ingresos de modo tal que resulten comparables entre países y períodos. Véase el ejemplo completo del marco incluido a continuación. El marco que se utiliza aquí abajo ha sido desarrollado por el FMI y el Secretariado Internacional EITI.
La letra E en los códigos de las EFP indica que estos códigos se utilizan únicamente para los ingresos procedentes de empresas extractivas. Los dígitos a la derecha fueron concebidos específicamente para las empresas del sector extractivo.</t>
  </si>
  <si>
    <t>Regalías (1415E1)</t>
  </si>
  <si>
    <t>Regalías mineras Ley Nº 29788</t>
  </si>
  <si>
    <t>Impuestos extraordinarios a las ganancias, las utilidades y las ganancias de capital (1112E2)</t>
  </si>
  <si>
    <t>Gravamen Especial a la Minería</t>
  </si>
  <si>
    <t>Tasas de licencia (114521E)</t>
  </si>
  <si>
    <t>Derecho de Vigencia</t>
  </si>
  <si>
    <t>Impuestos generales a los bienes y servicios (IVA, impuesto a las ventas, impuesto a los ingresos brutos) (1141E)</t>
  </si>
  <si>
    <t>Impuesto General a las Ventas</t>
  </si>
  <si>
    <r>
      <rPr>
        <i/>
        <u/>
        <sz val="11"/>
        <rFont val="Franklin Gothic Book"/>
        <family val="2"/>
      </rPr>
      <t xml:space="preserve">Puede encontrar más información orientativa en </t>
    </r>
    <r>
      <rPr>
        <u/>
        <sz val="11"/>
        <color rgb="FF165B89"/>
        <rFont val="Franklin Gothic Book"/>
        <family val="2"/>
      </rPr>
      <t>https://eiti.org/es/documento/plantilla-datos-resumidos-del-eiti</t>
    </r>
  </si>
  <si>
    <r>
      <rPr>
        <i/>
        <u/>
        <sz val="11"/>
        <color rgb="FF000000"/>
        <rFont val="Franklin Gothic Book"/>
        <family val="2"/>
      </rPr>
      <t xml:space="preserve">o, </t>
    </r>
    <r>
      <rPr>
        <b/>
        <u/>
        <sz val="11"/>
        <color theme="10"/>
        <rFont val="Franklin Gothic Book"/>
        <family val="2"/>
      </rPr>
      <t>https://www.imf.org/external/np/sta/gfsm/</t>
    </r>
  </si>
  <si>
    <t>Otros impuestos a pagar por compañías de recursos naturales (116E)</t>
  </si>
  <si>
    <t>Aporte por Regulacion Osinergmin</t>
  </si>
  <si>
    <t>Aporte por Regulacion OEFA</t>
  </si>
  <si>
    <t>Petróleo y Gas</t>
  </si>
  <si>
    <t>Ingresos tributarios</t>
  </si>
  <si>
    <t>&lt; XXX &gt;</t>
  </si>
  <si>
    <t>&lt;Elegir del menú&gt;</t>
  </si>
  <si>
    <t>&lt;Elegir sector&gt;</t>
  </si>
  <si>
    <t>&lt; Denominación del flujo de ingresos &gt;</t>
  </si>
  <si>
    <t>&lt; Elegir organismo &gt;</t>
  </si>
  <si>
    <t>&lt; monto &gt;</t>
  </si>
  <si>
    <t>Agregar nuevas filas cuando sea necesario, haciendo clic con el botón derecho en el número de fila a la izquierda y seleccionando "Insertar"</t>
  </si>
  <si>
    <t>Total en USD</t>
  </si>
  <si>
    <t>Información adicional</t>
  </si>
  <si>
    <t>Toda información adicional que no reúna las condiciones para ser incluida en la tabla precedente, se ruega incluirla a continuación como comentarios.</t>
  </si>
  <si>
    <t>Comentario 1</t>
  </si>
  <si>
    <t>Incluir comentarios aquí. Las retenciones tributarias y los impuestos deducidos directamente del salario no se pagan por cuenta de las empresas, por lo cual deberían excluirse</t>
  </si>
  <si>
    <t>Comentario 2</t>
  </si>
  <si>
    <t>Inserte filas adicionales según sea necesario P. ej., la siguiente tabla comprende los ingresos excluidos</t>
  </si>
  <si>
    <t>Montos deducidos directamente del salario</t>
  </si>
  <si>
    <t>Autoridad tributaria</t>
  </si>
  <si>
    <t>Retención tributaria</t>
  </si>
  <si>
    <t>Total</t>
  </si>
  <si>
    <t>Comentario 3</t>
  </si>
  <si>
    <t>Incluir comentarios aquí.</t>
  </si>
  <si>
    <t>Comentario 4</t>
  </si>
  <si>
    <t>Comentario 5</t>
  </si>
  <si>
    <r>
      <rPr>
        <sz val="11"/>
        <color rgb="FF000000"/>
        <rFont val="Franklin Gothic Book"/>
        <family val="2"/>
      </rPr>
      <t xml:space="preserve">La </t>
    </r>
    <r>
      <rPr>
        <b/>
        <sz val="11"/>
        <color rgb="FF000000"/>
        <rFont val="Franklin Gothic Book"/>
        <family val="2"/>
      </rPr>
      <t xml:space="preserve">Parte 5 (Datos de las empresas) </t>
    </r>
    <r>
      <rPr>
        <sz val="11"/>
        <color rgb="FF000000"/>
        <rFont val="Franklin Gothic Book"/>
        <family val="2"/>
      </rPr>
      <t>contiene datos a nivel de empresa y de proyecto por flujo de ingresos.</t>
    </r>
    <r>
      <rPr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Las empresas y los proyectos se encuentran disponibles en el menú desplegable dado que los datos se ingresaron en la hoja 3.</t>
    </r>
    <r>
      <rPr>
        <sz val="11"/>
        <color rgb="FF000000"/>
        <rFont val="Franklin Gothic Book"/>
        <family val="2"/>
      </rPr>
      <t xml:space="preserve"> </t>
    </r>
  </si>
  <si>
    <r>
      <t>1. Seleccione del menú desplegable el nombre de la</t>
    </r>
    <r>
      <rPr>
        <b/>
        <i/>
        <sz val="11"/>
        <color theme="1"/>
        <rFont val="Franklin Gothic Book"/>
        <family val="2"/>
      </rPr>
      <t xml:space="preserve"> empresa</t>
    </r>
  </si>
  <si>
    <r>
      <rPr>
        <i/>
        <sz val="11"/>
        <color theme="1"/>
        <rFont val="Franklin Gothic Book"/>
        <family val="2"/>
      </rPr>
      <t>2.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Seleccione del menú desplegable la </t>
    </r>
    <r>
      <rPr>
        <b/>
        <i/>
        <sz val="11"/>
        <color theme="1"/>
        <rFont val="Franklin Gothic Book"/>
        <family val="2"/>
      </rPr>
      <t>entidad gubernamental recaudadora</t>
    </r>
    <r>
      <rPr>
        <i/>
        <sz val="11"/>
        <color theme="1"/>
        <rFont val="Franklin Gothic Book"/>
        <family val="2"/>
      </rPr>
      <t xml:space="preserve"> y </t>
    </r>
    <r>
      <rPr>
        <b/>
        <i/>
        <sz val="11"/>
        <color theme="1"/>
        <rFont val="Franklin Gothic Book"/>
        <family val="2"/>
      </rPr>
      <t>la denominación del pago</t>
    </r>
  </si>
  <si>
    <r>
      <rPr>
        <i/>
        <sz val="11"/>
        <color theme="1"/>
        <rFont val="Franklin Gothic Book"/>
        <family val="2"/>
      </rPr>
      <t>3.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Indique si el flujo de pago (i) </t>
    </r>
    <r>
      <rPr>
        <b/>
        <i/>
        <sz val="11"/>
        <color theme="1"/>
        <rFont val="Franklin Gothic Book"/>
        <family val="2"/>
      </rPr>
      <t>se impone sobre el proyecto</t>
    </r>
    <r>
      <rPr>
        <i/>
        <sz val="11"/>
        <color theme="1"/>
        <rFont val="Franklin Gothic Book"/>
        <family val="2"/>
      </rPr>
      <t xml:space="preserve"> y (ii) </t>
    </r>
    <r>
      <rPr>
        <b/>
        <i/>
        <sz val="11"/>
        <color theme="1"/>
        <rFont val="Franklin Gothic Book"/>
        <family val="2"/>
      </rPr>
      <t>se informa por proyecto</t>
    </r>
  </si>
  <si>
    <r>
      <t>4.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Ingrese la información del proyecto:</t>
    </r>
    <r>
      <rPr>
        <i/>
        <sz val="11"/>
        <color theme="1"/>
        <rFont val="Franklin Gothic Book"/>
        <family val="2"/>
      </rPr>
      <t xml:space="preserve"> </t>
    </r>
    <r>
      <rPr>
        <b/>
        <i/>
        <sz val="11"/>
        <color theme="1"/>
        <rFont val="Franklin Gothic Book"/>
        <family val="2"/>
      </rPr>
      <t>nombre del proyecto</t>
    </r>
    <r>
      <rPr>
        <i/>
        <sz val="11"/>
        <color theme="1"/>
        <rFont val="Franklin Gothic Book"/>
        <family val="2"/>
      </rPr>
      <t xml:space="preserve">, y </t>
    </r>
    <r>
      <rPr>
        <b/>
        <i/>
        <sz val="11"/>
        <color theme="1"/>
        <rFont val="Franklin Gothic Book"/>
        <family val="2"/>
      </rPr>
      <t>moneda de la información</t>
    </r>
  </si>
  <si>
    <r>
      <t xml:space="preserve">5. Indique el </t>
    </r>
    <r>
      <rPr>
        <b/>
        <i/>
        <sz val="11"/>
        <color theme="1"/>
        <rFont val="Franklin Gothic Book"/>
        <family val="2"/>
      </rPr>
      <t>valor de ingresos</t>
    </r>
    <r>
      <rPr>
        <i/>
        <sz val="11"/>
        <color theme="1"/>
        <rFont val="Franklin Gothic Book"/>
        <family val="2"/>
      </rPr>
      <t xml:space="preserve"> </t>
    </r>
    <r>
      <rPr>
        <i/>
        <u/>
        <sz val="11"/>
        <color theme="1"/>
        <rFont val="Franklin Gothic Book"/>
        <family val="2"/>
      </rPr>
      <t>divulgado por el gobierno</t>
    </r>
    <r>
      <rPr>
        <i/>
        <sz val="11"/>
        <color theme="1"/>
        <rFont val="Franklin Gothic Book"/>
        <family val="2"/>
      </rPr>
      <t xml:space="preserve"> y todo </t>
    </r>
    <r>
      <rPr>
        <b/>
        <i/>
        <sz val="11"/>
        <color theme="1"/>
        <rFont val="Franklin Gothic Book"/>
        <family val="2"/>
      </rPr>
      <t>comentario</t>
    </r>
    <r>
      <rPr>
        <i/>
        <sz val="11"/>
        <color theme="1"/>
        <rFont val="Franklin Gothic Book"/>
        <family val="2"/>
      </rPr>
      <t xml:space="preserve"> que pueda ser aplicable</t>
    </r>
  </si>
  <si>
    <t>Ingresos del gobierno por empresa y proyecto</t>
  </si>
  <si>
    <r>
      <t>Requisito EITI 4.1.c</t>
    </r>
    <r>
      <rPr>
        <b/>
        <i/>
        <u/>
        <sz val="11"/>
        <rFont val="Franklin Gothic Book"/>
        <family val="2"/>
      </rPr>
      <t xml:space="preserve">: Pagos de empresas </t>
    </r>
    <r>
      <rPr>
        <b/>
        <i/>
        <u/>
        <sz val="11"/>
        <color theme="10"/>
        <rFont val="Franklin Gothic Book"/>
        <family val="2"/>
      </rPr>
      <t xml:space="preserve">;  Requisito 4.7: </t>
    </r>
    <r>
      <rPr>
        <b/>
        <i/>
        <u/>
        <sz val="11"/>
        <rFont val="Franklin Gothic Book"/>
        <family val="2"/>
      </rPr>
      <t>Información a nivel de proyecto</t>
    </r>
  </si>
  <si>
    <t>Empresa</t>
  </si>
  <si>
    <t>Se recauda sobre el proyecto (S/N)</t>
  </si>
  <si>
    <t>Se informa por proyecto (S/N)</t>
  </si>
  <si>
    <t>Nombre del proyecto</t>
  </si>
  <si>
    <t>Moneda de la información</t>
  </si>
  <si>
    <t>Pago realizado en especie (S/N)</t>
  </si>
  <si>
    <t>Volumen en especie (si corresponde)</t>
  </si>
  <si>
    <t>Unidad (si corresponde)</t>
  </si>
  <si>
    <t>Comentarios</t>
  </si>
  <si>
    <t>No</t>
  </si>
  <si>
    <t>Impuesto Especial a la Minería</t>
  </si>
  <si>
    <t>Regalía Minera</t>
  </si>
  <si>
    <t>Regalía Hidrocarburos</t>
  </si>
  <si>
    <t>Penalidad</t>
  </si>
  <si>
    <t>Activos Mineros S.A.C-</t>
  </si>
  <si>
    <t>Table 1 - Country codes</t>
  </si>
  <si>
    <t>Table 2 - Simple options</t>
  </si>
  <si>
    <t>Table 3 - Reporting options</t>
  </si>
  <si>
    <t>Table 5 - Commodities list</t>
  </si>
  <si>
    <t>Table 6 - GFS Codes / Classification</t>
  </si>
  <si>
    <t>Table 7 - Sectors</t>
  </si>
  <si>
    <t>Table 8 - Project phases</t>
  </si>
  <si>
    <t>Table 9 - Government entity types</t>
  </si>
  <si>
    <t>Country or Area name</t>
  </si>
  <si>
    <t>ISO Alpha-2 Code</t>
  </si>
  <si>
    <t>ISO Alpha-3 Code</t>
  </si>
  <si>
    <t>ISO Numeric Code (UN M49)</t>
  </si>
  <si>
    <t>Currency code (ISO-4217)</t>
  </si>
  <si>
    <t>Currency code num (ISO-4217)</t>
  </si>
  <si>
    <t>Currency</t>
  </si>
  <si>
    <t>List</t>
  </si>
  <si>
    <t>HS ProductCode</t>
  </si>
  <si>
    <t>HS Product Description</t>
  </si>
  <si>
    <t>HS Product Description w volumen</t>
  </si>
  <si>
    <t>Combined</t>
  </si>
  <si>
    <t>GFS description</t>
  </si>
  <si>
    <t>GFS Code</t>
  </si>
  <si>
    <t>Sector(s)</t>
  </si>
  <si>
    <t>Project phases</t>
  </si>
  <si>
    <t>&lt; Tipo de organismo &gt;</t>
  </si>
  <si>
    <t>United States of America</t>
  </si>
  <si>
    <t>US</t>
  </si>
  <si>
    <t>USA</t>
  </si>
  <si>
    <t>840</t>
  </si>
  <si>
    <t>United States dollar</t>
  </si>
  <si>
    <t>&lt; Elija una opción &gt;</t>
  </si>
  <si>
    <t>2501</t>
  </si>
  <si>
    <t>Sal y cloruro de sodio puro (2501)</t>
  </si>
  <si>
    <t>Sal y cloruro de sodio puro (2501), volumenn</t>
  </si>
  <si>
    <t>Impuestos ordinarios a las ganancias, las utilidades y las ganancias de capital</t>
  </si>
  <si>
    <t>1112E1</t>
  </si>
  <si>
    <t>Impuestos (11E)</t>
  </si>
  <si>
    <t>Impuestos a las ganancias, las utilidades y las ganancias de capital (111E)</t>
  </si>
  <si>
    <t>&lt;Elija un sector&gt;</t>
  </si>
  <si>
    <t>&lt; Elija una fase &gt;</t>
  </si>
  <si>
    <t>Afghanistan</t>
  </si>
  <si>
    <t>AF</t>
  </si>
  <si>
    <t>AFG</t>
  </si>
  <si>
    <t>4</t>
  </si>
  <si>
    <t>AFN</t>
  </si>
  <si>
    <t>Afghan afghani</t>
  </si>
  <si>
    <t>2502</t>
  </si>
  <si>
    <t>Piritas de hierro (2502)</t>
  </si>
  <si>
    <t>Piritas de hierro (2502), volumen</t>
  </si>
  <si>
    <t>Impuestos extraordinarios a las ganancias, las utilidades y las ganancias de capital</t>
  </si>
  <si>
    <t>1112E2</t>
  </si>
  <si>
    <t>Exploración</t>
  </si>
  <si>
    <t>Aland Islands</t>
  </si>
  <si>
    <t>AX</t>
  </si>
  <si>
    <t>ALA</t>
  </si>
  <si>
    <t>248</t>
  </si>
  <si>
    <t>EUR</t>
  </si>
  <si>
    <t>Euro</t>
  </si>
  <si>
    <t>2503</t>
  </si>
  <si>
    <t>Azufre de cualquier clase (2503)</t>
  </si>
  <si>
    <t>Azufre de cualquier clase (2503), volumen</t>
  </si>
  <si>
    <t>Impuestos a la nómina y al personal de trabajo (112E)</t>
  </si>
  <si>
    <t>Impuestos a la nómina y al personal de trabajo</t>
  </si>
  <si>
    <t>112E</t>
  </si>
  <si>
    <t>Producción</t>
  </si>
  <si>
    <t>Gobierno Local</t>
  </si>
  <si>
    <t>Albania</t>
  </si>
  <si>
    <t>AL</t>
  </si>
  <si>
    <t>ALB</t>
  </si>
  <si>
    <t>8</t>
  </si>
  <si>
    <t>ALL</t>
  </si>
  <si>
    <t>Albanian lek</t>
  </si>
  <si>
    <t>2504</t>
  </si>
  <si>
    <t>Grafito natural (2504)</t>
  </si>
  <si>
    <t>Grafito natural (2504), volumen</t>
  </si>
  <si>
    <t>Impuestos a la propiedad (113E)</t>
  </si>
  <si>
    <t>Impuestos a la propiedad</t>
  </si>
  <si>
    <t>113E</t>
  </si>
  <si>
    <t>Desarrollo</t>
  </si>
  <si>
    <t>Algeria</t>
  </si>
  <si>
    <t>DZ</t>
  </si>
  <si>
    <t>DZA</t>
  </si>
  <si>
    <t>12</t>
  </si>
  <si>
    <t>DZD</t>
  </si>
  <si>
    <t>Algerian dinar</t>
  </si>
  <si>
    <t>2505</t>
  </si>
  <si>
    <t>Arenas naturales de cualquier clase (2505)</t>
  </si>
  <si>
    <t>Arenas naturales de cualquier clase (2505), volumen</t>
  </si>
  <si>
    <t>Impuestos generales a los bienes y servicios (IVA, impuesto a las ventas, impuesto a los ingresos brutos)</t>
  </si>
  <si>
    <t>1141E</t>
  </si>
  <si>
    <t>Impuestos a los bienes y servicios (114E)</t>
  </si>
  <si>
    <t>Otro</t>
  </si>
  <si>
    <t>American Samoa</t>
  </si>
  <si>
    <t>AS</t>
  </si>
  <si>
    <t>ASM</t>
  </si>
  <si>
    <t>16</t>
  </si>
  <si>
    <t>7202</t>
  </si>
  <si>
    <t>Ferroaleaciones (7202)</t>
  </si>
  <si>
    <t>Impuestos al consumo (1142E)</t>
  </si>
  <si>
    <t>Impuestos al consumo</t>
  </si>
  <si>
    <t>1142E</t>
  </si>
  <si>
    <t>Andorra</t>
  </si>
  <si>
    <t>AD</t>
  </si>
  <si>
    <t>AND</t>
  </si>
  <si>
    <t>20</t>
  </si>
  <si>
    <t>Table 4 - Currency code list</t>
  </si>
  <si>
    <t>2506</t>
  </si>
  <si>
    <t>Cuarzo (2506)</t>
  </si>
  <si>
    <t>Cuarzo (2506), volumen</t>
  </si>
  <si>
    <t>Tasas de licencia</t>
  </si>
  <si>
    <t>114521E</t>
  </si>
  <si>
    <t>Impuestos sobre el uso de bienes/permiso para usar bienes o realizar actividades (1145E)</t>
  </si>
  <si>
    <t>Angola</t>
  </si>
  <si>
    <t>AO</t>
  </si>
  <si>
    <t>AGO</t>
  </si>
  <si>
    <t>24</t>
  </si>
  <si>
    <t>AOA</t>
  </si>
  <si>
    <t>Angolan kwanza</t>
  </si>
  <si>
    <t>2507</t>
  </si>
  <si>
    <t>Caolin (2507)</t>
  </si>
  <si>
    <t>Caolin (2507), volumen</t>
  </si>
  <si>
    <t>Impuestos a las emisiones y la contaminación (114522E)</t>
  </si>
  <si>
    <t>Impuestos a las emisiones y la contaminación</t>
  </si>
  <si>
    <t>114522E</t>
  </si>
  <si>
    <t>Anguilla</t>
  </si>
  <si>
    <t>AI</t>
  </si>
  <si>
    <t>AIA</t>
  </si>
  <si>
    <t>660</t>
  </si>
  <si>
    <t>XCD</t>
  </si>
  <si>
    <t>East Caribbean dollar</t>
  </si>
  <si>
    <t>AED</t>
  </si>
  <si>
    <t>United Arab Emirates dirham</t>
  </si>
  <si>
    <t>2508</t>
  </si>
  <si>
    <t>Las demás arcillas (2508)</t>
  </si>
  <si>
    <t>Las demás arcillas (2508), volumen</t>
  </si>
  <si>
    <t>Impuestos a vehículos motorizados (11451E)</t>
  </si>
  <si>
    <t>Impuestos a vehículos motorizados</t>
  </si>
  <si>
    <t>11451E</t>
  </si>
  <si>
    <t>Antigua and Barbuda</t>
  </si>
  <si>
    <t>AG</t>
  </si>
  <si>
    <t>ATG</t>
  </si>
  <si>
    <t>28</t>
  </si>
  <si>
    <t>2509</t>
  </si>
  <si>
    <t>Creta. (2509)</t>
  </si>
  <si>
    <t>Creta. (2509), volumen</t>
  </si>
  <si>
    <t>Tasas aduaneras y a importaciones (1151E)</t>
  </si>
  <si>
    <t>Tasas aduaneras y a importaciones</t>
  </si>
  <si>
    <t>1151E</t>
  </si>
  <si>
    <t>Impuestos sobre las transacciones y el comercio internacional (115E)</t>
  </si>
  <si>
    <t>Argentina</t>
  </si>
  <si>
    <t>AR</t>
  </si>
  <si>
    <t>ARG</t>
  </si>
  <si>
    <t>32</t>
  </si>
  <si>
    <t>ARS</t>
  </si>
  <si>
    <t>Argentine peso</t>
  </si>
  <si>
    <t>2510</t>
  </si>
  <si>
    <t>Fosfatos de calcio naturales (2510)</t>
  </si>
  <si>
    <t>Fosfatos de calcio naturales (2510), volumen</t>
  </si>
  <si>
    <t>Impuestos a las exportaciones (1152E)</t>
  </si>
  <si>
    <t>Impuestos a las exportaciones</t>
  </si>
  <si>
    <t>1152E</t>
  </si>
  <si>
    <t>Armenia</t>
  </si>
  <si>
    <t>AM</t>
  </si>
  <si>
    <t>ARM</t>
  </si>
  <si>
    <t>51</t>
  </si>
  <si>
    <t>AMD</t>
  </si>
  <si>
    <t>Armenian dram</t>
  </si>
  <si>
    <t>2511</t>
  </si>
  <si>
    <t>Sulfato de bario natural (2511)</t>
  </si>
  <si>
    <t>Sulfato de bario natural (2511), volumen</t>
  </si>
  <si>
    <t>Utilidades de monopolios de exportación de recursos naturales (1153E1)</t>
  </si>
  <si>
    <t>Utilidades de monopolios de exportación de recursos naturales</t>
  </si>
  <si>
    <t>1153E1</t>
  </si>
  <si>
    <t>Aruba</t>
  </si>
  <si>
    <t>AW</t>
  </si>
  <si>
    <t>ABW</t>
  </si>
  <si>
    <t>533</t>
  </si>
  <si>
    <t>AWG</t>
  </si>
  <si>
    <t>Aruban florin</t>
  </si>
  <si>
    <t>ANG</t>
  </si>
  <si>
    <t>Netherlands Antillean guilder</t>
  </si>
  <si>
    <t>2512</t>
  </si>
  <si>
    <t>Harinas silíceas fósiles (2512)</t>
  </si>
  <si>
    <t>Harinas silíceas fósiles (2512), volumen</t>
  </si>
  <si>
    <t>Otros impuestos a pagar por compañías de recursos naturales</t>
  </si>
  <si>
    <t>116E</t>
  </si>
  <si>
    <t>Australia</t>
  </si>
  <si>
    <t>AU</t>
  </si>
  <si>
    <t>AUS</t>
  </si>
  <si>
    <t>36</t>
  </si>
  <si>
    <t>AUD</t>
  </si>
  <si>
    <t>Australian dollar</t>
  </si>
  <si>
    <t>2513</t>
  </si>
  <si>
    <t>Piedra pómez (2513)</t>
  </si>
  <si>
    <t>Piedra pómez (2513), volumen</t>
  </si>
  <si>
    <t>Contribuciones de empleadores a la seguridad social (1212E)</t>
  </si>
  <si>
    <t>Contribuciones de empleadores a la seguridad social</t>
  </si>
  <si>
    <t>1212E</t>
  </si>
  <si>
    <t>Aportes sociales (12E)</t>
  </si>
  <si>
    <t>Austria</t>
  </si>
  <si>
    <t>AT</t>
  </si>
  <si>
    <t>AUT</t>
  </si>
  <si>
    <t>40</t>
  </si>
  <si>
    <t>2514</t>
  </si>
  <si>
    <t>Pizarra (2514)</t>
  </si>
  <si>
    <t>Pizarra (2514), volumen</t>
  </si>
  <si>
    <t>Provenientes de empresas estatales (1412E1)</t>
  </si>
  <si>
    <t>Provenientes de empresas estatales</t>
  </si>
  <si>
    <t>1412E1</t>
  </si>
  <si>
    <t>Otros ingresos (14E)</t>
  </si>
  <si>
    <t>Ingresos por propiedades (141E)</t>
  </si>
  <si>
    <t>Dividendos (1412E)</t>
  </si>
  <si>
    <t>Azerbaijan</t>
  </si>
  <si>
    <t>AZ</t>
  </si>
  <si>
    <t>AZE</t>
  </si>
  <si>
    <t>31</t>
  </si>
  <si>
    <t>AZN</t>
  </si>
  <si>
    <t>Azerbaijani manat</t>
  </si>
  <si>
    <t>2515</t>
  </si>
  <si>
    <t>Mármol (2515)</t>
  </si>
  <si>
    <t>Mármol (2515), volumen</t>
  </si>
  <si>
    <t>Provenientes de participaciones (capital) gubernamental (1412E2)</t>
  </si>
  <si>
    <t>Provenientes de participaciones (capital) gubernamental</t>
  </si>
  <si>
    <t>1412E2</t>
  </si>
  <si>
    <t>Bahamas</t>
  </si>
  <si>
    <t>BS</t>
  </si>
  <si>
    <t>BHS</t>
  </si>
  <si>
    <t>44</t>
  </si>
  <si>
    <t>BSD</t>
  </si>
  <si>
    <t>Bahamian dollar</t>
  </si>
  <si>
    <t>2516</t>
  </si>
  <si>
    <t>Granito (2516)</t>
  </si>
  <si>
    <t>Granito (2516), volumen</t>
  </si>
  <si>
    <t>Retiros de ingresos de cuasicorporaciones (1413E)</t>
  </si>
  <si>
    <t>Retiros de ingresos de cuasicorporaciones</t>
  </si>
  <si>
    <t>1413E</t>
  </si>
  <si>
    <t>Bahrain</t>
  </si>
  <si>
    <t>BH</t>
  </si>
  <si>
    <t>BHR</t>
  </si>
  <si>
    <t>48</t>
  </si>
  <si>
    <t>BHD</t>
  </si>
  <si>
    <t>Bahraini dinar</t>
  </si>
  <si>
    <t>2517</t>
  </si>
  <si>
    <t>Cantos (2517)</t>
  </si>
  <si>
    <t>Cantos (2517), volumen</t>
  </si>
  <si>
    <t>Regalías</t>
  </si>
  <si>
    <t>1415E1</t>
  </si>
  <si>
    <t>Alquiler (1415E)</t>
  </si>
  <si>
    <t>Bangladesh</t>
  </si>
  <si>
    <t>BD</t>
  </si>
  <si>
    <t>BGD</t>
  </si>
  <si>
    <t>50</t>
  </si>
  <si>
    <t>BDT</t>
  </si>
  <si>
    <t>Bangladeshi taka</t>
  </si>
  <si>
    <t>BAM</t>
  </si>
  <si>
    <t>Bosnia and Herzegovina convertible mark</t>
  </si>
  <si>
    <t>2518</t>
  </si>
  <si>
    <t>Dolomita (2518)</t>
  </si>
  <si>
    <t>Dolomita (2518), volumen</t>
  </si>
  <si>
    <t>Bonificaciones (1415E2)</t>
  </si>
  <si>
    <t>Bonificaciones</t>
  </si>
  <si>
    <t>1415E2</t>
  </si>
  <si>
    <t>Barbados</t>
  </si>
  <si>
    <t>BB</t>
  </si>
  <si>
    <t>BRB</t>
  </si>
  <si>
    <t>52</t>
  </si>
  <si>
    <t>BBD</t>
  </si>
  <si>
    <t>Barbadian dollar</t>
  </si>
  <si>
    <t>2519</t>
  </si>
  <si>
    <t>Carbonato de magnesio natural (magnesita) (2519)</t>
  </si>
  <si>
    <t>Carbonato de magnesio natural (magnesita) (2519), volumen</t>
  </si>
  <si>
    <t>Entregado/pagado directamente al gobierno (1415E31)</t>
  </si>
  <si>
    <t>Entregado/pagado directamente al gobierno</t>
  </si>
  <si>
    <t>1415E31</t>
  </si>
  <si>
    <t>Derechos sobre la producción (en efectivo y en especie) (1415E3)</t>
  </si>
  <si>
    <t>Belarus</t>
  </si>
  <si>
    <t>BY</t>
  </si>
  <si>
    <t>BLR</t>
  </si>
  <si>
    <t>112</t>
  </si>
  <si>
    <t>BYR</t>
  </si>
  <si>
    <t>Belarussian ruble</t>
  </si>
  <si>
    <t>2520</t>
  </si>
  <si>
    <t>Yeso natural (2520)</t>
  </si>
  <si>
    <t>Yeso natural (2520), volumen</t>
  </si>
  <si>
    <t>Entregado/pagado a empresas estatales (1415E32)</t>
  </si>
  <si>
    <t>Entregado/pagado a empresas estatales</t>
  </si>
  <si>
    <t>1415E32</t>
  </si>
  <si>
    <t>Belgium</t>
  </si>
  <si>
    <t>BE</t>
  </si>
  <si>
    <t>BEL</t>
  </si>
  <si>
    <t>56</t>
  </si>
  <si>
    <t>BGN</t>
  </si>
  <si>
    <t>Bulgarian lev (old)</t>
  </si>
  <si>
    <t>2521</t>
  </si>
  <si>
    <t>Castinas (2521)</t>
  </si>
  <si>
    <t>Castinas (2521), volumen</t>
  </si>
  <si>
    <t>Transferencias obligatorias al gobierno (infraestructura, etc.) (1415E4)</t>
  </si>
  <si>
    <t>Transferencias obligatorias al gobierno (infraestructura, etc.)</t>
  </si>
  <si>
    <t>1415E4</t>
  </si>
  <si>
    <t>Belize</t>
  </si>
  <si>
    <t>BZ</t>
  </si>
  <si>
    <t>BLZ</t>
  </si>
  <si>
    <t>84</t>
  </si>
  <si>
    <t>BZD</t>
  </si>
  <si>
    <t>Belize dollar</t>
  </si>
  <si>
    <t>2522</t>
  </si>
  <si>
    <t>Cal viva (2522)</t>
  </si>
  <si>
    <t>Cal viva (2522), volumen</t>
  </si>
  <si>
    <t>Pagos de otros alquileres (1415E5)</t>
  </si>
  <si>
    <t>Pagos de otros alquileres</t>
  </si>
  <si>
    <t>1415E5</t>
  </si>
  <si>
    <t>Benin</t>
  </si>
  <si>
    <t>BJ</t>
  </si>
  <si>
    <t>BEN</t>
  </si>
  <si>
    <t>204</t>
  </si>
  <si>
    <t>XOF</t>
  </si>
  <si>
    <t>West African CFA franc</t>
  </si>
  <si>
    <t>BIF</t>
  </si>
  <si>
    <t>Burundian franc</t>
  </si>
  <si>
    <t>2523</t>
  </si>
  <si>
    <t>Cementos hidráulicos (2523)</t>
  </si>
  <si>
    <t>Cementos hidráulicos (2523), volumen</t>
  </si>
  <si>
    <t>Venta de bienes y servicios por unidades de gobierno (1421E)</t>
  </si>
  <si>
    <t>Venta de bienes y servicios por unidades de gobierno</t>
  </si>
  <si>
    <t>1421E</t>
  </si>
  <si>
    <t>Venta de bienes y servicios (142E)</t>
  </si>
  <si>
    <t>Bermuda</t>
  </si>
  <si>
    <t>BM</t>
  </si>
  <si>
    <t>BMU</t>
  </si>
  <si>
    <t>60</t>
  </si>
  <si>
    <t>BMD</t>
  </si>
  <si>
    <t>Bermudian dollar</t>
  </si>
  <si>
    <t>2524</t>
  </si>
  <si>
    <t>Amianto (asbesto). (2524)</t>
  </si>
  <si>
    <t>Amianto (asbesto). (2524), volumen</t>
  </si>
  <si>
    <t>Honorarios administrativos por servicios del gobierno (1422E)</t>
  </si>
  <si>
    <t>Honorarios administrativos por servicios del gobierno</t>
  </si>
  <si>
    <t>1422E</t>
  </si>
  <si>
    <t>Bhutan</t>
  </si>
  <si>
    <t>BT</t>
  </si>
  <si>
    <t>BTN</t>
  </si>
  <si>
    <t>64</t>
  </si>
  <si>
    <t>Bhutanese ngultrum</t>
  </si>
  <si>
    <t>BND</t>
  </si>
  <si>
    <t>Brunei dollar</t>
  </si>
  <si>
    <t>2525</t>
  </si>
  <si>
    <t>Mica (2525)</t>
  </si>
  <si>
    <t>Mica (2525), volumen</t>
  </si>
  <si>
    <t>Multas, penalidades y prendas (143E)</t>
  </si>
  <si>
    <t>Multas, penalidades y prendas</t>
  </si>
  <si>
    <t>143E</t>
  </si>
  <si>
    <t>Bolivia</t>
  </si>
  <si>
    <t>BO</t>
  </si>
  <si>
    <t>BOL</t>
  </si>
  <si>
    <t>68</t>
  </si>
  <si>
    <t>BOB</t>
  </si>
  <si>
    <t>Bolivian boliviano</t>
  </si>
  <si>
    <t>2526</t>
  </si>
  <si>
    <t>Esteatita natural (2526)</t>
  </si>
  <si>
    <t>Esteatita natural (2526), volumen</t>
  </si>
  <si>
    <t>Transferencias voluntarias al gobierno (donaciones) (144E1)</t>
  </si>
  <si>
    <t>Transferencias voluntarias al gobierno (donaciones)</t>
  </si>
  <si>
    <t>144E1</t>
  </si>
  <si>
    <t>Bosnia and Herzegovina</t>
  </si>
  <si>
    <t>BA</t>
  </si>
  <si>
    <t>BIH</t>
  </si>
  <si>
    <t>70</t>
  </si>
  <si>
    <t>BRL</t>
  </si>
  <si>
    <t>Brazilian real</t>
  </si>
  <si>
    <t>2527</t>
  </si>
  <si>
    <t>Criolita (2527)</t>
  </si>
  <si>
    <t>Criolita (2527), volumen</t>
  </si>
  <si>
    <t>Botswana</t>
  </si>
  <si>
    <t>BW</t>
  </si>
  <si>
    <t>BWA</t>
  </si>
  <si>
    <t>72</t>
  </si>
  <si>
    <t>BWP</t>
  </si>
  <si>
    <t>Botswana pula</t>
  </si>
  <si>
    <t>2528</t>
  </si>
  <si>
    <t>Boratos naturales y sus concentrados (2528)</t>
  </si>
  <si>
    <t>Boratos naturales y sus concentrados (2528), volumen</t>
  </si>
  <si>
    <t>Brazil</t>
  </si>
  <si>
    <t>BR</t>
  </si>
  <si>
    <t>BRA</t>
  </si>
  <si>
    <t>76</t>
  </si>
  <si>
    <t>2529</t>
  </si>
  <si>
    <t>Feldespato (2529)</t>
  </si>
  <si>
    <t>Feldespato (2529), volumen</t>
  </si>
  <si>
    <t>British Indian Ocean Territory</t>
  </si>
  <si>
    <t>IO</t>
  </si>
  <si>
    <t>IOT</t>
  </si>
  <si>
    <t>86</t>
  </si>
  <si>
    <t>2530</t>
  </si>
  <si>
    <t>Materias minerales no expresadas ni comprendidas en otra parte. (2530)</t>
  </si>
  <si>
    <t>Materias minerales no expresadas ni comprendidas en otra parte. (2530), volumen</t>
  </si>
  <si>
    <t>British Virgin Islands</t>
  </si>
  <si>
    <t>VG</t>
  </si>
  <si>
    <t>VGB</t>
  </si>
  <si>
    <t>92</t>
  </si>
  <si>
    <t>2601</t>
  </si>
  <si>
    <t>Hierro (2601)</t>
  </si>
  <si>
    <t>Brunei Darussalam</t>
  </si>
  <si>
    <t>BN</t>
  </si>
  <si>
    <t>BRN</t>
  </si>
  <si>
    <t>96</t>
  </si>
  <si>
    <t>2602</t>
  </si>
  <si>
    <t>Manganeso (2602)</t>
  </si>
  <si>
    <t>Manganeso (2602), volumen</t>
  </si>
  <si>
    <t>Bulgaria</t>
  </si>
  <si>
    <t>BG</t>
  </si>
  <si>
    <t>BGR</t>
  </si>
  <si>
    <t>100</t>
  </si>
  <si>
    <t>CAD</t>
  </si>
  <si>
    <t>Canadian dollar</t>
  </si>
  <si>
    <t>2603</t>
  </si>
  <si>
    <t>Cobre (2603)</t>
  </si>
  <si>
    <t>Burkina Faso</t>
  </si>
  <si>
    <t>BF</t>
  </si>
  <si>
    <t>BFA</t>
  </si>
  <si>
    <t>854</t>
  </si>
  <si>
    <t>CDF</t>
  </si>
  <si>
    <t>Congolese franc</t>
  </si>
  <si>
    <t>2604</t>
  </si>
  <si>
    <t>Níquel (2604)</t>
  </si>
  <si>
    <t>Níquel (2604), volumen</t>
  </si>
  <si>
    <t>Burundi</t>
  </si>
  <si>
    <t>BI</t>
  </si>
  <si>
    <t>BDI</t>
  </si>
  <si>
    <t>108</t>
  </si>
  <si>
    <t>CHF</t>
  </si>
  <si>
    <t>Swiss franc</t>
  </si>
  <si>
    <t>2605</t>
  </si>
  <si>
    <t>Cobalto (2605)</t>
  </si>
  <si>
    <t>Cobalto (2605), volumen</t>
  </si>
  <si>
    <t>Cambodia</t>
  </si>
  <si>
    <t>KH</t>
  </si>
  <si>
    <t>KHM</t>
  </si>
  <si>
    <t>116</t>
  </si>
  <si>
    <t>KHR</t>
  </si>
  <si>
    <t>Cambodian Riel</t>
  </si>
  <si>
    <t>CLF</t>
  </si>
  <si>
    <t>Chilean Unidad de Fomento</t>
  </si>
  <si>
    <t>2606</t>
  </si>
  <si>
    <t>Aluminio (2606)</t>
  </si>
  <si>
    <t>Aluminio (2606), volumen</t>
  </si>
  <si>
    <t>Cameroon</t>
  </si>
  <si>
    <t>CM</t>
  </si>
  <si>
    <t>CMR</t>
  </si>
  <si>
    <t>120</t>
  </si>
  <si>
    <t>XAF</t>
  </si>
  <si>
    <t>Central African CFA franc</t>
  </si>
  <si>
    <t>CNH</t>
  </si>
  <si>
    <t>Chinese yuan renminbi (offshore)</t>
  </si>
  <si>
    <t>2607</t>
  </si>
  <si>
    <t>Plomo (2607)</t>
  </si>
  <si>
    <t>Canada</t>
  </si>
  <si>
    <t>CA</t>
  </si>
  <si>
    <t>CAN</t>
  </si>
  <si>
    <t>124</t>
  </si>
  <si>
    <t>COP</t>
  </si>
  <si>
    <t>Colombian peso</t>
  </si>
  <si>
    <t>2608</t>
  </si>
  <si>
    <t>Zinc (2608)</t>
  </si>
  <si>
    <t>Cape Verde</t>
  </si>
  <si>
    <t>CV</t>
  </si>
  <si>
    <t>CPV</t>
  </si>
  <si>
    <t>132</t>
  </si>
  <si>
    <t>CVE</t>
  </si>
  <si>
    <t>Cape Verdean escudo</t>
  </si>
  <si>
    <t>CRC</t>
  </si>
  <si>
    <t>Costa Rican colon</t>
  </si>
  <si>
    <t>2609</t>
  </si>
  <si>
    <t>Estaño (2609)</t>
  </si>
  <si>
    <t>Cayman Islands</t>
  </si>
  <si>
    <t>KY</t>
  </si>
  <si>
    <t>CYM</t>
  </si>
  <si>
    <t>136</t>
  </si>
  <si>
    <t>KYD</t>
  </si>
  <si>
    <t>Cayman Islands Dollar</t>
  </si>
  <si>
    <t>CUC</t>
  </si>
  <si>
    <t>Cuban peso convertible</t>
  </si>
  <si>
    <t>2610</t>
  </si>
  <si>
    <t>Cromo (2610)</t>
  </si>
  <si>
    <t>Cromo (2610), volumen</t>
  </si>
  <si>
    <t>Central African Republic</t>
  </si>
  <si>
    <t>CF</t>
  </si>
  <si>
    <t>CAF</t>
  </si>
  <si>
    <t>140</t>
  </si>
  <si>
    <t>2611</t>
  </si>
  <si>
    <t>Volframio (tungsteno) (2611)</t>
  </si>
  <si>
    <t>Volframio (tungsteno) (2611), volumen</t>
  </si>
  <si>
    <t>Chad</t>
  </si>
  <si>
    <t>TD</t>
  </si>
  <si>
    <t>TCD</t>
  </si>
  <si>
    <t>148</t>
  </si>
  <si>
    <t>CZK</t>
  </si>
  <si>
    <t>Czech koruna</t>
  </si>
  <si>
    <t>2612</t>
  </si>
  <si>
    <t>Uranio o torio (2612)</t>
  </si>
  <si>
    <t>Uranio o torio (2612), volumen</t>
  </si>
  <si>
    <t>Chile</t>
  </si>
  <si>
    <t>CL</t>
  </si>
  <si>
    <t>CHL</t>
  </si>
  <si>
    <t>152</t>
  </si>
  <si>
    <t>DJF</t>
  </si>
  <si>
    <t>Djiboutian franc</t>
  </si>
  <si>
    <t>2613</t>
  </si>
  <si>
    <t>Molibdeno (2613)</t>
  </si>
  <si>
    <t>China</t>
  </si>
  <si>
    <t>CN</t>
  </si>
  <si>
    <t>CHN</t>
  </si>
  <si>
    <t>156</t>
  </si>
  <si>
    <t>DKK</t>
  </si>
  <si>
    <t>Danish krone</t>
  </si>
  <si>
    <t>2614</t>
  </si>
  <si>
    <t>Titanio (2614)</t>
  </si>
  <si>
    <t>Titanio (2614), volumen</t>
  </si>
  <si>
    <t>Christmas Island</t>
  </si>
  <si>
    <t>CX</t>
  </si>
  <si>
    <t>CXR</t>
  </si>
  <si>
    <t>162</t>
  </si>
  <si>
    <t>DOP</t>
  </si>
  <si>
    <t>Dominican peso</t>
  </si>
  <si>
    <t>2615</t>
  </si>
  <si>
    <t>Niobio, Vanadio, Circonio (2615)</t>
  </si>
  <si>
    <t>Niobio, Vanadio, Circonio (2615), volumen</t>
  </si>
  <si>
    <t>Cocos (Keeling) Islands</t>
  </si>
  <si>
    <t>CC</t>
  </si>
  <si>
    <t>CCK</t>
  </si>
  <si>
    <t>166</t>
  </si>
  <si>
    <t>2616</t>
  </si>
  <si>
    <t>Metales preciosos (2616)</t>
  </si>
  <si>
    <t>Metales preciosos (2616), volumen</t>
  </si>
  <si>
    <t>Colombia</t>
  </si>
  <si>
    <t>CO</t>
  </si>
  <si>
    <t>COL</t>
  </si>
  <si>
    <t>170</t>
  </si>
  <si>
    <t>EGP</t>
  </si>
  <si>
    <t>Egyptian pound</t>
  </si>
  <si>
    <t>2617</t>
  </si>
  <si>
    <t>Demás minerales (2617)</t>
  </si>
  <si>
    <t>Demás minerales (2617), volumen</t>
  </si>
  <si>
    <t>Comoros</t>
  </si>
  <si>
    <t>KM</t>
  </si>
  <si>
    <t>COM</t>
  </si>
  <si>
    <t>174</t>
  </si>
  <si>
    <t>KMF</t>
  </si>
  <si>
    <t>Comorian Franc</t>
  </si>
  <si>
    <t>ERN</t>
  </si>
  <si>
    <t>Eritrean nakfa</t>
  </si>
  <si>
    <t>2618</t>
  </si>
  <si>
    <t>Escorias granuladas (2618)</t>
  </si>
  <si>
    <t>Escorias granuladas (2618), volumen</t>
  </si>
  <si>
    <t>Costa Rica</t>
  </si>
  <si>
    <t>CR</t>
  </si>
  <si>
    <t>CRI</t>
  </si>
  <si>
    <t>188</t>
  </si>
  <si>
    <t>ETB</t>
  </si>
  <si>
    <t>Ethiopian birr</t>
  </si>
  <si>
    <t>2619</t>
  </si>
  <si>
    <t>Escorias (excepto granuladas) (2619)</t>
  </si>
  <si>
    <t>Escorias (excepto granuladas) (2619), volumen</t>
  </si>
  <si>
    <t>Cote d'Ivoire</t>
  </si>
  <si>
    <t>CI</t>
  </si>
  <si>
    <t>CIV</t>
  </si>
  <si>
    <t>384</t>
  </si>
  <si>
    <t>2620</t>
  </si>
  <si>
    <t>Cenizas y residuos (2620)</t>
  </si>
  <si>
    <t>Cenizas y residuos (2620), volumen</t>
  </si>
  <si>
    <t>Croatia</t>
  </si>
  <si>
    <t>HR</t>
  </si>
  <si>
    <t>HRV</t>
  </si>
  <si>
    <t>191</t>
  </si>
  <si>
    <t>HRK</t>
  </si>
  <si>
    <t>Croatian Kuna</t>
  </si>
  <si>
    <t>FJD</t>
  </si>
  <si>
    <t>Fijian dollar</t>
  </si>
  <si>
    <t>2621</t>
  </si>
  <si>
    <t>Demás escorias y cenizas (2621)</t>
  </si>
  <si>
    <t>Demás escorias y cenizas (2621), volumen</t>
  </si>
  <si>
    <t>Cuba</t>
  </si>
  <si>
    <t>CU</t>
  </si>
  <si>
    <t>CUB</t>
  </si>
  <si>
    <t>192</t>
  </si>
  <si>
    <t>FKP</t>
  </si>
  <si>
    <t>Falkland Islands pound</t>
  </si>
  <si>
    <t>2701</t>
  </si>
  <si>
    <t>Hullas (2701)</t>
  </si>
  <si>
    <t>Hullas (2701), volumen</t>
  </si>
  <si>
    <t>Cyprus</t>
  </si>
  <si>
    <t>CY</t>
  </si>
  <si>
    <t>CYP</t>
  </si>
  <si>
    <t>196</t>
  </si>
  <si>
    <t>GBP</t>
  </si>
  <si>
    <t>Pound sterling</t>
  </si>
  <si>
    <t>2702</t>
  </si>
  <si>
    <t>Lignitos (2702)</t>
  </si>
  <si>
    <t>Lignitos (2702), volumen</t>
  </si>
  <si>
    <t>Czech Republic</t>
  </si>
  <si>
    <t>CZ</t>
  </si>
  <si>
    <t>CZE</t>
  </si>
  <si>
    <t>203</t>
  </si>
  <si>
    <t>GEL</t>
  </si>
  <si>
    <t>Georgian lari</t>
  </si>
  <si>
    <t>2703</t>
  </si>
  <si>
    <t>Turba (2703)</t>
  </si>
  <si>
    <t>Turba (2703), volumen</t>
  </si>
  <si>
    <t>Democratic Republic of Congo</t>
  </si>
  <si>
    <t>CD</t>
  </si>
  <si>
    <t>COD</t>
  </si>
  <si>
    <t>180</t>
  </si>
  <si>
    <t>GGP</t>
  </si>
  <si>
    <t>Pound</t>
  </si>
  <si>
    <t>2704</t>
  </si>
  <si>
    <t>Coques y semicoques (2704)</t>
  </si>
  <si>
    <t>Coques y semicoques (2704), volumen</t>
  </si>
  <si>
    <t>Denmark</t>
  </si>
  <si>
    <t>DK</t>
  </si>
  <si>
    <t>DNK</t>
  </si>
  <si>
    <t>208</t>
  </si>
  <si>
    <t>GHS</t>
  </si>
  <si>
    <t>Ghanaian cedi</t>
  </si>
  <si>
    <t>2705</t>
  </si>
  <si>
    <t>Gas de hulla (2705)</t>
  </si>
  <si>
    <t>Gas de hulla (2705), volumen</t>
  </si>
  <si>
    <t>Djibouti</t>
  </si>
  <si>
    <t>DJ</t>
  </si>
  <si>
    <t>DJI</t>
  </si>
  <si>
    <t>262</t>
  </si>
  <si>
    <t>GIP</t>
  </si>
  <si>
    <t>Gibraltar pound</t>
  </si>
  <si>
    <t>2706</t>
  </si>
  <si>
    <t>Alquitranes de hulla (2706)</t>
  </si>
  <si>
    <t>Alquitranes de hulla (2706), volumen</t>
  </si>
  <si>
    <t>Dominica</t>
  </si>
  <si>
    <t>DM</t>
  </si>
  <si>
    <t>DMA</t>
  </si>
  <si>
    <t>212</t>
  </si>
  <si>
    <t>GMD</t>
  </si>
  <si>
    <t>Gambian dalasi</t>
  </si>
  <si>
    <t>2707</t>
  </si>
  <si>
    <t>Aceites y productos de destilación de alquitranes de hulla (2707)</t>
  </si>
  <si>
    <t>Aceites y productos de destilación de alquitranes de hulla (2707), volumen</t>
  </si>
  <si>
    <t>Dominican Republic</t>
  </si>
  <si>
    <t>DO</t>
  </si>
  <si>
    <t>DOM</t>
  </si>
  <si>
    <t>214</t>
  </si>
  <si>
    <t>GNF</t>
  </si>
  <si>
    <t>Guinean franc</t>
  </si>
  <si>
    <t>2708</t>
  </si>
  <si>
    <t>Brea y coque de brea de alquitrán de hulla (2708)</t>
  </si>
  <si>
    <t>Brea y coque de brea de alquitrán de hulla (2708), volumen</t>
  </si>
  <si>
    <t>Ecuador</t>
  </si>
  <si>
    <t>EC</t>
  </si>
  <si>
    <t>ECU</t>
  </si>
  <si>
    <t>218</t>
  </si>
  <si>
    <t>GTQ</t>
  </si>
  <si>
    <t>Guatemalan quetzal</t>
  </si>
  <si>
    <t>2709</t>
  </si>
  <si>
    <t>Petróleo crudo (2709)</t>
  </si>
  <si>
    <t>Egypt</t>
  </si>
  <si>
    <t>EG</t>
  </si>
  <si>
    <t>EGY</t>
  </si>
  <si>
    <t>818</t>
  </si>
  <si>
    <t>GYD</t>
  </si>
  <si>
    <t>Guyanese Dollar</t>
  </si>
  <si>
    <t>2710</t>
  </si>
  <si>
    <t>Aceites de petróleo (excepto crudos) (2710)</t>
  </si>
  <si>
    <t>Aceites de petróleo (excepto crudos) (2710), volumen</t>
  </si>
  <si>
    <t>El Salvador</t>
  </si>
  <si>
    <t>SV</t>
  </si>
  <si>
    <t>SLV</t>
  </si>
  <si>
    <t>222</t>
  </si>
  <si>
    <t>HKD</t>
  </si>
  <si>
    <t>Hong Kong Dollar</t>
  </si>
  <si>
    <t>2711</t>
  </si>
  <si>
    <t>Gas natural (2711)</t>
  </si>
  <si>
    <t>Equatorial Guinea</t>
  </si>
  <si>
    <t>GQ</t>
  </si>
  <si>
    <t>GNQ</t>
  </si>
  <si>
    <t>226</t>
  </si>
  <si>
    <t>HNL</t>
  </si>
  <si>
    <t>Honduran Lempira</t>
  </si>
  <si>
    <t>2712</t>
  </si>
  <si>
    <t>Vaselina (2712)</t>
  </si>
  <si>
    <t>Vaselina (2712), volumen</t>
  </si>
  <si>
    <t>Eritrea</t>
  </si>
  <si>
    <t>ER</t>
  </si>
  <si>
    <t>ERI</t>
  </si>
  <si>
    <t>232</t>
  </si>
  <si>
    <t>2713</t>
  </si>
  <si>
    <t>Coque de petróleo (2713)</t>
  </si>
  <si>
    <t>Coque de petróleo (2713), volumen</t>
  </si>
  <si>
    <t>Estonia</t>
  </si>
  <si>
    <t>EE</t>
  </si>
  <si>
    <t>EST</t>
  </si>
  <si>
    <t>233</t>
  </si>
  <si>
    <t>HTG</t>
  </si>
  <si>
    <t>Haitian Gourde</t>
  </si>
  <si>
    <t>2714</t>
  </si>
  <si>
    <t>Betunes y asfaltos (2714)</t>
  </si>
  <si>
    <t>Betunes y asfaltos (2714), volumen</t>
  </si>
  <si>
    <t>Eswatini</t>
  </si>
  <si>
    <t>SZ</t>
  </si>
  <si>
    <t>SWZ</t>
  </si>
  <si>
    <t>748</t>
  </si>
  <si>
    <t>SZL</t>
  </si>
  <si>
    <t>Swazi Lilangeni</t>
  </si>
  <si>
    <t>HUF</t>
  </si>
  <si>
    <t>Hungarian Forint</t>
  </si>
  <si>
    <t>2715</t>
  </si>
  <si>
    <t>Mezclas bituminosas (2715)</t>
  </si>
  <si>
    <t>Mezclas bituminosas (2715), volumen</t>
  </si>
  <si>
    <t>Ethiopia</t>
  </si>
  <si>
    <t>ET</t>
  </si>
  <si>
    <t>ETH</t>
  </si>
  <si>
    <t>231</t>
  </si>
  <si>
    <t>IDR</t>
  </si>
  <si>
    <t>Indonesian Rupiah</t>
  </si>
  <si>
    <t>2716</t>
  </si>
  <si>
    <t>Energía eléctrica (2716)</t>
  </si>
  <si>
    <t>Energía eléctrica (2716), volumen</t>
  </si>
  <si>
    <t>Falkland Islands</t>
  </si>
  <si>
    <t>FK</t>
  </si>
  <si>
    <t>FLK</t>
  </si>
  <si>
    <t>238</t>
  </si>
  <si>
    <t>ILS</t>
  </si>
  <si>
    <t>Israeli New Shekel</t>
  </si>
  <si>
    <t>7102</t>
  </si>
  <si>
    <t>Diamantes (7102)</t>
  </si>
  <si>
    <t>Diamantes (7102), volumen</t>
  </si>
  <si>
    <t>Faroe Islands</t>
  </si>
  <si>
    <t>FO</t>
  </si>
  <si>
    <t>FRO</t>
  </si>
  <si>
    <t>234</t>
  </si>
  <si>
    <t>IMP</t>
  </si>
  <si>
    <t>Isle of Man Pound</t>
  </si>
  <si>
    <t>7106</t>
  </si>
  <si>
    <t>Plata (7106)</t>
  </si>
  <si>
    <t>Fiji</t>
  </si>
  <si>
    <t>FJ</t>
  </si>
  <si>
    <t>FJI</t>
  </si>
  <si>
    <t>242</t>
  </si>
  <si>
    <t>INR</t>
  </si>
  <si>
    <t>Indian Rupee</t>
  </si>
  <si>
    <t>7108</t>
  </si>
  <si>
    <t>Oro (7108)</t>
  </si>
  <si>
    <t>Finland</t>
  </si>
  <si>
    <t>FI</t>
  </si>
  <si>
    <t>FIN</t>
  </si>
  <si>
    <t>246</t>
  </si>
  <si>
    <t>IQD</t>
  </si>
  <si>
    <t>Iraqi dinar</t>
  </si>
  <si>
    <t>7103</t>
  </si>
  <si>
    <t>Piedras preciosas (excluyendo diamantes) (7103)</t>
  </si>
  <si>
    <t>Piedras preciosas (excluyendo diamantes) (7103), volume</t>
  </si>
  <si>
    <t>France</t>
  </si>
  <si>
    <t>FR</t>
  </si>
  <si>
    <t>FRA</t>
  </si>
  <si>
    <t>250</t>
  </si>
  <si>
    <t>IRR</t>
  </si>
  <si>
    <t>Iranian Rial</t>
  </si>
  <si>
    <t>French Guiana</t>
  </si>
  <si>
    <t>GF</t>
  </si>
  <si>
    <t>GUF</t>
  </si>
  <si>
    <t>254</t>
  </si>
  <si>
    <t>ISK</t>
  </si>
  <si>
    <t>Icelandic króna</t>
  </si>
  <si>
    <t>French Polynesia</t>
  </si>
  <si>
    <t>PF</t>
  </si>
  <si>
    <t>PYF</t>
  </si>
  <si>
    <t>258</t>
  </si>
  <si>
    <t>JEP</t>
  </si>
  <si>
    <t>Jersey Pound</t>
  </si>
  <si>
    <t>French Southern Territories</t>
  </si>
  <si>
    <t>TF</t>
  </si>
  <si>
    <t>ATF</t>
  </si>
  <si>
    <t>260</t>
  </si>
  <si>
    <t>JMD</t>
  </si>
  <si>
    <t>Jamaican Dollar</t>
  </si>
  <si>
    <t>Gabon</t>
  </si>
  <si>
    <t>GA</t>
  </si>
  <si>
    <t>GAB</t>
  </si>
  <si>
    <t>266</t>
  </si>
  <si>
    <t>JOD</t>
  </si>
  <si>
    <t>Jordanian Dinar</t>
  </si>
  <si>
    <t>Gambia</t>
  </si>
  <si>
    <t>GM</t>
  </si>
  <si>
    <t>GMB</t>
  </si>
  <si>
    <t>270</t>
  </si>
  <si>
    <t>JPY</t>
  </si>
  <si>
    <t>Japanese Yen</t>
  </si>
  <si>
    <t>Georgia</t>
  </si>
  <si>
    <t>GE</t>
  </si>
  <si>
    <t>GEO</t>
  </si>
  <si>
    <t>268</t>
  </si>
  <si>
    <t>KES</t>
  </si>
  <si>
    <t>Kenyan Shilling</t>
  </si>
  <si>
    <t>Germany</t>
  </si>
  <si>
    <t>DE</t>
  </si>
  <si>
    <t>DEU</t>
  </si>
  <si>
    <t>276</t>
  </si>
  <si>
    <t>KGS</t>
  </si>
  <si>
    <t>Kyrgyzstani Som</t>
  </si>
  <si>
    <t>Ghana</t>
  </si>
  <si>
    <t>GH</t>
  </si>
  <si>
    <t>GHA</t>
  </si>
  <si>
    <t>288</t>
  </si>
  <si>
    <t>Gibraltar</t>
  </si>
  <si>
    <t>GI</t>
  </si>
  <si>
    <t>GIB</t>
  </si>
  <si>
    <t>292</t>
  </si>
  <si>
    <t>Greece</t>
  </si>
  <si>
    <t>GR</t>
  </si>
  <si>
    <t>GRC</t>
  </si>
  <si>
    <t>300</t>
  </si>
  <si>
    <t>KPW</t>
  </si>
  <si>
    <t>North Korean Won</t>
  </si>
  <si>
    <t>Greenland</t>
  </si>
  <si>
    <t>GL</t>
  </si>
  <si>
    <t>GRL</t>
  </si>
  <si>
    <t>304</t>
  </si>
  <si>
    <t>KRW</t>
  </si>
  <si>
    <t>South Korean Won</t>
  </si>
  <si>
    <t>Grenada</t>
  </si>
  <si>
    <t>GD</t>
  </si>
  <si>
    <t>GRD</t>
  </si>
  <si>
    <t>308</t>
  </si>
  <si>
    <t>KWD</t>
  </si>
  <si>
    <t>Kuwaiti Dinar</t>
  </si>
  <si>
    <t>Guadeloupe</t>
  </si>
  <si>
    <t>GP</t>
  </si>
  <si>
    <t>GLP</t>
  </si>
  <si>
    <t>312</t>
  </si>
  <si>
    <t>Guam</t>
  </si>
  <si>
    <t>GU</t>
  </si>
  <si>
    <t>GUM</t>
  </si>
  <si>
    <t>316</t>
  </si>
  <si>
    <t>KZT</t>
  </si>
  <si>
    <t>Kazakhstani Tenge</t>
  </si>
  <si>
    <t>Guatemala</t>
  </si>
  <si>
    <t>GT</t>
  </si>
  <si>
    <t>GTM</t>
  </si>
  <si>
    <t>320</t>
  </si>
  <si>
    <t>LAK</t>
  </si>
  <si>
    <t>Lao Kip</t>
  </si>
  <si>
    <t>Guernsey</t>
  </si>
  <si>
    <t>GG</t>
  </si>
  <si>
    <t>GGY</t>
  </si>
  <si>
    <t>831</t>
  </si>
  <si>
    <t>LBP</t>
  </si>
  <si>
    <t>Lebanese Pound</t>
  </si>
  <si>
    <t>Guinea</t>
  </si>
  <si>
    <t>GN</t>
  </si>
  <si>
    <t>GIN</t>
  </si>
  <si>
    <t>324</t>
  </si>
  <si>
    <t>LKR</t>
  </si>
  <si>
    <t>Sri Lankan Rupee</t>
  </si>
  <si>
    <t>Guinea-Bissau</t>
  </si>
  <si>
    <t>GW</t>
  </si>
  <si>
    <t>GNB</t>
  </si>
  <si>
    <t>624</t>
  </si>
  <si>
    <t>LRD</t>
  </si>
  <si>
    <t>Liberian Dollar</t>
  </si>
  <si>
    <t>Guyana</t>
  </si>
  <si>
    <t>GY</t>
  </si>
  <si>
    <t>GUY</t>
  </si>
  <si>
    <t>328</t>
  </si>
  <si>
    <t>LSL</t>
  </si>
  <si>
    <t>Lesotho loti</t>
  </si>
  <si>
    <t>Haiti</t>
  </si>
  <si>
    <t>HT</t>
  </si>
  <si>
    <t>HTI</t>
  </si>
  <si>
    <t>332</t>
  </si>
  <si>
    <t>LYD</t>
  </si>
  <si>
    <t>Libyan Dinar</t>
  </si>
  <si>
    <t>Heard and Mcdonald Islands</t>
  </si>
  <si>
    <t>HM</t>
  </si>
  <si>
    <t>HMD</t>
  </si>
  <si>
    <t>334</t>
  </si>
  <si>
    <t>MAD</t>
  </si>
  <si>
    <t>Moroccan Dirham</t>
  </si>
  <si>
    <t>Honduras</t>
  </si>
  <si>
    <t>HN</t>
  </si>
  <si>
    <t>HND</t>
  </si>
  <si>
    <t>340</t>
  </si>
  <si>
    <t>MDL</t>
  </si>
  <si>
    <t>Moldovan Leu</t>
  </si>
  <si>
    <t>Hong Kong</t>
  </si>
  <si>
    <t>HK</t>
  </si>
  <si>
    <t>HKG</t>
  </si>
  <si>
    <t>344</t>
  </si>
  <si>
    <t>MGA</t>
  </si>
  <si>
    <t>Malagasy Ariary</t>
  </si>
  <si>
    <t>Hungary</t>
  </si>
  <si>
    <t>HU</t>
  </si>
  <si>
    <t>HUN</t>
  </si>
  <si>
    <t>348</t>
  </si>
  <si>
    <t>MKD</t>
  </si>
  <si>
    <t>Macedonian denar</t>
  </si>
  <si>
    <t>Iceland</t>
  </si>
  <si>
    <t>IS</t>
  </si>
  <si>
    <t>ISL</t>
  </si>
  <si>
    <t>352</t>
  </si>
  <si>
    <t>MMK</t>
  </si>
  <si>
    <t>Burmese Kyat</t>
  </si>
  <si>
    <t>India</t>
  </si>
  <si>
    <t>IN</t>
  </si>
  <si>
    <t>IND</t>
  </si>
  <si>
    <t>356</t>
  </si>
  <si>
    <t>MNT</t>
  </si>
  <si>
    <t>Mongolian Tugrik</t>
  </si>
  <si>
    <t>Indonesia</t>
  </si>
  <si>
    <t>ID</t>
  </si>
  <si>
    <t>IDN</t>
  </si>
  <si>
    <t>360</t>
  </si>
  <si>
    <t>MOP</t>
  </si>
  <si>
    <t>Macanese patca</t>
  </si>
  <si>
    <t>Iran</t>
  </si>
  <si>
    <t>IR</t>
  </si>
  <si>
    <t>IRN</t>
  </si>
  <si>
    <t>364</t>
  </si>
  <si>
    <t>MRO</t>
  </si>
  <si>
    <t>Mauritanian Ouguiya</t>
  </si>
  <si>
    <t>Iraq</t>
  </si>
  <si>
    <t>IQ</t>
  </si>
  <si>
    <t>IRQ</t>
  </si>
  <si>
    <t>368</t>
  </si>
  <si>
    <t>MUR</t>
  </si>
  <si>
    <t>Mauritian Rupee</t>
  </si>
  <si>
    <t>Ireland</t>
  </si>
  <si>
    <t>IE</t>
  </si>
  <si>
    <t>IRL</t>
  </si>
  <si>
    <t>372</t>
  </si>
  <si>
    <t>MVR</t>
  </si>
  <si>
    <t>Maldivian Rufiyaa</t>
  </si>
  <si>
    <t>Isle of Man</t>
  </si>
  <si>
    <t>IM</t>
  </si>
  <si>
    <t>IMN</t>
  </si>
  <si>
    <t>833</t>
  </si>
  <si>
    <t>MWK</t>
  </si>
  <si>
    <t>Malawian kwacha</t>
  </si>
  <si>
    <t>Israel</t>
  </si>
  <si>
    <t>IL</t>
  </si>
  <si>
    <t>ISR</t>
  </si>
  <si>
    <t>376</t>
  </si>
  <si>
    <t>MXN</t>
  </si>
  <si>
    <t>Mexican Peso</t>
  </si>
  <si>
    <t>Italy</t>
  </si>
  <si>
    <t>IT</t>
  </si>
  <si>
    <t>ITA</t>
  </si>
  <si>
    <t>380</t>
  </si>
  <si>
    <t>MYR</t>
  </si>
  <si>
    <t>Malaysian Ringgit</t>
  </si>
  <si>
    <t>Jamaica</t>
  </si>
  <si>
    <t>JM</t>
  </si>
  <si>
    <t>JAM</t>
  </si>
  <si>
    <t>388</t>
  </si>
  <si>
    <t>MZN</t>
  </si>
  <si>
    <t>Mozambique Metical</t>
  </si>
  <si>
    <t>Japan</t>
  </si>
  <si>
    <t>JP</t>
  </si>
  <si>
    <t>JPN</t>
  </si>
  <si>
    <t>392</t>
  </si>
  <si>
    <t>NAD</t>
  </si>
  <si>
    <t>Namibian Dollar</t>
  </si>
  <si>
    <t>Jersey</t>
  </si>
  <si>
    <t>JE</t>
  </si>
  <si>
    <t>JEY</t>
  </si>
  <si>
    <t>832</t>
  </si>
  <si>
    <t>NGN</t>
  </si>
  <si>
    <t>Nigerian Naira</t>
  </si>
  <si>
    <t>Jordan</t>
  </si>
  <si>
    <t>JO</t>
  </si>
  <si>
    <t>JOR</t>
  </si>
  <si>
    <t>400</t>
  </si>
  <si>
    <t>NIO</t>
  </si>
  <si>
    <t>Nicaraguan córdoba oro</t>
  </si>
  <si>
    <t>Kazakhstan</t>
  </si>
  <si>
    <t>KZ</t>
  </si>
  <si>
    <t>KAZ</t>
  </si>
  <si>
    <t>398</t>
  </si>
  <si>
    <t>NOK</t>
  </si>
  <si>
    <t>Norwegian Krone</t>
  </si>
  <si>
    <t>Kenya</t>
  </si>
  <si>
    <t>KE</t>
  </si>
  <si>
    <t>KEN</t>
  </si>
  <si>
    <t>404</t>
  </si>
  <si>
    <t>NPR</t>
  </si>
  <si>
    <t>Nepalese Rupee</t>
  </si>
  <si>
    <t>Kiribati</t>
  </si>
  <si>
    <t>KI</t>
  </si>
  <si>
    <t>KIR</t>
  </si>
  <si>
    <t>296</t>
  </si>
  <si>
    <t>NZD</t>
  </si>
  <si>
    <t>New Zealand Dollar</t>
  </si>
  <si>
    <t>Korea (North)</t>
  </si>
  <si>
    <t>KP</t>
  </si>
  <si>
    <t>PRK</t>
  </si>
  <si>
    <t>408</t>
  </si>
  <si>
    <t>OMR</t>
  </si>
  <si>
    <t>Omani Rial</t>
  </si>
  <si>
    <t>Korea (South)</t>
  </si>
  <si>
    <t>KR</t>
  </si>
  <si>
    <t>KOR</t>
  </si>
  <si>
    <t>410</t>
  </si>
  <si>
    <t>PAB</t>
  </si>
  <si>
    <t>Panamanian balboa</t>
  </si>
  <si>
    <t>Kosovo</t>
  </si>
  <si>
    <t>XK</t>
  </si>
  <si>
    <t>XKX</t>
  </si>
  <si>
    <t>-</t>
  </si>
  <si>
    <t>Peruvian Sol</t>
  </si>
  <si>
    <t>Kuwait</t>
  </si>
  <si>
    <t>KW</t>
  </si>
  <si>
    <t>KWT</t>
  </si>
  <si>
    <t>414</t>
  </si>
  <si>
    <t>PGK</t>
  </si>
  <si>
    <t>Papua New Guinean Kina</t>
  </si>
  <si>
    <t>Kyrgyz Republic</t>
  </si>
  <si>
    <t>KG</t>
  </si>
  <si>
    <t>KGZ</t>
  </si>
  <si>
    <t>417</t>
  </si>
  <si>
    <t>PHP</t>
  </si>
  <si>
    <t>Philippine Peso</t>
  </si>
  <si>
    <t>Lao PDR</t>
  </si>
  <si>
    <t>LA</t>
  </si>
  <si>
    <t>LAO</t>
  </si>
  <si>
    <t>418</t>
  </si>
  <si>
    <t>PKR</t>
  </si>
  <si>
    <t>Pakistani Rupee</t>
  </si>
  <si>
    <t>Latvia</t>
  </si>
  <si>
    <t>LV</t>
  </si>
  <si>
    <t>LVA</t>
  </si>
  <si>
    <t>428</t>
  </si>
  <si>
    <t>PLN</t>
  </si>
  <si>
    <t>Polish Zloty</t>
  </si>
  <si>
    <t>Lebanon</t>
  </si>
  <si>
    <t>LB</t>
  </si>
  <si>
    <t>LBN</t>
  </si>
  <si>
    <t>422</t>
  </si>
  <si>
    <t>PYG</t>
  </si>
  <si>
    <t>Paraguayan guaraní</t>
  </si>
  <si>
    <t>Lesotho</t>
  </si>
  <si>
    <t>LS</t>
  </si>
  <si>
    <t>LSO</t>
  </si>
  <si>
    <t>426</t>
  </si>
  <si>
    <t>QAR</t>
  </si>
  <si>
    <t>Qatari Riyal</t>
  </si>
  <si>
    <t>Liberia</t>
  </si>
  <si>
    <t>LR</t>
  </si>
  <si>
    <t>LBR</t>
  </si>
  <si>
    <t>430</t>
  </si>
  <si>
    <t>RON</t>
  </si>
  <si>
    <t>Romanian Leu</t>
  </si>
  <si>
    <t>Libya</t>
  </si>
  <si>
    <t>LY</t>
  </si>
  <si>
    <t>LBY</t>
  </si>
  <si>
    <t>434</t>
  </si>
  <si>
    <t>RSD</t>
  </si>
  <si>
    <t>Serbian Dinar</t>
  </si>
  <si>
    <t>Liechtenstein</t>
  </si>
  <si>
    <t>LI</t>
  </si>
  <si>
    <t>LIE</t>
  </si>
  <si>
    <t>438</t>
  </si>
  <si>
    <t>RUB</t>
  </si>
  <si>
    <t>Russian Ruble</t>
  </si>
  <si>
    <t>Lithuania</t>
  </si>
  <si>
    <t>LT</t>
  </si>
  <si>
    <t>LTU</t>
  </si>
  <si>
    <t>440</t>
  </si>
  <si>
    <t>RWF</t>
  </si>
  <si>
    <t>Rwandan Franc</t>
  </si>
  <si>
    <t>Luxembourg</t>
  </si>
  <si>
    <t>LU</t>
  </si>
  <si>
    <t>LUX</t>
  </si>
  <si>
    <t>442</t>
  </si>
  <si>
    <t>SAR</t>
  </si>
  <si>
    <t>Saudi Riyal</t>
  </si>
  <si>
    <t>Macao</t>
  </si>
  <si>
    <t>MO</t>
  </si>
  <si>
    <t>MAC</t>
  </si>
  <si>
    <t>446</t>
  </si>
  <si>
    <t>SBD</t>
  </si>
  <si>
    <t>Solomon Islands Dollar</t>
  </si>
  <si>
    <t>Macedonia</t>
  </si>
  <si>
    <t>MK</t>
  </si>
  <si>
    <t>807</t>
  </si>
  <si>
    <t>SCR</t>
  </si>
  <si>
    <t>Seychellois rupee</t>
  </si>
  <si>
    <t>Madagascar</t>
  </si>
  <si>
    <t>MG</t>
  </si>
  <si>
    <t>MDG</t>
  </si>
  <si>
    <t>450</t>
  </si>
  <si>
    <t>SDG</t>
  </si>
  <si>
    <t>Sudanese Pound</t>
  </si>
  <si>
    <t>Malawi</t>
  </si>
  <si>
    <t>MW</t>
  </si>
  <si>
    <t>MWI</t>
  </si>
  <si>
    <t>454</t>
  </si>
  <si>
    <t>SEK</t>
  </si>
  <si>
    <t>Swedish Krona</t>
  </si>
  <si>
    <t>Malaysia</t>
  </si>
  <si>
    <t>MY</t>
  </si>
  <si>
    <t>MYS</t>
  </si>
  <si>
    <t>458</t>
  </si>
  <si>
    <t>SGD</t>
  </si>
  <si>
    <t>Singapore Dollar</t>
  </si>
  <si>
    <t>Maldives</t>
  </si>
  <si>
    <t>MV</t>
  </si>
  <si>
    <t>MDV</t>
  </si>
  <si>
    <t>462</t>
  </si>
  <si>
    <t>SHP</t>
  </si>
  <si>
    <t>Saint Helena Pound</t>
  </si>
  <si>
    <t>Mali</t>
  </si>
  <si>
    <t>ML</t>
  </si>
  <si>
    <t>MLI</t>
  </si>
  <si>
    <t>466</t>
  </si>
  <si>
    <t>SLL</t>
  </si>
  <si>
    <t>Sierra Leonean leone</t>
  </si>
  <si>
    <t>Malta</t>
  </si>
  <si>
    <t>MT</t>
  </si>
  <si>
    <t>MLT</t>
  </si>
  <si>
    <t>470</t>
  </si>
  <si>
    <t>SOS</t>
  </si>
  <si>
    <t>Somali Shilling</t>
  </si>
  <si>
    <t>Marshall Islands</t>
  </si>
  <si>
    <t>MH</t>
  </si>
  <si>
    <t>MHL</t>
  </si>
  <si>
    <t>584</t>
  </si>
  <si>
    <t>SRD</t>
  </si>
  <si>
    <t>Surinamese dollar</t>
  </si>
  <si>
    <t>Martinique</t>
  </si>
  <si>
    <t>MQ</t>
  </si>
  <si>
    <t>MTQ</t>
  </si>
  <si>
    <t>474</t>
  </si>
  <si>
    <t>SSP</t>
  </si>
  <si>
    <t>South Sudanese Pound</t>
  </si>
  <si>
    <t>Mauritania</t>
  </si>
  <si>
    <t>MR</t>
  </si>
  <si>
    <t>MRT</t>
  </si>
  <si>
    <t>478</t>
  </si>
  <si>
    <t>STD</t>
  </si>
  <si>
    <t>São Tomé and Príncipe Dobra</t>
  </si>
  <si>
    <t>Mauritius</t>
  </si>
  <si>
    <t>MU</t>
  </si>
  <si>
    <t>MUS</t>
  </si>
  <si>
    <t>480</t>
  </si>
  <si>
    <t>SYP</t>
  </si>
  <si>
    <t>Syrian Pound</t>
  </si>
  <si>
    <t>Mayotte</t>
  </si>
  <si>
    <t>YT</t>
  </si>
  <si>
    <t>MYT</t>
  </si>
  <si>
    <t>175</t>
  </si>
  <si>
    <t>Mexico</t>
  </si>
  <si>
    <t>MX</t>
  </si>
  <si>
    <t>MEX</t>
  </si>
  <si>
    <t>484</t>
  </si>
  <si>
    <t>THB</t>
  </si>
  <si>
    <t>Thai Baht</t>
  </si>
  <si>
    <t>Micronesia</t>
  </si>
  <si>
    <t>FM</t>
  </si>
  <si>
    <t>FSM</t>
  </si>
  <si>
    <t>583</t>
  </si>
  <si>
    <t>TJS</t>
  </si>
  <si>
    <t>Tajikistani Somoni</t>
  </si>
  <si>
    <t>Moldova</t>
  </si>
  <si>
    <t>MD</t>
  </si>
  <si>
    <t>MDA</t>
  </si>
  <si>
    <t>498</t>
  </si>
  <si>
    <t>TMT</t>
  </si>
  <si>
    <t>Turkmenistan New Manat</t>
  </si>
  <si>
    <t>Monaco</t>
  </si>
  <si>
    <t>MC</t>
  </si>
  <si>
    <t>MCO</t>
  </si>
  <si>
    <t>492</t>
  </si>
  <si>
    <t>TND</t>
  </si>
  <si>
    <t>Tunisian dinar</t>
  </si>
  <si>
    <t>Mongolia</t>
  </si>
  <si>
    <t>MN</t>
  </si>
  <si>
    <t>MNG</t>
  </si>
  <si>
    <t>496</t>
  </si>
  <si>
    <t>TOP</t>
  </si>
  <si>
    <t>Tongan pa'anga</t>
  </si>
  <si>
    <t>Montenegro</t>
  </si>
  <si>
    <t>ME</t>
  </si>
  <si>
    <t>MNE</t>
  </si>
  <si>
    <t>499</t>
  </si>
  <si>
    <t>TRY</t>
  </si>
  <si>
    <t>Turkish lira</t>
  </si>
  <si>
    <t>Montserrat</t>
  </si>
  <si>
    <t>MS</t>
  </si>
  <si>
    <t>MSR</t>
  </si>
  <si>
    <t>500</t>
  </si>
  <si>
    <t>TTD</t>
  </si>
  <si>
    <t>Trinidad and Tobago Dollar</t>
  </si>
  <si>
    <t>Morocco</t>
  </si>
  <si>
    <t>MA</t>
  </si>
  <si>
    <t>MAR</t>
  </si>
  <si>
    <t>504</t>
  </si>
  <si>
    <t>TVD</t>
  </si>
  <si>
    <t>Tuvaluan dollar</t>
  </si>
  <si>
    <t>Mozambique</t>
  </si>
  <si>
    <t>MZ</t>
  </si>
  <si>
    <t>MOZ</t>
  </si>
  <si>
    <t>508</t>
  </si>
  <si>
    <t>TWD</t>
  </si>
  <si>
    <t>New Taiwan dollar</t>
  </si>
  <si>
    <t>Myanmar</t>
  </si>
  <si>
    <t>MM</t>
  </si>
  <si>
    <t>MMR</t>
  </si>
  <si>
    <t>104</t>
  </si>
  <si>
    <t>TZS</t>
  </si>
  <si>
    <t>Tanzanian shilling</t>
  </si>
  <si>
    <t>Namibia</t>
  </si>
  <si>
    <t>NA</t>
  </si>
  <si>
    <t>NAM</t>
  </si>
  <si>
    <t>516</t>
  </si>
  <si>
    <t>UAH</t>
  </si>
  <si>
    <t>Ukrainian Hryvnia</t>
  </si>
  <si>
    <t>Nauru</t>
  </si>
  <si>
    <t>NR</t>
  </si>
  <si>
    <t>NRU</t>
  </si>
  <si>
    <t>520</t>
  </si>
  <si>
    <t>UGX</t>
  </si>
  <si>
    <t>Ugandan shilling</t>
  </si>
  <si>
    <t>Nepal</t>
  </si>
  <si>
    <t>NP</t>
  </si>
  <si>
    <t>NPL</t>
  </si>
  <si>
    <t>524</t>
  </si>
  <si>
    <t>Netherlands</t>
  </si>
  <si>
    <t>NL</t>
  </si>
  <si>
    <t>NLD</t>
  </si>
  <si>
    <t>528</t>
  </si>
  <si>
    <t>Netherlands Antilles</t>
  </si>
  <si>
    <t>AN</t>
  </si>
  <si>
    <t>ANT</t>
  </si>
  <si>
    <t>530</t>
  </si>
  <si>
    <t>UYU</t>
  </si>
  <si>
    <t>Uruguayan Peso</t>
  </si>
  <si>
    <t>New Caledonia</t>
  </si>
  <si>
    <t>NC</t>
  </si>
  <si>
    <t>NCL</t>
  </si>
  <si>
    <t>540</t>
  </si>
  <si>
    <t>UZS</t>
  </si>
  <si>
    <t>Uzbekistani Som</t>
  </si>
  <si>
    <t>New Zealand</t>
  </si>
  <si>
    <t>NZ</t>
  </si>
  <si>
    <t>NZL</t>
  </si>
  <si>
    <t>554</t>
  </si>
  <si>
    <t>VEF</t>
  </si>
  <si>
    <t>Venezuelan Bolívar fuerte</t>
  </si>
  <si>
    <t>Nicaragua</t>
  </si>
  <si>
    <t>NI</t>
  </si>
  <si>
    <t>NIC</t>
  </si>
  <si>
    <t>558</t>
  </si>
  <si>
    <t>VND</t>
  </si>
  <si>
    <t>Vietnamese Dong</t>
  </si>
  <si>
    <t>Niger</t>
  </si>
  <si>
    <t>NE</t>
  </si>
  <si>
    <t>NER</t>
  </si>
  <si>
    <t>562</t>
  </si>
  <si>
    <t>VUV</t>
  </si>
  <si>
    <t>Vanuatu Vatu</t>
  </si>
  <si>
    <t>Nigeria</t>
  </si>
  <si>
    <t>NG</t>
  </si>
  <si>
    <t>NGA</t>
  </si>
  <si>
    <t>566</t>
  </si>
  <si>
    <t>WST</t>
  </si>
  <si>
    <t>Samoan tala</t>
  </si>
  <si>
    <t>Niue</t>
  </si>
  <si>
    <t>NU</t>
  </si>
  <si>
    <t>NIU</t>
  </si>
  <si>
    <t>570</t>
  </si>
  <si>
    <t>Norfolk Island</t>
  </si>
  <si>
    <t>NF</t>
  </si>
  <si>
    <t>NFK</t>
  </si>
  <si>
    <t>574</t>
  </si>
  <si>
    <t>Northern Mariana Islands</t>
  </si>
  <si>
    <t>MP</t>
  </si>
  <si>
    <t>MNP</t>
  </si>
  <si>
    <t>580</t>
  </si>
  <si>
    <t>Norway</t>
  </si>
  <si>
    <t>NO</t>
  </si>
  <si>
    <t>NOR</t>
  </si>
  <si>
    <t>578</t>
  </si>
  <si>
    <t>YER</t>
  </si>
  <si>
    <t>Yemeni Rial</t>
  </si>
  <si>
    <t>Oman</t>
  </si>
  <si>
    <t>OM</t>
  </si>
  <si>
    <t>OMN</t>
  </si>
  <si>
    <t>512</t>
  </si>
  <si>
    <t>ZAR</t>
  </si>
  <si>
    <t>South African Rand</t>
  </si>
  <si>
    <t>Pakistan</t>
  </si>
  <si>
    <t>PK</t>
  </si>
  <si>
    <t>PAK</t>
  </si>
  <si>
    <t>586</t>
  </si>
  <si>
    <t>ZMW</t>
  </si>
  <si>
    <t>Zambian Kwacha</t>
  </si>
  <si>
    <t>Palau</t>
  </si>
  <si>
    <t>PW</t>
  </si>
  <si>
    <t>PLW</t>
  </si>
  <si>
    <t>585</t>
  </si>
  <si>
    <t>Palestinian Territory</t>
  </si>
  <si>
    <t>PS</t>
  </si>
  <si>
    <t>PSE</t>
  </si>
  <si>
    <t>275</t>
  </si>
  <si>
    <t>Panama</t>
  </si>
  <si>
    <t>PA</t>
  </si>
  <si>
    <t>PAN</t>
  </si>
  <si>
    <t>591</t>
  </si>
  <si>
    <t>Papua New Guinea</t>
  </si>
  <si>
    <t>PG</t>
  </si>
  <si>
    <t>PNG</t>
  </si>
  <si>
    <t>598</t>
  </si>
  <si>
    <t>Paraguay</t>
  </si>
  <si>
    <t>PY</t>
  </si>
  <si>
    <t>PRY</t>
  </si>
  <si>
    <t>600</t>
  </si>
  <si>
    <t>PE</t>
  </si>
  <si>
    <t>PER</t>
  </si>
  <si>
    <t>604</t>
  </si>
  <si>
    <t>Philippines</t>
  </si>
  <si>
    <t>PH</t>
  </si>
  <si>
    <t>PHL</t>
  </si>
  <si>
    <t>608</t>
  </si>
  <si>
    <t>Pitcairn</t>
  </si>
  <si>
    <t>PN</t>
  </si>
  <si>
    <t>PCN</t>
  </si>
  <si>
    <t>612</t>
  </si>
  <si>
    <t>Poland</t>
  </si>
  <si>
    <t>PL</t>
  </si>
  <si>
    <t>POL</t>
  </si>
  <si>
    <t>616</t>
  </si>
  <si>
    <t>Portugal</t>
  </si>
  <si>
    <t>PT</t>
  </si>
  <si>
    <t>PRT</t>
  </si>
  <si>
    <t>620</t>
  </si>
  <si>
    <t>Puerto Rico</t>
  </si>
  <si>
    <t>PR</t>
  </si>
  <si>
    <t>PRI</t>
  </si>
  <si>
    <t>630</t>
  </si>
  <si>
    <t>Qatar</t>
  </si>
  <si>
    <t>QA</t>
  </si>
  <si>
    <t>QAT</t>
  </si>
  <si>
    <t>634</t>
  </si>
  <si>
    <t>Republic of the Congo</t>
  </si>
  <si>
    <t>CG</t>
  </si>
  <si>
    <t>COG</t>
  </si>
  <si>
    <t>178</t>
  </si>
  <si>
    <t>Reunion</t>
  </si>
  <si>
    <t>RE</t>
  </si>
  <si>
    <t>REU</t>
  </si>
  <si>
    <t>638</t>
  </si>
  <si>
    <t>Romania</t>
  </si>
  <si>
    <t>RO</t>
  </si>
  <si>
    <t>ROU</t>
  </si>
  <si>
    <t>642</t>
  </si>
  <si>
    <t>Russian Federation</t>
  </si>
  <si>
    <t>RU</t>
  </si>
  <si>
    <t>RUS</t>
  </si>
  <si>
    <t>643</t>
  </si>
  <si>
    <t>Rwanda</t>
  </si>
  <si>
    <t>RW</t>
  </si>
  <si>
    <t>RWA</t>
  </si>
  <si>
    <t>646</t>
  </si>
  <si>
    <t>Saint Helena</t>
  </si>
  <si>
    <t>SH</t>
  </si>
  <si>
    <t>SHN</t>
  </si>
  <si>
    <t>654</t>
  </si>
  <si>
    <t>Saint Kitts and Nevis</t>
  </si>
  <si>
    <t>KN</t>
  </si>
  <si>
    <t>KNA</t>
  </si>
  <si>
    <t>659</t>
  </si>
  <si>
    <t>Saint Lucia</t>
  </si>
  <si>
    <t>LC</t>
  </si>
  <si>
    <t>LCA</t>
  </si>
  <si>
    <t>662</t>
  </si>
  <si>
    <t>Saint Pierre and Miquelon</t>
  </si>
  <si>
    <t>PM</t>
  </si>
  <si>
    <t>SPM</t>
  </si>
  <si>
    <t>666</t>
  </si>
  <si>
    <t>Saint Vincent and Grenadines</t>
  </si>
  <si>
    <t>VC</t>
  </si>
  <si>
    <t>VCT</t>
  </si>
  <si>
    <t>670</t>
  </si>
  <si>
    <t>Saint-Barthelemy</t>
  </si>
  <si>
    <t>BL</t>
  </si>
  <si>
    <t>BLM</t>
  </si>
  <si>
    <t>652</t>
  </si>
  <si>
    <t>Saint-Martin</t>
  </si>
  <si>
    <t>MF</t>
  </si>
  <si>
    <t>MAF</t>
  </si>
  <si>
    <t>663</t>
  </si>
  <si>
    <t>Samoa</t>
  </si>
  <si>
    <t>WS</t>
  </si>
  <si>
    <t>WSM</t>
  </si>
  <si>
    <t>882</t>
  </si>
  <si>
    <t>San Marino</t>
  </si>
  <si>
    <t>SM</t>
  </si>
  <si>
    <t>SMR</t>
  </si>
  <si>
    <t>674</t>
  </si>
  <si>
    <t>Sao Tome and Principe</t>
  </si>
  <si>
    <t>ST</t>
  </si>
  <si>
    <t>STP</t>
  </si>
  <si>
    <t>678</t>
  </si>
  <si>
    <t>Saudi Arabia</t>
  </si>
  <si>
    <t>SA</t>
  </si>
  <si>
    <t>SAU</t>
  </si>
  <si>
    <t>682</t>
  </si>
  <si>
    <t>Senegal</t>
  </si>
  <si>
    <t>SN</t>
  </si>
  <si>
    <t>SEN</t>
  </si>
  <si>
    <t>686</t>
  </si>
  <si>
    <t>Serbia</t>
  </si>
  <si>
    <t>RS</t>
  </si>
  <si>
    <t>SRB</t>
  </si>
  <si>
    <t>688</t>
  </si>
  <si>
    <t>Seychelles</t>
  </si>
  <si>
    <t>SC</t>
  </si>
  <si>
    <t>SYC</t>
  </si>
  <si>
    <t>690</t>
  </si>
  <si>
    <t>Sierra Leone</t>
  </si>
  <si>
    <t>SL</t>
  </si>
  <si>
    <t>SLE</t>
  </si>
  <si>
    <t>694</t>
  </si>
  <si>
    <t>Singapore</t>
  </si>
  <si>
    <t>SG</t>
  </si>
  <si>
    <t>SGP</t>
  </si>
  <si>
    <t>702</t>
  </si>
  <si>
    <t>Slovakia</t>
  </si>
  <si>
    <t>SK</t>
  </si>
  <si>
    <t>SVK</t>
  </si>
  <si>
    <t>703</t>
  </si>
  <si>
    <t>Slovenia</t>
  </si>
  <si>
    <t>SI</t>
  </si>
  <si>
    <t>SVN</t>
  </si>
  <si>
    <t>705</t>
  </si>
  <si>
    <t>Solomon Islands</t>
  </si>
  <si>
    <t>SB</t>
  </si>
  <si>
    <t>SLB</t>
  </si>
  <si>
    <t>90</t>
  </si>
  <si>
    <t>Somalia</t>
  </si>
  <si>
    <t>SO</t>
  </si>
  <si>
    <t>SOM</t>
  </si>
  <si>
    <t>706</t>
  </si>
  <si>
    <t>South Africa</t>
  </si>
  <si>
    <t>ZA</t>
  </si>
  <si>
    <t>ZAF</t>
  </si>
  <si>
    <t>710</t>
  </si>
  <si>
    <t>South Georgia and the South Sandwich Islands</t>
  </si>
  <si>
    <t>GS</t>
  </si>
  <si>
    <t>SGS</t>
  </si>
  <si>
    <t>239</t>
  </si>
  <si>
    <t>South Sudan</t>
  </si>
  <si>
    <t>SS</t>
  </si>
  <si>
    <t>SSD</t>
  </si>
  <si>
    <t>728</t>
  </si>
  <si>
    <t>Spain</t>
  </si>
  <si>
    <t>ES</t>
  </si>
  <si>
    <t>ESP</t>
  </si>
  <si>
    <t>724</t>
  </si>
  <si>
    <t>Sri Lanka</t>
  </si>
  <si>
    <t>LK</t>
  </si>
  <si>
    <t>LKA</t>
  </si>
  <si>
    <t>144</t>
  </si>
  <si>
    <t>Sudan</t>
  </si>
  <si>
    <t>SD</t>
  </si>
  <si>
    <t>SDN</t>
  </si>
  <si>
    <t>736</t>
  </si>
  <si>
    <t>Suriname</t>
  </si>
  <si>
    <t>SR</t>
  </si>
  <si>
    <t>SUR</t>
  </si>
  <si>
    <t>740</t>
  </si>
  <si>
    <t>Svalbard and Jan Mayen Islands</t>
  </si>
  <si>
    <t>SJ</t>
  </si>
  <si>
    <t>SJM</t>
  </si>
  <si>
    <t>744</t>
  </si>
  <si>
    <t>Sweden</t>
  </si>
  <si>
    <t>SE</t>
  </si>
  <si>
    <t>SWE</t>
  </si>
  <si>
    <t>752</t>
  </si>
  <si>
    <t>Switzerland</t>
  </si>
  <si>
    <t>CH</t>
  </si>
  <si>
    <t>CHE</t>
  </si>
  <si>
    <t>756</t>
  </si>
  <si>
    <t>Syria</t>
  </si>
  <si>
    <t>SY</t>
  </si>
  <si>
    <t>SYR</t>
  </si>
  <si>
    <t>760</t>
  </si>
  <si>
    <t>Taiwan</t>
  </si>
  <si>
    <t>TW</t>
  </si>
  <si>
    <t>TWN</t>
  </si>
  <si>
    <t>158</t>
  </si>
  <si>
    <t>Tajikistan</t>
  </si>
  <si>
    <t>TJ</t>
  </si>
  <si>
    <t>TJK</t>
  </si>
  <si>
    <t>762</t>
  </si>
  <si>
    <t>Tanzania</t>
  </si>
  <si>
    <t>TZ</t>
  </si>
  <si>
    <t>TZA</t>
  </si>
  <si>
    <t>834</t>
  </si>
  <si>
    <t>Thailand</t>
  </si>
  <si>
    <t>TH</t>
  </si>
  <si>
    <t>THA</t>
  </si>
  <si>
    <t>764</t>
  </si>
  <si>
    <t>Timor-Leste</t>
  </si>
  <si>
    <t>TL</t>
  </si>
  <si>
    <t>TLS</t>
  </si>
  <si>
    <t>626</t>
  </si>
  <si>
    <t>Togo</t>
  </si>
  <si>
    <t>TG</t>
  </si>
  <si>
    <t>TGO</t>
  </si>
  <si>
    <t>768</t>
  </si>
  <si>
    <t>Tokelau</t>
  </si>
  <si>
    <t>TK</t>
  </si>
  <si>
    <t>TKL</t>
  </si>
  <si>
    <t>772</t>
  </si>
  <si>
    <t>Tonga</t>
  </si>
  <si>
    <t>TO</t>
  </si>
  <si>
    <t>TON</t>
  </si>
  <si>
    <t>776</t>
  </si>
  <si>
    <t>Trinidad and Tobago</t>
  </si>
  <si>
    <t>TT</t>
  </si>
  <si>
    <t>TTO</t>
  </si>
  <si>
    <t>780</t>
  </si>
  <si>
    <t>Tunisia</t>
  </si>
  <si>
    <t>TN</t>
  </si>
  <si>
    <t>TUN</t>
  </si>
  <si>
    <t>788</t>
  </si>
  <si>
    <t>Turkey</t>
  </si>
  <si>
    <t>TR</t>
  </si>
  <si>
    <t>TUR</t>
  </si>
  <si>
    <t>792</t>
  </si>
  <si>
    <t>Turkmenistan</t>
  </si>
  <si>
    <t>TM</t>
  </si>
  <si>
    <t>TKM</t>
  </si>
  <si>
    <t>795</t>
  </si>
  <si>
    <t>Turks and Caicos Islands</t>
  </si>
  <si>
    <t>TC</t>
  </si>
  <si>
    <t>TCA</t>
  </si>
  <si>
    <t>796</t>
  </si>
  <si>
    <t>Tuvalu</t>
  </si>
  <si>
    <t>TV</t>
  </si>
  <si>
    <t>TUV</t>
  </si>
  <si>
    <t>798</t>
  </si>
  <si>
    <t>Uganda</t>
  </si>
  <si>
    <t>UG</t>
  </si>
  <si>
    <t>UGA</t>
  </si>
  <si>
    <t>800</t>
  </si>
  <si>
    <t>Ukraine</t>
  </si>
  <si>
    <t>UA</t>
  </si>
  <si>
    <t>UKR</t>
  </si>
  <si>
    <t>804</t>
  </si>
  <si>
    <t>United Arab Emirates</t>
  </si>
  <si>
    <t>AE</t>
  </si>
  <si>
    <t>ARE</t>
  </si>
  <si>
    <t>784</t>
  </si>
  <si>
    <t>United Kingdom</t>
  </si>
  <si>
    <t>GB</t>
  </si>
  <si>
    <t>GBR</t>
  </si>
  <si>
    <t>826</t>
  </si>
  <si>
    <t>Uruguay</t>
  </si>
  <si>
    <t>UY</t>
  </si>
  <si>
    <t>URY</t>
  </si>
  <si>
    <t>858</t>
  </si>
  <si>
    <t>Uzbekistan</t>
  </si>
  <si>
    <t>UZ</t>
  </si>
  <si>
    <t>UZB</t>
  </si>
  <si>
    <t>860</t>
  </si>
  <si>
    <t>Vanuatu</t>
  </si>
  <si>
    <t>VU</t>
  </si>
  <si>
    <t>VUT</t>
  </si>
  <si>
    <t>548</t>
  </si>
  <si>
    <t>Vatican</t>
  </si>
  <si>
    <t>VA</t>
  </si>
  <si>
    <t>VAT</t>
  </si>
  <si>
    <t>336</t>
  </si>
  <si>
    <t>Venezuela</t>
  </si>
  <si>
    <t>VE</t>
  </si>
  <si>
    <t>VEN</t>
  </si>
  <si>
    <t>862</t>
  </si>
  <si>
    <t>Viet Nam</t>
  </si>
  <si>
    <t>VN</t>
  </si>
  <si>
    <t>VNM</t>
  </si>
  <si>
    <t>704</t>
  </si>
  <si>
    <t>Virgin Islands, US</t>
  </si>
  <si>
    <t>VI</t>
  </si>
  <si>
    <t>VIR</t>
  </si>
  <si>
    <t>850</t>
  </si>
  <si>
    <t>Wallis and Futuna Islands</t>
  </si>
  <si>
    <t>WF</t>
  </si>
  <si>
    <t>WLF</t>
  </si>
  <si>
    <t>876</t>
  </si>
  <si>
    <t>Western Sahara</t>
  </si>
  <si>
    <t>EH</t>
  </si>
  <si>
    <t>ESH</t>
  </si>
  <si>
    <t>732</t>
  </si>
  <si>
    <t>Yemen</t>
  </si>
  <si>
    <t>YE</t>
  </si>
  <si>
    <t>YEM</t>
  </si>
  <si>
    <t>887</t>
  </si>
  <si>
    <t>Zambia</t>
  </si>
  <si>
    <t>ZM</t>
  </si>
  <si>
    <t>ZMB</t>
  </si>
  <si>
    <t>894</t>
  </si>
  <si>
    <t>Zimbabwe</t>
  </si>
  <si>
    <t>ZW</t>
  </si>
  <si>
    <t>ZWE</t>
  </si>
  <si>
    <t>716</t>
  </si>
  <si>
    <t xml:space="preserve">www.perupetro.com.pe  www.gob.pe/minem  </t>
  </si>
  <si>
    <t>Pagina 219 informe EITI Peru 2019-2020</t>
  </si>
  <si>
    <t>https://eiti.org/sites/default/files/2023-01/VIII-Informe-Nacional-Transparencia-EITI-2019-2020.pdf</t>
  </si>
  <si>
    <t xml:space="preserve"> (Solo PetroPerú por Servicio de Transporte)</t>
  </si>
  <si>
    <t xml:space="preserve"> www.petroperu.com.pe</t>
  </si>
  <si>
    <t>(Ingresos corrientes del Gobierno Central por Minería e Hidrocarburos), pagina 64 informe EITI Peru 2019-2020</t>
  </si>
  <si>
    <t xml:space="preserve"> (Corresponde a las transferencias subnacionales de Canon minero y gasifero, canon y sobrecanon petrolero, regalias mineras, FOCAM), pagina 65 informe EITI Peru 2019-2020</t>
  </si>
  <si>
    <t>(Corresponde a monto ejecutado a través de Fondos Sociales)</t>
  </si>
  <si>
    <t>Pagina 195 del informe EITI Peru 2019-2020</t>
  </si>
  <si>
    <t>Sanciones ambientales aplicadas al sector mineria e hidrocarburos y gastos para evaluacion en Hidrocarburos y Mineria ante Servicio Nacional de Certificación Ambiental para las Inversiones Sostenibles (SENACE)</t>
  </si>
  <si>
    <t>https://www.minem.gob.pe/ https://www.gob.pe/inei/</t>
  </si>
  <si>
    <t>Location</t>
  </si>
  <si>
    <t>Value</t>
  </si>
  <si>
    <t>Comment</t>
  </si>
  <si>
    <t xml:space="preserve">1161 - 
cConverti TCF a F3, y F3 a SM3 </t>
  </si>
  <si>
    <t xml:space="preserve">
Segun los SDT el importe de ingresos ingresos recibido por Petroperu para 2019 y 2020 es el mismo. Segun las tablas en la pagina 79 y 80, Petroperu recibio ingresos para el estado de 929 millones USD, y por ventas de 3,122 millones USD. Ademas en el SDT 2019 se indico "divulgado sistematicamente" y aqui se selecciono "a traves de informe EITI". Segun la pagina del banco central de reserva del Peru, los ingresos corrientes de petroperu en 2020 fueron 14804 PEN. https://estadisticas.bcrp.gob.pe/estadisticas/series/anuales/resultados/PM05972FA/html</t>
  </si>
  <si>
    <t>Si se ha indicado "no data disponible" porque hay este valor, y de donde proviene?</t>
  </si>
  <si>
    <t>Se anadieron las sanciones ambientales como parte de los pagos medioambientales obligatorios y los gastos para evaluacion ante SENACE</t>
  </si>
  <si>
    <t>Modifique la cifra de 43 miles de millones a 43,000,000,000</t>
  </si>
  <si>
    <t xml:space="preserve">Se actualizo esta informacion acorde a lo divulgado en el informe, pagina 227. </t>
  </si>
  <si>
    <t xml:space="preserve">Se anadieron los flujos de ingresos - aportes OEFA y aportes OSINERGMIN, acorde a los datos del informe EITI y de la denominacion de flujos en la parte 4. </t>
  </si>
  <si>
    <t xml:space="preserve">
Correccion: esta medida es barriles y no Sm3 (ver pagina 61 informe EITI)</t>
  </si>
  <si>
    <t xml:space="preserve">
en que pagina web?</t>
  </si>
  <si>
    <t xml:space="preserve">
Cual es la fuente de estos datos?</t>
  </si>
  <si>
    <t xml:space="preserve">
La entidad Activos Mineros no fue categorizada, mas sin embargo hay pagos de 4 empresas por "Regalias contractuales". Hay que anadir y desagregar la informacion aqui, y actualizar el nombre del flujo  en la parte 5. </t>
  </si>
  <si>
    <t xml:space="preserve">
Falta el flujo "penalidad"</t>
  </si>
  <si>
    <t xml:space="preserve">
Se modifico de "Regalias gasiferas" a "Regalia Hidrocarburos" segun la informacion en informe EITI, Pag 250</t>
  </si>
  <si>
    <t xml:space="preserve">
fila repetida</t>
  </si>
  <si>
    <t xml:space="preserve">
Faltaban los pagos de 3 empresas por penalidad, fueron anadidos.</t>
  </si>
  <si>
    <t xml:space="preserve">
Estos son regalias contractuales, segun el informe EITI, pagina 258</t>
  </si>
  <si>
    <t>Parte 2 - Lista Divulgaciones: D65</t>
  </si>
  <si>
    <t>Parte 2 - Lista Divulgaciones: D138</t>
  </si>
  <si>
    <t>Parte 2 - Lista Divulgaciones: D89</t>
  </si>
  <si>
    <t>Parte 2 - Lista Divulgaciones: D160</t>
  </si>
  <si>
    <t>Parte 2 - Lista Divulgaciones: D175</t>
  </si>
  <si>
    <t>Parte 2 - Lista Divulgaciones: D177</t>
  </si>
  <si>
    <t>Parte 2 - Lista Divulgaciones: D185</t>
  </si>
  <si>
    <t>Parte 2 - Lista Divulgaciones: D192</t>
  </si>
  <si>
    <t>No se encontro este valor en el informe EITI</t>
  </si>
  <si>
    <t>Parte 4 - Ingresos del gobierno: I21</t>
  </si>
  <si>
    <t>Parte 4 - Ingresos del gobierno: H21</t>
  </si>
  <si>
    <t>Parte 4 - Ingresos del gobierno: H22</t>
  </si>
  <si>
    <t>Parte 4 - Ingresos del gobierno: H32</t>
  </si>
  <si>
    <t>Parte 5 - Datos de empresas: E14</t>
  </si>
  <si>
    <t>Parte 5 - Datos de empresas: C49</t>
  </si>
  <si>
    <t>Parte 5 - Datos de empresas: C53</t>
  </si>
  <si>
    <t>Parte 5 - Datos de empresas: E207</t>
  </si>
  <si>
    <t>Parte 5 - Datos de empresas: E248</t>
  </si>
  <si>
    <t>Parte 5 - Datos de empresas: J304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</si>
</sst>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3" formatCode="_-* #,##0.00_-;\-* #,##0.00_-;_-* &quot;-&quot;??_-;_-@_-"/>
    <numFmt numFmtId="164" formatCode="_ * #,##0.00_ ;_ * \-#,##0.00_ ;_ * &quot;-&quot;??_ ;_ @_ "/>
    <numFmt numFmtId="165" formatCode="_ * #,##0.0000_ ;_ * \-#,##0.0000_ ;_ * &quot;-&quot;??_ ;_ @_ "/>
    <numFmt numFmtId="166" formatCode="yyyy\-mm\-dd"/>
    <numFmt numFmtId="167" formatCode="0.0\ %"/>
    <numFmt numFmtId="168" formatCode="_ * #,##0_ ;_ * \-#,##0_ ;_ * &quot;-&quot;??_ ;_ @_ "/>
    <numFmt numFmtId="169" formatCode="#,##0_ ;\-#,##0\ "/>
  </numFmts>
  <fonts count="79" x14ac:knownFonts="1">
    <font>
      <sz val="10.5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Franklin Gothic Book"/>
      <family val="2"/>
    </font>
    <font>
      <sz val="11"/>
      <color theme="1"/>
      <name val="Calibri"/>
      <family val="2"/>
    </font>
    <font>
      <sz val="10.5"/>
      <color theme="1"/>
      <name val="Calibri"/>
      <family val="2"/>
    </font>
    <font>
      <b/>
      <sz val="10.5"/>
      <color theme="0"/>
      <name val="Calibri"/>
      <family val="2"/>
    </font>
    <font>
      <b/>
      <sz val="10.5"/>
      <color theme="1"/>
      <name val="Calibri"/>
      <family val="2"/>
    </font>
    <font>
      <u/>
      <sz val="10.5"/>
      <color theme="10"/>
      <name val="Calibri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.5"/>
      <color rgb="FF7F7F7F"/>
      <name val="Calibri"/>
      <family val="2"/>
    </font>
    <font>
      <i/>
      <sz val="10.5"/>
      <color theme="1"/>
      <name val="Calibri"/>
      <family val="2"/>
    </font>
    <font>
      <sz val="12"/>
      <color theme="1"/>
      <name val="Franklin Gothic Book"/>
      <family val="2"/>
    </font>
    <font>
      <i/>
      <sz val="12"/>
      <color rgb="FF000000"/>
      <name val="Franklin Gothic Book"/>
      <family val="2"/>
    </font>
    <font>
      <sz val="12"/>
      <color rgb="FF000000"/>
      <name val="Franklin Gothic Book"/>
      <family val="2"/>
    </font>
    <font>
      <b/>
      <sz val="18"/>
      <color rgb="FF000000"/>
      <name val="Franklin Gothic Book"/>
      <family val="2"/>
    </font>
    <font>
      <b/>
      <sz val="12"/>
      <color rgb="FF000000"/>
      <name val="Franklin Gothic Book"/>
      <family val="2"/>
    </font>
    <font>
      <i/>
      <sz val="12"/>
      <color theme="1"/>
      <name val="Franklin Gothic Book"/>
      <family val="2"/>
    </font>
    <font>
      <i/>
      <u/>
      <sz val="12"/>
      <color theme="1"/>
      <name val="Franklin Gothic Book"/>
      <family val="2"/>
    </font>
    <font>
      <b/>
      <u/>
      <sz val="12"/>
      <color theme="10"/>
      <name val="Franklin Gothic Book"/>
      <family val="2"/>
    </font>
    <font>
      <b/>
      <sz val="10"/>
      <color theme="1"/>
      <name val="Franklin Gothic Book"/>
      <family val="2"/>
    </font>
    <font>
      <sz val="10.5"/>
      <color theme="1"/>
      <name val="Franklin Gothic Book"/>
      <family val="2"/>
    </font>
    <font>
      <b/>
      <i/>
      <u/>
      <sz val="16"/>
      <color theme="1"/>
      <name val="Franklin Gothic Book"/>
      <family val="2"/>
    </font>
    <font>
      <sz val="11"/>
      <color rgb="FF000000"/>
      <name val="Franklin Gothic Book"/>
      <family val="2"/>
    </font>
    <font>
      <b/>
      <sz val="14"/>
      <color rgb="FF000000"/>
      <name val="Franklin Gothic Book"/>
      <family val="2"/>
    </font>
    <font>
      <b/>
      <sz val="18"/>
      <color theme="1"/>
      <name val="Franklin Gothic Book"/>
      <family val="2"/>
    </font>
    <font>
      <b/>
      <sz val="16"/>
      <color theme="1"/>
      <name val="Franklin Gothic Book"/>
      <family val="2"/>
    </font>
    <font>
      <b/>
      <u/>
      <sz val="11"/>
      <color theme="10"/>
      <name val="Franklin Gothic Book"/>
      <family val="2"/>
    </font>
    <font>
      <b/>
      <sz val="11"/>
      <name val="Franklin Gothic Book"/>
      <family val="2"/>
    </font>
    <font>
      <b/>
      <u/>
      <sz val="11"/>
      <name val="Franklin Gothic Book"/>
      <family val="2"/>
    </font>
    <font>
      <b/>
      <u/>
      <sz val="11"/>
      <color rgb="FF165B89"/>
      <name val="Franklin Gothic Book"/>
      <family val="2"/>
    </font>
    <font>
      <b/>
      <u/>
      <sz val="11"/>
      <color rgb="FF188FBB"/>
      <name val="Franklin Gothic Book"/>
      <family val="2"/>
    </font>
    <font>
      <sz val="11"/>
      <color theme="1"/>
      <name val="Franklin Gothic Book"/>
      <family val="2"/>
    </font>
    <font>
      <i/>
      <sz val="11"/>
      <color rgb="FF000000"/>
      <name val="Franklin Gothic Book"/>
      <family val="2"/>
    </font>
    <font>
      <b/>
      <sz val="11"/>
      <color rgb="FF000000"/>
      <name val="Franklin Gothic Book"/>
      <family val="2"/>
    </font>
    <font>
      <i/>
      <sz val="11"/>
      <name val="Franklin Gothic Book"/>
      <family val="2"/>
    </font>
    <font>
      <sz val="11"/>
      <name val="Franklin Gothic Book"/>
      <family val="2"/>
    </font>
    <font>
      <u/>
      <sz val="11"/>
      <color rgb="FF0070C0"/>
      <name val="Franklin Gothic Book"/>
      <family val="2"/>
    </font>
    <font>
      <u/>
      <sz val="11"/>
      <color theme="10"/>
      <name val="Franklin Gothic Book"/>
      <family val="2"/>
    </font>
    <font>
      <b/>
      <u/>
      <sz val="11"/>
      <color theme="1"/>
      <name val="Franklin Gothic Book"/>
      <family val="2"/>
    </font>
    <font>
      <b/>
      <i/>
      <sz val="11"/>
      <color theme="1"/>
      <name val="Franklin Gothic Book"/>
      <family val="2"/>
    </font>
    <font>
      <b/>
      <i/>
      <u/>
      <sz val="11"/>
      <color theme="1"/>
      <name val="Franklin Gothic Book"/>
      <family val="2"/>
    </font>
    <font>
      <i/>
      <sz val="11"/>
      <color theme="1"/>
      <name val="Franklin Gothic Book"/>
      <family val="2"/>
    </font>
    <font>
      <i/>
      <u/>
      <sz val="11"/>
      <color theme="1"/>
      <name val="Franklin Gothic Book"/>
      <family val="2"/>
    </font>
    <font>
      <b/>
      <sz val="11"/>
      <color rgb="FF165B89"/>
      <name val="Franklin Gothic Book"/>
      <family val="2"/>
    </font>
    <font>
      <b/>
      <sz val="11"/>
      <color rgb="FF000000"/>
      <name val="Wingdings"/>
      <charset val="2"/>
    </font>
    <font>
      <i/>
      <u/>
      <sz val="11"/>
      <color rgb="FF0076AF"/>
      <name val="Franklin Gothic Book"/>
      <family val="2"/>
    </font>
    <font>
      <b/>
      <i/>
      <sz val="11"/>
      <color rgb="FF000000"/>
      <name val="Franklin Gothic Book"/>
      <family val="2"/>
    </font>
    <font>
      <i/>
      <u/>
      <sz val="10.5"/>
      <color theme="10"/>
      <name val="Calibri"/>
      <family val="2"/>
    </font>
    <font>
      <i/>
      <sz val="10.5"/>
      <name val="Calibri"/>
      <family val="2"/>
    </font>
    <font>
      <i/>
      <u/>
      <sz val="11"/>
      <color theme="10"/>
      <name val="Franklin Gothic Book"/>
      <family val="2"/>
    </font>
    <font>
      <i/>
      <u/>
      <sz val="11"/>
      <color rgb="FF000000"/>
      <name val="Franklin Gothic Book"/>
      <family val="2"/>
    </font>
    <font>
      <i/>
      <sz val="11"/>
      <color rgb="FF0076AF"/>
      <name val="Franklin Gothic Book"/>
      <family val="2"/>
    </font>
    <font>
      <b/>
      <sz val="11"/>
      <color theme="1"/>
      <name val="Franklin Gothic Book"/>
      <family val="2"/>
    </font>
    <font>
      <b/>
      <sz val="11"/>
      <color theme="0"/>
      <name val="Franklin Gothic Book"/>
      <family val="2"/>
    </font>
    <font>
      <i/>
      <u/>
      <sz val="11"/>
      <name val="Franklin Gothic Book"/>
      <family val="2"/>
    </font>
    <font>
      <b/>
      <i/>
      <u/>
      <sz val="11"/>
      <name val="Franklin Gothic Book"/>
      <family val="2"/>
    </font>
    <font>
      <i/>
      <sz val="11"/>
      <color rgb="FF7F7F7F"/>
      <name val="Franklin Gothic Book"/>
      <family val="2"/>
    </font>
    <font>
      <b/>
      <i/>
      <u/>
      <sz val="18"/>
      <color theme="1"/>
      <name val="Franklin Gothic Book"/>
      <family val="2"/>
    </font>
    <font>
      <sz val="18"/>
      <color theme="1"/>
      <name val="Franklin Gothic Book"/>
      <family val="2"/>
    </font>
    <font>
      <b/>
      <i/>
      <u/>
      <sz val="11"/>
      <color theme="10"/>
      <name val="Franklin Gothic Book"/>
      <family val="2"/>
    </font>
    <font>
      <i/>
      <u/>
      <sz val="11"/>
      <color rgb="FF00B0F0"/>
      <name val="Franklin Gothic Book"/>
      <family val="2"/>
    </font>
    <font>
      <i/>
      <u/>
      <sz val="11"/>
      <color rgb="FF0070C0"/>
      <name val="Franklin Gothic Book"/>
      <family val="2"/>
    </font>
    <font>
      <i/>
      <sz val="11"/>
      <color rgb="FF0070C0"/>
      <name val="Franklin Gothic Book"/>
      <family val="2"/>
    </font>
    <font>
      <b/>
      <i/>
      <u/>
      <sz val="14"/>
      <color rgb="FF000000"/>
      <name val="Franklin Gothic Book"/>
      <family val="2"/>
    </font>
    <font>
      <i/>
      <u/>
      <sz val="14"/>
      <color theme="1"/>
      <name val="Franklin Gothic Book"/>
      <family val="2"/>
    </font>
    <font>
      <b/>
      <i/>
      <u/>
      <sz val="14"/>
      <color theme="1"/>
      <name val="Franklin Gothic Book"/>
      <family val="2"/>
    </font>
    <font>
      <i/>
      <u/>
      <sz val="10.5"/>
      <color theme="10"/>
      <name val="Franklin Gothic Book"/>
      <family val="2"/>
    </font>
    <font>
      <b/>
      <u/>
      <sz val="11"/>
      <color rgb="FF000000"/>
      <name val="Franklin Gothic Book"/>
      <family val="2"/>
    </font>
    <font>
      <b/>
      <sz val="11"/>
      <name val="Calibri"/>
      <family val="2"/>
    </font>
    <font>
      <i/>
      <sz val="10.5"/>
      <color theme="10"/>
      <name val="Calibri"/>
      <family val="2"/>
    </font>
    <font>
      <u/>
      <sz val="11"/>
      <color rgb="FF165B89"/>
      <name val="Franklin Gothic Book"/>
      <family val="2"/>
    </font>
    <font>
      <sz val="10"/>
      <color theme="1"/>
      <name val="Franklin Gothic Book"/>
      <family val="2"/>
    </font>
    <font>
      <sz val="10"/>
      <color rgb="FF000000"/>
      <name val="Franklin Gothic Book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6A70A"/>
        <bgColor indexed="64"/>
      </patternFill>
    </fill>
    <fill>
      <patternFill patternType="solid">
        <fgColor theme="2"/>
        <bgColor theme="4" tint="0.79998168889431442"/>
      </patternFill>
    </fill>
    <fill>
      <patternFill patternType="solid">
        <fgColor rgb="FF165B89"/>
        <bgColor theme="4"/>
      </patternFill>
    </fill>
    <fill>
      <patternFill patternType="solid">
        <fgColor rgb="FFD9E1F2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4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medium">
        <color rgb="FF1BC2EE"/>
      </top>
      <bottom/>
      <diagonal/>
    </border>
    <border>
      <left/>
      <right/>
      <top/>
      <bottom style="medium">
        <color rgb="FF1BC2EE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 style="medium">
        <color indexed="64"/>
      </top>
      <bottom style="medium">
        <color theme="0"/>
      </bottom>
      <diagonal/>
    </border>
    <border>
      <left/>
      <right/>
      <top style="medium">
        <color theme="0"/>
      </top>
      <bottom style="medium">
        <color rgb="FF1BC2EE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/>
      <top/>
      <bottom style="thin">
        <color rgb="FF188FBB"/>
      </bottom>
      <diagonal/>
    </border>
  </borders>
  <cellStyleXfs count="9">
    <xf numFmtId="0" fontId="0" fillId="0" borderId="0"/>
    <xf numFmtId="164" fontId="4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/>
    <xf numFmtId="0" fontId="9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70" fillId="0" borderId="0">
      <alignment vertical="center"/>
    </xf>
    <xf numFmtId="164" fontId="4" fillId="0" borderId="0" applyFont="0" applyFill="0" applyBorder="0" applyAlignment="0" applyProtection="0"/>
  </cellStyleXfs>
  <cellXfs count="350">
    <xf numFmtId="0" fontId="0" fillId="0" borderId="0" xfId="0"/>
    <xf numFmtId="0" fontId="6" fillId="0" borderId="0" xfId="0" applyFont="1"/>
    <xf numFmtId="0" fontId="0" fillId="0" borderId="6" xfId="0" applyBorder="1"/>
    <xf numFmtId="0" fontId="0" fillId="0" borderId="7" xfId="0" applyBorder="1"/>
    <xf numFmtId="49" fontId="10" fillId="0" borderId="0" xfId="0" applyNumberFormat="1" applyFont="1" applyAlignment="1">
      <alignment horizontal="left"/>
    </xf>
    <xf numFmtId="49" fontId="0" fillId="0" borderId="0" xfId="0" applyNumberFormat="1"/>
    <xf numFmtId="0" fontId="12" fillId="0" borderId="0" xfId="0" quotePrefix="1" applyFont="1"/>
    <xf numFmtId="0" fontId="13" fillId="0" borderId="0" xfId="3" applyFont="1" applyAlignment="1">
      <alignment horizontal="left" vertical="center"/>
    </xf>
    <xf numFmtId="0" fontId="15" fillId="0" borderId="0" xfId="3" applyFont="1" applyAlignment="1">
      <alignment vertical="center"/>
    </xf>
    <xf numFmtId="0" fontId="18" fillId="0" borderId="0" xfId="3" applyFont="1" applyAlignment="1">
      <alignment horizontal="left" vertical="center"/>
    </xf>
    <xf numFmtId="0" fontId="14" fillId="0" borderId="0" xfId="3" applyFont="1" applyAlignment="1">
      <alignment vertical="center"/>
    </xf>
    <xf numFmtId="0" fontId="17" fillId="0" borderId="0" xfId="3" applyFont="1" applyAlignment="1">
      <alignment vertical="center"/>
    </xf>
    <xf numFmtId="0" fontId="22" fillId="0" borderId="0" xfId="0" applyFont="1"/>
    <xf numFmtId="0" fontId="19" fillId="0" borderId="0" xfId="3" applyFont="1" applyAlignment="1">
      <alignment horizontal="left" vertical="center"/>
    </xf>
    <xf numFmtId="0" fontId="17" fillId="0" borderId="3" xfId="3" applyFont="1" applyBorder="1" applyAlignment="1">
      <alignment vertical="center"/>
    </xf>
    <xf numFmtId="0" fontId="24" fillId="0" borderId="0" xfId="0" applyFont="1"/>
    <xf numFmtId="0" fontId="16" fillId="0" borderId="0" xfId="3" applyFont="1" applyAlignment="1">
      <alignment vertical="center"/>
    </xf>
    <xf numFmtId="0" fontId="33" fillId="0" borderId="0" xfId="3" applyFont="1" applyAlignment="1">
      <alignment horizontal="left" vertical="center"/>
    </xf>
    <xf numFmtId="0" fontId="3" fillId="0" borderId="0" xfId="0" applyFont="1"/>
    <xf numFmtId="0" fontId="33" fillId="5" borderId="0" xfId="3" applyFont="1" applyFill="1" applyAlignment="1">
      <alignment horizontal="left" vertical="center"/>
    </xf>
    <xf numFmtId="0" fontId="24" fillId="5" borderId="0" xfId="3" applyFont="1" applyFill="1" applyAlignment="1">
      <alignment vertical="center"/>
    </xf>
    <xf numFmtId="0" fontId="39" fillId="5" borderId="0" xfId="2" applyFont="1" applyFill="1" applyBorder="1" applyAlignment="1"/>
    <xf numFmtId="0" fontId="30" fillId="0" borderId="34" xfId="3" applyFont="1" applyBorder="1" applyAlignment="1">
      <alignment horizontal="left" vertical="center"/>
    </xf>
    <xf numFmtId="0" fontId="40" fillId="5" borderId="0" xfId="3" applyFont="1" applyFill="1" applyAlignment="1">
      <alignment horizontal="left" vertical="center"/>
    </xf>
    <xf numFmtId="0" fontId="24" fillId="0" borderId="0" xfId="3" applyFont="1" applyAlignment="1">
      <alignment vertical="center"/>
    </xf>
    <xf numFmtId="0" fontId="39" fillId="0" borderId="0" xfId="4" applyFont="1" applyFill="1" applyBorder="1" applyAlignment="1"/>
    <xf numFmtId="0" fontId="43" fillId="0" borderId="0" xfId="3" applyFont="1" applyAlignment="1">
      <alignment vertical="center" wrapText="1"/>
    </xf>
    <xf numFmtId="0" fontId="43" fillId="0" borderId="39" xfId="3" applyFont="1" applyBorder="1" applyAlignment="1">
      <alignment horizontal="left" vertical="center"/>
    </xf>
    <xf numFmtId="0" fontId="34" fillId="0" borderId="39" xfId="3" applyFont="1" applyBorder="1" applyAlignment="1">
      <alignment vertical="center"/>
    </xf>
    <xf numFmtId="0" fontId="43" fillId="0" borderId="0" xfId="3" applyFont="1" applyAlignment="1">
      <alignment horizontal="left" vertical="center"/>
    </xf>
    <xf numFmtId="0" fontId="34" fillId="0" borderId="0" xfId="3" applyFont="1" applyAlignment="1">
      <alignment vertical="center"/>
    </xf>
    <xf numFmtId="0" fontId="47" fillId="0" borderId="0" xfId="3" applyFont="1" applyAlignment="1">
      <alignment vertical="center"/>
    </xf>
    <xf numFmtId="0" fontId="35" fillId="0" borderId="0" xfId="3" applyFont="1" applyAlignment="1">
      <alignment vertical="center"/>
    </xf>
    <xf numFmtId="0" fontId="34" fillId="0" borderId="0" xfId="3" applyFont="1" applyAlignment="1">
      <alignment horizontal="left" vertical="center"/>
    </xf>
    <xf numFmtId="0" fontId="33" fillId="0" borderId="0" xfId="0" applyFont="1"/>
    <xf numFmtId="0" fontId="34" fillId="6" borderId="0" xfId="3" applyFont="1" applyFill="1" applyAlignment="1">
      <alignment horizontal="left" vertical="center"/>
    </xf>
    <xf numFmtId="0" fontId="24" fillId="6" borderId="0" xfId="3" applyFont="1" applyFill="1" applyAlignment="1">
      <alignment horizontal="left" vertical="center"/>
    </xf>
    <xf numFmtId="0" fontId="36" fillId="6" borderId="0" xfId="3" applyFont="1" applyFill="1" applyAlignment="1">
      <alignment vertical="center"/>
    </xf>
    <xf numFmtId="0" fontId="34" fillId="6" borderId="0" xfId="3" applyFont="1" applyFill="1" applyAlignment="1">
      <alignment vertical="center"/>
    </xf>
    <xf numFmtId="0" fontId="37" fillId="6" borderId="0" xfId="3" applyFont="1" applyFill="1" applyAlignment="1">
      <alignment horizontal="left" vertical="center"/>
    </xf>
    <xf numFmtId="0" fontId="34" fillId="6" borderId="0" xfId="3" applyFont="1" applyFill="1" applyAlignment="1">
      <alignment horizontal="left" vertical="center" wrapText="1" indent="2"/>
    </xf>
    <xf numFmtId="0" fontId="29" fillId="6" borderId="0" xfId="3" applyFont="1" applyFill="1" applyAlignment="1">
      <alignment vertical="center"/>
    </xf>
    <xf numFmtId="0" fontId="34" fillId="6" borderId="0" xfId="3" applyFont="1" applyFill="1" applyAlignment="1">
      <alignment vertical="center" wrapText="1"/>
    </xf>
    <xf numFmtId="0" fontId="37" fillId="6" borderId="0" xfId="3" applyFont="1" applyFill="1" applyAlignment="1">
      <alignment vertical="center"/>
    </xf>
    <xf numFmtId="0" fontId="24" fillId="6" borderId="0" xfId="3" applyFont="1" applyFill="1" applyAlignment="1">
      <alignment vertical="center"/>
    </xf>
    <xf numFmtId="0" fontId="30" fillId="6" borderId="0" xfId="3" applyFont="1" applyFill="1" applyAlignment="1">
      <alignment vertical="center"/>
    </xf>
    <xf numFmtId="0" fontId="35" fillId="6" borderId="0" xfId="3" applyFont="1" applyFill="1" applyAlignment="1">
      <alignment vertical="center"/>
    </xf>
    <xf numFmtId="0" fontId="37" fillId="6" borderId="0" xfId="3" applyFont="1" applyFill="1" applyAlignment="1">
      <alignment horizontal="left" vertical="center" indent="2"/>
    </xf>
    <xf numFmtId="0" fontId="40" fillId="7" borderId="34" xfId="3" applyFont="1" applyFill="1" applyBorder="1" applyAlignment="1">
      <alignment horizontal="left" vertical="center"/>
    </xf>
    <xf numFmtId="0" fontId="39" fillId="6" borderId="0" xfId="4" applyFont="1" applyFill="1" applyBorder="1" applyAlignment="1"/>
    <xf numFmtId="0" fontId="41" fillId="6" borderId="23" xfId="3" applyFont="1" applyFill="1" applyBorder="1" applyAlignment="1">
      <alignment vertical="center" wrapText="1"/>
    </xf>
    <xf numFmtId="0" fontId="43" fillId="6" borderId="24" xfId="3" applyFont="1" applyFill="1" applyBorder="1" applyAlignment="1">
      <alignment vertical="center" wrapText="1"/>
    </xf>
    <xf numFmtId="0" fontId="44" fillId="6" borderId="25" xfId="3" applyFont="1" applyFill="1" applyBorder="1" applyAlignment="1">
      <alignment vertical="center" wrapText="1"/>
    </xf>
    <xf numFmtId="0" fontId="41" fillId="6" borderId="26" xfId="3" applyFont="1" applyFill="1" applyBorder="1" applyAlignment="1">
      <alignment vertical="center" wrapText="1"/>
    </xf>
    <xf numFmtId="0" fontId="43" fillId="6" borderId="1" xfId="3" applyFont="1" applyFill="1" applyBorder="1" applyAlignment="1">
      <alignment vertical="center" wrapText="1"/>
    </xf>
    <xf numFmtId="0" fontId="43" fillId="6" borderId="27" xfId="3" applyFont="1" applyFill="1" applyBorder="1" applyAlignment="1">
      <alignment vertical="center" wrapText="1"/>
    </xf>
    <xf numFmtId="0" fontId="43" fillId="6" borderId="30" xfId="3" applyFont="1" applyFill="1" applyBorder="1" applyAlignment="1">
      <alignment vertical="center" wrapText="1"/>
    </xf>
    <xf numFmtId="0" fontId="43" fillId="6" borderId="31" xfId="3" applyFont="1" applyFill="1" applyBorder="1" applyAlignment="1">
      <alignment vertical="center" wrapText="1"/>
    </xf>
    <xf numFmtId="0" fontId="44" fillId="6" borderId="30" xfId="3" applyFont="1" applyFill="1" applyBorder="1" applyAlignment="1">
      <alignment vertical="center" wrapText="1"/>
    </xf>
    <xf numFmtId="0" fontId="44" fillId="6" borderId="28" xfId="3" applyFont="1" applyFill="1" applyBorder="1" applyAlignment="1">
      <alignment vertical="center" wrapText="1"/>
    </xf>
    <xf numFmtId="0" fontId="43" fillId="6" borderId="20" xfId="3" applyFont="1" applyFill="1" applyBorder="1" applyAlignment="1">
      <alignment vertical="center" wrapText="1"/>
    </xf>
    <xf numFmtId="0" fontId="43" fillId="6" borderId="29" xfId="3" applyFont="1" applyFill="1" applyBorder="1" applyAlignment="1">
      <alignment vertical="center" wrapText="1"/>
    </xf>
    <xf numFmtId="0" fontId="40" fillId="0" borderId="0" xfId="3" applyFont="1" applyAlignment="1">
      <alignment horizontal="left" vertical="center"/>
    </xf>
    <xf numFmtId="0" fontId="35" fillId="0" borderId="8" xfId="3" applyFont="1" applyBorder="1" applyAlignment="1" applyProtection="1">
      <alignment vertical="center"/>
      <protection locked="0"/>
    </xf>
    <xf numFmtId="0" fontId="34" fillId="0" borderId="2" xfId="3" applyFont="1" applyBorder="1" applyAlignment="1">
      <alignment horizontal="left" vertical="center"/>
    </xf>
    <xf numFmtId="0" fontId="34" fillId="0" borderId="3" xfId="3" applyFont="1" applyBorder="1" applyAlignment="1" applyProtection="1">
      <alignment horizontal="left" vertical="center" indent="2"/>
      <protection locked="0"/>
    </xf>
    <xf numFmtId="0" fontId="43" fillId="4" borderId="5" xfId="3" applyFont="1" applyFill="1" applyBorder="1" applyAlignment="1">
      <alignment horizontal="left" vertical="center"/>
    </xf>
    <xf numFmtId="0" fontId="24" fillId="0" borderId="3" xfId="3" applyFont="1" applyBorder="1" applyAlignment="1" applyProtection="1">
      <alignment horizontal="left" vertical="center" indent="2"/>
      <protection locked="0"/>
    </xf>
    <xf numFmtId="0" fontId="34" fillId="0" borderId="4" xfId="3" applyFont="1" applyBorder="1" applyAlignment="1">
      <alignment vertical="center"/>
    </xf>
    <xf numFmtId="0" fontId="43" fillId="0" borderId="2" xfId="3" applyFont="1" applyBorder="1" applyAlignment="1">
      <alignment horizontal="left" vertical="center"/>
    </xf>
    <xf numFmtId="0" fontId="34" fillId="0" borderId="9" xfId="3" applyFont="1" applyBorder="1" applyAlignment="1">
      <alignment vertical="center"/>
    </xf>
    <xf numFmtId="0" fontId="43" fillId="4" borderId="10" xfId="3" applyFont="1" applyFill="1" applyBorder="1" applyAlignment="1">
      <alignment horizontal="left" vertical="center"/>
    </xf>
    <xf numFmtId="0" fontId="34" fillId="0" borderId="8" xfId="3" applyFont="1" applyBorder="1" applyAlignment="1" applyProtection="1">
      <alignment horizontal="left" vertical="center" indent="2"/>
      <protection locked="0"/>
    </xf>
    <xf numFmtId="0" fontId="34" fillId="0" borderId="3" xfId="3" applyFont="1" applyBorder="1" applyAlignment="1" applyProtection="1">
      <alignment horizontal="left" vertical="center" wrapText="1" indent="2"/>
      <protection locked="0"/>
    </xf>
    <xf numFmtId="0" fontId="34" fillId="0" borderId="11" xfId="3" applyFont="1" applyBorder="1" applyAlignment="1" applyProtection="1">
      <alignment horizontal="left" vertical="center" wrapText="1" indent="2"/>
      <protection locked="0"/>
    </xf>
    <xf numFmtId="0" fontId="43" fillId="0" borderId="1" xfId="3" applyFont="1" applyBorder="1" applyAlignment="1">
      <alignment horizontal="left" vertical="center"/>
    </xf>
    <xf numFmtId="0" fontId="43" fillId="4" borderId="1" xfId="3" applyFont="1" applyFill="1" applyBorder="1" applyAlignment="1">
      <alignment horizontal="left" vertical="center"/>
    </xf>
    <xf numFmtId="0" fontId="43" fillId="4" borderId="0" xfId="3" applyFont="1" applyFill="1" applyAlignment="1">
      <alignment horizontal="left" vertical="center"/>
    </xf>
    <xf numFmtId="0" fontId="43" fillId="0" borderId="11" xfId="3" applyFont="1" applyBorder="1" applyAlignment="1">
      <alignment horizontal="left" vertical="center"/>
    </xf>
    <xf numFmtId="0" fontId="43" fillId="4" borderId="12" xfId="3" applyFont="1" applyFill="1" applyBorder="1" applyAlignment="1">
      <alignment horizontal="left" vertical="center"/>
    </xf>
    <xf numFmtId="0" fontId="43" fillId="0" borderId="10" xfId="3" applyFont="1" applyBorder="1" applyAlignment="1">
      <alignment horizontal="left" vertical="center"/>
    </xf>
    <xf numFmtId="0" fontId="47" fillId="4" borderId="2" xfId="3" applyFont="1" applyFill="1" applyBorder="1" applyAlignment="1">
      <alignment vertical="center"/>
    </xf>
    <xf numFmtId="0" fontId="34" fillId="0" borderId="0" xfId="3" applyFont="1" applyAlignment="1">
      <alignment horizontal="left" vertical="center" indent="1"/>
    </xf>
    <xf numFmtId="0" fontId="47" fillId="4" borderId="35" xfId="3" applyFont="1" applyFill="1" applyBorder="1" applyAlignment="1">
      <alignment vertical="center"/>
    </xf>
    <xf numFmtId="0" fontId="34" fillId="0" borderId="2" xfId="3" applyFont="1" applyBorder="1" applyAlignment="1">
      <alignment horizontal="left" vertical="center" indent="1"/>
    </xf>
    <xf numFmtId="0" fontId="47" fillId="4" borderId="0" xfId="3" applyFont="1" applyFill="1" applyAlignment="1">
      <alignment vertical="center"/>
    </xf>
    <xf numFmtId="0" fontId="34" fillId="0" borderId="3" xfId="3" applyFont="1" applyBorder="1" applyAlignment="1" applyProtection="1">
      <alignment horizontal="left" vertical="center" indent="4"/>
      <protection locked="0"/>
    </xf>
    <xf numFmtId="0" fontId="34" fillId="0" borderId="3" xfId="3" applyFont="1" applyBorder="1" applyAlignment="1" applyProtection="1">
      <alignment horizontal="left" vertical="center" indent="6"/>
      <protection locked="0"/>
    </xf>
    <xf numFmtId="0" fontId="43" fillId="0" borderId="38" xfId="3" applyFont="1" applyBorder="1" applyAlignment="1">
      <alignment horizontal="left" vertical="center"/>
    </xf>
    <xf numFmtId="0" fontId="43" fillId="4" borderId="20" xfId="3" applyFont="1" applyFill="1" applyBorder="1" applyAlignment="1">
      <alignment horizontal="left" vertical="center"/>
    </xf>
    <xf numFmtId="0" fontId="34" fillId="0" borderId="0" xfId="3" applyFont="1" applyAlignment="1" applyProtection="1">
      <alignment horizontal="left" vertical="center" indent="4"/>
      <protection locked="0"/>
    </xf>
    <xf numFmtId="10" fontId="34" fillId="0" borderId="4" xfId="3" applyNumberFormat="1" applyFont="1" applyBorder="1" applyAlignment="1">
      <alignment horizontal="left" vertical="center"/>
    </xf>
    <xf numFmtId="0" fontId="43" fillId="0" borderId="5" xfId="3" applyFont="1" applyBorder="1" applyAlignment="1">
      <alignment horizontal="left" vertical="center"/>
    </xf>
    <xf numFmtId="0" fontId="35" fillId="0" borderId="22" xfId="3" applyFont="1" applyBorder="1" applyAlignment="1" applyProtection="1">
      <alignment vertical="center"/>
      <protection locked="0"/>
    </xf>
    <xf numFmtId="0" fontId="41" fillId="0" borderId="15" xfId="3" applyFont="1" applyBorder="1" applyAlignment="1">
      <alignment horizontal="left" vertical="center"/>
    </xf>
    <xf numFmtId="0" fontId="48" fillId="0" borderId="15" xfId="3" applyFont="1" applyBorder="1" applyAlignment="1">
      <alignment vertical="center"/>
    </xf>
    <xf numFmtId="0" fontId="34" fillId="0" borderId="8" xfId="3" applyFont="1" applyBorder="1" applyAlignment="1" applyProtection="1">
      <alignment vertical="center"/>
      <protection locked="0"/>
    </xf>
    <xf numFmtId="0" fontId="34" fillId="7" borderId="4" xfId="3" applyFont="1" applyFill="1" applyBorder="1" applyAlignment="1">
      <alignment vertical="center"/>
    </xf>
    <xf numFmtId="0" fontId="34" fillId="7" borderId="0" xfId="3" applyFont="1" applyFill="1" applyAlignment="1">
      <alignment vertical="center"/>
    </xf>
    <xf numFmtId="166" fontId="34" fillId="7" borderId="0" xfId="3" applyNumberFormat="1" applyFont="1" applyFill="1" applyAlignment="1">
      <alignment vertical="center"/>
    </xf>
    <xf numFmtId="0" fontId="53" fillId="7" borderId="20" xfId="3" applyFont="1" applyFill="1" applyBorder="1" applyAlignment="1">
      <alignment vertical="center"/>
    </xf>
    <xf numFmtId="0" fontId="34" fillId="7" borderId="35" xfId="3" applyFont="1" applyFill="1" applyBorder="1" applyAlignment="1">
      <alignment vertical="center" wrapText="1"/>
    </xf>
    <xf numFmtId="165" fontId="34" fillId="7" borderId="0" xfId="1" applyNumberFormat="1" applyFont="1" applyFill="1" applyBorder="1" applyAlignment="1">
      <alignment vertical="center"/>
    </xf>
    <xf numFmtId="0" fontId="35" fillId="0" borderId="2" xfId="3" applyFont="1" applyBorder="1" applyAlignment="1" applyProtection="1">
      <alignment vertical="center"/>
      <protection locked="0"/>
    </xf>
    <xf numFmtId="0" fontId="41" fillId="0" borderId="2" xfId="3" applyFont="1" applyBorder="1" applyAlignment="1">
      <alignment horizontal="left" vertical="center"/>
    </xf>
    <xf numFmtId="10" fontId="48" fillId="0" borderId="2" xfId="3" applyNumberFormat="1" applyFont="1" applyBorder="1" applyAlignment="1">
      <alignment vertical="center"/>
    </xf>
    <xf numFmtId="0" fontId="34" fillId="0" borderId="8" xfId="3" applyFont="1" applyBorder="1" applyAlignment="1" applyProtection="1">
      <alignment horizontal="left" vertical="center" indent="4"/>
      <protection locked="0"/>
    </xf>
    <xf numFmtId="0" fontId="34" fillId="7" borderId="2" xfId="3" applyFont="1" applyFill="1" applyBorder="1" applyAlignment="1">
      <alignment vertical="center"/>
    </xf>
    <xf numFmtId="0" fontId="43" fillId="4" borderId="2" xfId="3" applyFont="1" applyFill="1" applyBorder="1" applyAlignment="1">
      <alignment horizontal="left" vertical="center"/>
    </xf>
    <xf numFmtId="0" fontId="51" fillId="0" borderId="0" xfId="2" applyFont="1" applyFill="1"/>
    <xf numFmtId="0" fontId="24" fillId="0" borderId="0" xfId="3" applyFont="1" applyAlignment="1">
      <alignment horizontal="left" vertical="center"/>
    </xf>
    <xf numFmtId="0" fontId="28" fillId="0" borderId="23" xfId="2" applyFont="1" applyFill="1" applyBorder="1" applyAlignment="1">
      <alignment horizontal="left" vertical="center" wrapText="1"/>
    </xf>
    <xf numFmtId="0" fontId="34" fillId="0" borderId="23" xfId="3" applyFont="1" applyBorder="1" applyAlignment="1">
      <alignment vertical="center" wrapText="1"/>
    </xf>
    <xf numFmtId="0" fontId="34" fillId="0" borderId="24" xfId="3" applyFont="1" applyBorder="1" applyAlignment="1">
      <alignment horizontal="left" vertical="center" indent="1"/>
    </xf>
    <xf numFmtId="0" fontId="34" fillId="0" borderId="24" xfId="3" applyFont="1" applyBorder="1" applyAlignment="1">
      <alignment vertical="center" wrapText="1"/>
    </xf>
    <xf numFmtId="0" fontId="34" fillId="0" borderId="24" xfId="3" applyFont="1" applyBorder="1" applyAlignment="1">
      <alignment horizontal="left" vertical="center" indent="3"/>
    </xf>
    <xf numFmtId="0" fontId="34" fillId="0" borderId="25" xfId="3" applyFont="1" applyBorder="1" applyAlignment="1">
      <alignment horizontal="left" vertical="center" indent="3"/>
    </xf>
    <xf numFmtId="0" fontId="34" fillId="0" borderId="37" xfId="3" applyFont="1" applyBorder="1" applyAlignment="1">
      <alignment horizontal="left" vertical="center"/>
    </xf>
    <xf numFmtId="0" fontId="37" fillId="0" borderId="23" xfId="3" applyFont="1" applyBorder="1" applyAlignment="1">
      <alignment vertical="center"/>
    </xf>
    <xf numFmtId="0" fontId="34" fillId="0" borderId="25" xfId="3" applyFont="1" applyBorder="1" applyAlignment="1">
      <alignment horizontal="left" vertical="center" indent="1"/>
    </xf>
    <xf numFmtId="0" fontId="34" fillId="0" borderId="24" xfId="3" applyFont="1" applyBorder="1" applyAlignment="1">
      <alignment horizontal="left" vertical="center" wrapText="1" indent="1"/>
    </xf>
    <xf numFmtId="0" fontId="34" fillId="0" borderId="24" xfId="3" applyFont="1" applyBorder="1" applyAlignment="1">
      <alignment horizontal="left" vertical="center" wrapText="1" indent="3"/>
    </xf>
    <xf numFmtId="0" fontId="34" fillId="0" borderId="25" xfId="3" applyFont="1" applyBorder="1" applyAlignment="1">
      <alignment horizontal="left" vertical="center" wrapText="1" indent="3"/>
    </xf>
    <xf numFmtId="0" fontId="34" fillId="0" borderId="25" xfId="3" applyFont="1" applyBorder="1" applyAlignment="1">
      <alignment horizontal="left" vertical="center" wrapText="1" indent="1"/>
    </xf>
    <xf numFmtId="0" fontId="24" fillId="0" borderId="23" xfId="3" applyFont="1" applyBorder="1" applyAlignment="1">
      <alignment vertical="center"/>
    </xf>
    <xf numFmtId="0" fontId="36" fillId="0" borderId="24" xfId="2" applyFont="1" applyFill="1" applyBorder="1" applyAlignment="1">
      <alignment horizontal="left" vertical="center" wrapText="1" indent="1"/>
    </xf>
    <xf numFmtId="0" fontId="36" fillId="0" borderId="25" xfId="2" applyFont="1" applyFill="1" applyBorder="1" applyAlignment="1">
      <alignment horizontal="left" vertical="center" wrapText="1" indent="1"/>
    </xf>
    <xf numFmtId="167" fontId="34" fillId="0" borderId="25" xfId="6" applyNumberFormat="1" applyFont="1" applyFill="1" applyBorder="1" applyAlignment="1">
      <alignment vertical="center" wrapText="1"/>
    </xf>
    <xf numFmtId="0" fontId="34" fillId="0" borderId="25" xfId="3" applyFont="1" applyBorder="1" applyAlignment="1">
      <alignment vertical="center" wrapText="1"/>
    </xf>
    <xf numFmtId="0" fontId="36" fillId="0" borderId="24" xfId="2" applyFont="1" applyFill="1" applyBorder="1" applyAlignment="1">
      <alignment horizontal="left" vertical="center" wrapText="1" indent="3"/>
    </xf>
    <xf numFmtId="0" fontId="36" fillId="0" borderId="25" xfId="2" applyFont="1" applyFill="1" applyBorder="1" applyAlignment="1">
      <alignment horizontal="left" vertical="center" wrapText="1" indent="3"/>
    </xf>
    <xf numFmtId="0" fontId="34" fillId="5" borderId="23" xfId="3" applyFont="1" applyFill="1" applyBorder="1" applyAlignment="1">
      <alignment vertical="center" wrapText="1"/>
    </xf>
    <xf numFmtId="0" fontId="24" fillId="5" borderId="23" xfId="3" applyFont="1" applyFill="1" applyBorder="1" applyAlignment="1">
      <alignment vertical="center"/>
    </xf>
    <xf numFmtId="0" fontId="36" fillId="0" borderId="24" xfId="2" applyFont="1" applyFill="1" applyBorder="1" applyAlignment="1">
      <alignment horizontal="left" vertical="center" wrapText="1"/>
    </xf>
    <xf numFmtId="0" fontId="34" fillId="0" borderId="0" xfId="3" applyFont="1" applyAlignment="1">
      <alignment vertical="center" wrapText="1"/>
    </xf>
    <xf numFmtId="0" fontId="24" fillId="0" borderId="2" xfId="3" applyFont="1" applyBorder="1" applyAlignment="1">
      <alignment vertical="center"/>
    </xf>
    <xf numFmtId="0" fontId="34" fillId="0" borderId="2" xfId="3" applyFont="1" applyBorder="1" applyAlignment="1">
      <alignment vertical="center" wrapText="1"/>
    </xf>
    <xf numFmtId="0" fontId="34" fillId="7" borderId="24" xfId="3" applyFont="1" applyFill="1" applyBorder="1" applyAlignment="1">
      <alignment vertical="center" wrapText="1"/>
    </xf>
    <xf numFmtId="0" fontId="34" fillId="7" borderId="25" xfId="3" applyFont="1" applyFill="1" applyBorder="1" applyAlignment="1">
      <alignment vertical="center" wrapText="1"/>
    </xf>
    <xf numFmtId="0" fontId="36" fillId="7" borderId="25" xfId="4" applyFont="1" applyFill="1" applyBorder="1" applyAlignment="1">
      <alignment vertical="center"/>
    </xf>
    <xf numFmtId="0" fontId="34" fillId="7" borderId="24" xfId="3" applyFont="1" applyFill="1" applyBorder="1" applyAlignment="1">
      <alignment horizontal="left" vertical="center" wrapText="1" indent="3"/>
    </xf>
    <xf numFmtId="0" fontId="24" fillId="7" borderId="25" xfId="3" applyFont="1" applyFill="1" applyBorder="1" applyAlignment="1">
      <alignment vertical="center"/>
    </xf>
    <xf numFmtId="0" fontId="54" fillId="0" borderId="0" xfId="3" applyFont="1" applyAlignment="1">
      <alignment horizontal="left" vertical="center"/>
    </xf>
    <xf numFmtId="0" fontId="55" fillId="0" borderId="0" xfId="3" applyFont="1" applyAlignment="1">
      <alignment vertical="center"/>
    </xf>
    <xf numFmtId="0" fontId="43" fillId="0" borderId="0" xfId="3" applyFont="1" applyAlignment="1">
      <alignment vertical="center"/>
    </xf>
    <xf numFmtId="164" fontId="43" fillId="0" borderId="0" xfId="1" applyFont="1" applyFill="1" applyAlignment="1">
      <alignment horizontal="left" vertical="center"/>
    </xf>
    <xf numFmtId="168" fontId="43" fillId="0" borderId="0" xfId="1" applyNumberFormat="1" applyFont="1" applyFill="1" applyAlignment="1">
      <alignment horizontal="left" vertical="center"/>
    </xf>
    <xf numFmtId="0" fontId="43" fillId="8" borderId="28" xfId="3" applyFont="1" applyFill="1" applyBorder="1" applyAlignment="1">
      <alignment vertical="center"/>
    </xf>
    <xf numFmtId="0" fontId="43" fillId="6" borderId="20" xfId="3" applyFont="1" applyFill="1" applyBorder="1" applyAlignment="1">
      <alignment vertical="center"/>
    </xf>
    <xf numFmtId="0" fontId="26" fillId="6" borderId="0" xfId="0" applyFont="1" applyFill="1" applyAlignment="1">
      <alignment vertical="center"/>
    </xf>
    <xf numFmtId="0" fontId="43" fillId="0" borderId="0" xfId="0" applyFont="1"/>
    <xf numFmtId="0" fontId="54" fillId="0" borderId="32" xfId="0" applyFont="1" applyBorder="1"/>
    <xf numFmtId="0" fontId="54" fillId="0" borderId="15" xfId="0" applyFont="1" applyBorder="1"/>
    <xf numFmtId="164" fontId="54" fillId="0" borderId="33" xfId="1" applyFont="1" applyBorder="1"/>
    <xf numFmtId="0" fontId="58" fillId="0" borderId="0" xfId="5" applyFont="1"/>
    <xf numFmtId="0" fontId="54" fillId="3" borderId="2" xfId="0" applyFont="1" applyFill="1" applyBorder="1" applyAlignment="1">
      <alignment vertical="center"/>
    </xf>
    <xf numFmtId="0" fontId="58" fillId="0" borderId="0" xfId="5" applyNumberFormat="1" applyFont="1"/>
    <xf numFmtId="0" fontId="43" fillId="6" borderId="0" xfId="3" applyFont="1" applyFill="1" applyAlignment="1">
      <alignment horizontal="left" vertical="center" indent="1"/>
    </xf>
    <xf numFmtId="0" fontId="43" fillId="6" borderId="0" xfId="3" applyFont="1" applyFill="1" applyAlignment="1">
      <alignment horizontal="left" vertical="center"/>
    </xf>
    <xf numFmtId="164" fontId="43" fillId="6" borderId="0" xfId="1" applyFont="1" applyFill="1" applyBorder="1" applyAlignment="1">
      <alignment horizontal="left" vertical="center"/>
    </xf>
    <xf numFmtId="0" fontId="54" fillId="6" borderId="1" xfId="3" applyFont="1" applyFill="1" applyBorder="1" applyAlignment="1">
      <alignment horizontal="left" vertical="center"/>
    </xf>
    <xf numFmtId="164" fontId="54" fillId="6" borderId="1" xfId="1" applyFont="1" applyFill="1" applyBorder="1" applyAlignment="1">
      <alignment horizontal="left" vertical="center"/>
    </xf>
    <xf numFmtId="0" fontId="43" fillId="6" borderId="1" xfId="3" applyFont="1" applyFill="1" applyBorder="1" applyAlignment="1">
      <alignment horizontal="left" vertical="center"/>
    </xf>
    <xf numFmtId="164" fontId="43" fillId="6" borderId="1" xfId="1" applyFont="1" applyFill="1" applyBorder="1" applyAlignment="1">
      <alignment horizontal="left" vertical="center"/>
    </xf>
    <xf numFmtId="0" fontId="43" fillId="6" borderId="1" xfId="0" applyFont="1" applyFill="1" applyBorder="1"/>
    <xf numFmtId="0" fontId="43" fillId="6" borderId="19" xfId="3" applyFont="1" applyFill="1" applyBorder="1" applyAlignment="1">
      <alignment horizontal="left" vertical="center"/>
    </xf>
    <xf numFmtId="164" fontId="43" fillId="6" borderId="19" xfId="1" applyFont="1" applyFill="1" applyBorder="1" applyAlignment="1">
      <alignment horizontal="left" vertical="center"/>
    </xf>
    <xf numFmtId="0" fontId="44" fillId="0" borderId="0" xfId="3" applyFont="1" applyAlignment="1">
      <alignment horizontal="left" vertical="center"/>
    </xf>
    <xf numFmtId="0" fontId="54" fillId="6" borderId="0" xfId="0" applyFont="1" applyFill="1" applyAlignment="1">
      <alignment vertical="center"/>
    </xf>
    <xf numFmtId="0" fontId="60" fillId="0" borderId="0" xfId="3" applyFont="1" applyAlignment="1">
      <alignment horizontal="left" vertical="center"/>
    </xf>
    <xf numFmtId="0" fontId="60" fillId="0" borderId="0" xfId="3" applyFont="1" applyAlignment="1">
      <alignment vertical="center"/>
    </xf>
    <xf numFmtId="0" fontId="60" fillId="0" borderId="0" xfId="3" quotePrefix="1" applyFont="1" applyAlignment="1">
      <alignment horizontal="left" vertical="center"/>
    </xf>
    <xf numFmtId="0" fontId="5" fillId="0" borderId="13" xfId="0" applyFont="1" applyBorder="1"/>
    <xf numFmtId="0" fontId="5" fillId="0" borderId="14" xfId="0" applyFont="1" applyBorder="1"/>
    <xf numFmtId="0" fontId="36" fillId="0" borderId="25" xfId="2" applyFont="1" applyFill="1" applyBorder="1" applyAlignment="1">
      <alignment horizontal="left" vertical="center" wrapText="1" indent="2"/>
    </xf>
    <xf numFmtId="0" fontId="36" fillId="0" borderId="23" xfId="2" applyFont="1" applyFill="1" applyBorder="1" applyAlignment="1">
      <alignment horizontal="left" vertical="center" wrapText="1" indent="2"/>
    </xf>
    <xf numFmtId="0" fontId="34" fillId="7" borderId="25" xfId="3" applyFont="1" applyFill="1" applyBorder="1" applyAlignment="1">
      <alignment horizontal="left" vertical="center" wrapText="1" indent="3"/>
    </xf>
    <xf numFmtId="0" fontId="34" fillId="0" borderId="2" xfId="3" applyFont="1" applyBorder="1" applyAlignment="1">
      <alignment vertical="center"/>
    </xf>
    <xf numFmtId="0" fontId="34" fillId="0" borderId="2" xfId="3" applyFont="1" applyBorder="1" applyAlignment="1" applyProtection="1">
      <alignment horizontal="left" vertical="center" indent="4"/>
      <protection locked="0"/>
    </xf>
    <xf numFmtId="0" fontId="16" fillId="0" borderId="0" xfId="3" applyFont="1" applyAlignment="1" applyProtection="1">
      <alignment vertical="center"/>
      <protection locked="0"/>
    </xf>
    <xf numFmtId="0" fontId="65" fillId="0" borderId="2" xfId="3" applyFont="1" applyBorder="1" applyAlignment="1" applyProtection="1">
      <alignment horizontal="left" vertical="center"/>
      <protection locked="0"/>
    </xf>
    <xf numFmtId="0" fontId="66" fillId="0" borderId="2" xfId="3" applyFont="1" applyBorder="1" applyAlignment="1">
      <alignment horizontal="left" vertical="center"/>
    </xf>
    <xf numFmtId="0" fontId="65" fillId="0" borderId="2" xfId="3" applyFont="1" applyBorder="1" applyAlignment="1">
      <alignment horizontal="left" vertical="center"/>
    </xf>
    <xf numFmtId="0" fontId="67" fillId="0" borderId="2" xfId="3" applyFont="1" applyBorder="1" applyAlignment="1">
      <alignment horizontal="left" vertical="center"/>
    </xf>
    <xf numFmtId="0" fontId="66" fillId="0" borderId="0" xfId="3" applyFont="1" applyAlignment="1">
      <alignment horizontal="left" vertical="center"/>
    </xf>
    <xf numFmtId="0" fontId="65" fillId="0" borderId="0" xfId="3" applyFont="1" applyAlignment="1">
      <alignment horizontal="left" vertical="center"/>
    </xf>
    <xf numFmtId="0" fontId="67" fillId="0" borderId="0" xfId="3" applyFont="1" applyAlignment="1">
      <alignment horizontal="left" vertical="center"/>
    </xf>
    <xf numFmtId="0" fontId="34" fillId="0" borderId="0" xfId="3" applyFont="1" applyAlignment="1">
      <alignment horizontal="left" vertical="center" wrapText="1" indent="3"/>
    </xf>
    <xf numFmtId="0" fontId="68" fillId="0" borderId="24" xfId="2" applyFont="1" applyFill="1" applyBorder="1" applyAlignment="1">
      <alignment horizontal="left" vertical="center" wrapText="1"/>
    </xf>
    <xf numFmtId="0" fontId="30" fillId="4" borderId="34" xfId="3" applyFont="1" applyFill="1" applyBorder="1" applyAlignment="1">
      <alignment horizontal="left" vertical="center" wrapText="1"/>
    </xf>
    <xf numFmtId="0" fontId="35" fillId="0" borderId="0" xfId="3" applyFont="1" applyAlignment="1">
      <alignment horizontal="left" vertical="center"/>
    </xf>
    <xf numFmtId="0" fontId="35" fillId="0" borderId="39" xfId="3" applyFont="1" applyBorder="1" applyAlignment="1">
      <alignment horizontal="left" vertical="center"/>
    </xf>
    <xf numFmtId="0" fontId="43" fillId="6" borderId="0" xfId="3" applyFont="1" applyFill="1" applyAlignment="1">
      <alignment vertical="center" wrapText="1"/>
    </xf>
    <xf numFmtId="0" fontId="24" fillId="0" borderId="40" xfId="3" applyFont="1" applyBorder="1" applyAlignment="1">
      <alignment vertical="center"/>
    </xf>
    <xf numFmtId="0" fontId="16" fillId="6" borderId="0" xfId="3" applyFont="1" applyFill="1" applyAlignment="1">
      <alignment vertical="center"/>
    </xf>
    <xf numFmtId="0" fontId="71" fillId="0" borderId="1" xfId="2" applyFont="1" applyFill="1" applyBorder="1" applyAlignment="1" applyProtection="1">
      <alignment horizontal="left" vertical="center" indent="2"/>
      <protection locked="0"/>
    </xf>
    <xf numFmtId="0" fontId="32" fillId="0" borderId="36" xfId="2" applyFont="1" applyFill="1" applyBorder="1" applyAlignment="1" applyProtection="1">
      <alignment vertical="center"/>
      <protection locked="0"/>
    </xf>
    <xf numFmtId="0" fontId="32" fillId="0" borderId="8" xfId="2" applyFont="1" applyFill="1" applyBorder="1" applyAlignment="1" applyProtection="1">
      <alignment horizontal="left" vertical="center" wrapText="1"/>
      <protection locked="0"/>
    </xf>
    <xf numFmtId="0" fontId="30" fillId="0" borderId="34" xfId="3" applyFont="1" applyBorder="1" applyAlignment="1">
      <alignment horizontal="left" vertical="center" wrapText="1"/>
    </xf>
    <xf numFmtId="2" fontId="34" fillId="0" borderId="25" xfId="3" applyNumberFormat="1" applyFont="1" applyBorder="1" applyAlignment="1">
      <alignment vertical="center"/>
    </xf>
    <xf numFmtId="0" fontId="54" fillId="0" borderId="0" xfId="0" applyFont="1"/>
    <xf numFmtId="164" fontId="54" fillId="0" borderId="0" xfId="1" applyFont="1" applyBorder="1"/>
    <xf numFmtId="0" fontId="7" fillId="7" borderId="24" xfId="2" applyFill="1" applyBorder="1" applyAlignment="1">
      <alignment vertical="center" wrapText="1"/>
    </xf>
    <xf numFmtId="0" fontId="24" fillId="10" borderId="24" xfId="0" applyFont="1" applyFill="1" applyBorder="1" applyAlignment="1">
      <alignment horizontal="left" vertical="center"/>
    </xf>
    <xf numFmtId="0" fontId="2" fillId="4" borderId="24" xfId="3" applyFont="1" applyFill="1" applyBorder="1" applyAlignment="1">
      <alignment horizontal="left" vertical="center"/>
    </xf>
    <xf numFmtId="1" fontId="34" fillId="7" borderId="24" xfId="3" applyNumberFormat="1" applyFont="1" applyFill="1" applyBorder="1" applyAlignment="1">
      <alignment vertical="center" wrapText="1"/>
    </xf>
    <xf numFmtId="0" fontId="2" fillId="4" borderId="25" xfId="3" applyFont="1" applyFill="1" applyBorder="1" applyAlignment="1">
      <alignment horizontal="left" vertical="center"/>
    </xf>
    <xf numFmtId="0" fontId="7" fillId="7" borderId="25" xfId="2" applyFill="1" applyBorder="1" applyAlignment="1">
      <alignment vertical="center" wrapText="1"/>
    </xf>
    <xf numFmtId="164" fontId="24" fillId="11" borderId="46" xfId="0" applyNumberFormat="1" applyFont="1" applyFill="1" applyBorder="1"/>
    <xf numFmtId="164" fontId="24" fillId="0" borderId="46" xfId="0" applyNumberFormat="1" applyFont="1" applyBorder="1"/>
    <xf numFmtId="0" fontId="2" fillId="0" borderId="0" xfId="0" applyFont="1"/>
    <xf numFmtId="0" fontId="2" fillId="0" borderId="0" xfId="3" applyFont="1" applyAlignment="1">
      <alignment horizontal="left" vertical="center"/>
    </xf>
    <xf numFmtId="164" fontId="2" fillId="0" borderId="0" xfId="1" applyFont="1"/>
    <xf numFmtId="0" fontId="7" fillId="7" borderId="2" xfId="2" applyFill="1" applyBorder="1" applyAlignment="1">
      <alignment vertical="center" wrapText="1"/>
    </xf>
    <xf numFmtId="0" fontId="7" fillId="7" borderId="4" xfId="2" applyFill="1" applyBorder="1" applyAlignment="1">
      <alignment vertical="center"/>
    </xf>
    <xf numFmtId="0" fontId="0" fillId="5" borderId="0" xfId="0" applyFill="1"/>
    <xf numFmtId="0" fontId="7" fillId="7" borderId="20" xfId="2" applyFill="1" applyBorder="1" applyAlignment="1">
      <alignment vertical="center" wrapText="1"/>
    </xf>
    <xf numFmtId="0" fontId="2" fillId="0" borderId="0" xfId="3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43" fillId="0" borderId="0" xfId="3" applyFont="1" applyAlignment="1">
      <alignment horizontal="left" vertical="center" wrapText="1"/>
    </xf>
    <xf numFmtId="0" fontId="24" fillId="6" borderId="46" xfId="0" applyFont="1" applyFill="1" applyBorder="1" applyAlignment="1">
      <alignment vertical="center"/>
    </xf>
    <xf numFmtId="0" fontId="24" fillId="0" borderId="46" xfId="0" applyFont="1" applyBorder="1" applyAlignment="1">
      <alignment vertical="center"/>
    </xf>
    <xf numFmtId="0" fontId="34" fillId="12" borderId="1" xfId="3" applyFont="1" applyFill="1" applyBorder="1" applyAlignment="1">
      <alignment vertical="center"/>
    </xf>
    <xf numFmtId="164" fontId="54" fillId="12" borderId="33" xfId="1" applyFont="1" applyFill="1" applyBorder="1"/>
    <xf numFmtId="0" fontId="34" fillId="0" borderId="24" xfId="3" applyFont="1" applyBorder="1" applyAlignment="1">
      <alignment horizontal="left" vertical="center" indent="5"/>
    </xf>
    <xf numFmtId="0" fontId="2" fillId="0" borderId="34" xfId="3" applyFont="1" applyBorder="1" applyAlignment="1">
      <alignment vertical="center" wrapText="1"/>
    </xf>
    <xf numFmtId="0" fontId="73" fillId="0" borderId="34" xfId="3" applyFont="1" applyBorder="1" applyAlignment="1">
      <alignment vertical="center"/>
    </xf>
    <xf numFmtId="0" fontId="74" fillId="0" borderId="34" xfId="3" applyFont="1" applyBorder="1" applyAlignment="1">
      <alignment horizontal="left" vertical="center"/>
    </xf>
    <xf numFmtId="0" fontId="73" fillId="0" borderId="34" xfId="3" applyFont="1" applyBorder="1" applyAlignment="1">
      <alignment vertical="center" wrapText="1"/>
    </xf>
    <xf numFmtId="0" fontId="3" fillId="0" borderId="34" xfId="3" applyFont="1" applyBorder="1" applyAlignment="1">
      <alignment vertical="center" wrapText="1"/>
    </xf>
    <xf numFmtId="0" fontId="7" fillId="0" borderId="0" xfId="2" applyAlignment="1"/>
    <xf numFmtId="0" fontId="1" fillId="0" borderId="0" xfId="3" applyFont="1"/>
    <xf numFmtId="0" fontId="2" fillId="0" borderId="0" xfId="3" applyFont="1"/>
    <xf numFmtId="0" fontId="2" fillId="6" borderId="46" xfId="0" applyFont="1" applyFill="1" applyBorder="1"/>
    <xf numFmtId="0" fontId="2" fillId="0" borderId="46" xfId="0" applyFont="1" applyBorder="1"/>
    <xf numFmtId="0" fontId="2" fillId="5" borderId="0" xfId="0" applyFont="1" applyFill="1"/>
    <xf numFmtId="3" fontId="2" fillId="6" borderId="46" xfId="0" applyNumberFormat="1" applyFont="1" applyFill="1" applyBorder="1"/>
    <xf numFmtId="3" fontId="2" fillId="0" borderId="46" xfId="0" applyNumberFormat="1" applyFont="1" applyBorder="1"/>
    <xf numFmtId="166" fontId="34" fillId="0" borderId="4" xfId="3" applyNumberFormat="1" applyFont="1" applyBorder="1" applyAlignment="1">
      <alignment vertical="center"/>
    </xf>
    <xf numFmtId="0" fontId="7" fillId="4" borderId="24" xfId="2" applyFill="1" applyBorder="1" applyAlignment="1">
      <alignment horizontal="left" vertical="center"/>
    </xf>
    <xf numFmtId="0" fontId="2" fillId="4" borderId="23" xfId="3" applyFont="1" applyFill="1" applyBorder="1" applyAlignment="1">
      <alignment horizontal="left" vertical="center"/>
    </xf>
    <xf numFmtId="0" fontId="2" fillId="12" borderId="25" xfId="3" applyFont="1" applyFill="1" applyBorder="1" applyAlignment="1">
      <alignment horizontal="left" vertical="center"/>
    </xf>
    <xf numFmtId="0" fontId="2" fillId="12" borderId="24" xfId="3" applyFont="1" applyFill="1" applyBorder="1" applyAlignment="1">
      <alignment horizontal="left" vertical="center"/>
    </xf>
    <xf numFmtId="168" fontId="34" fillId="7" borderId="24" xfId="8" applyNumberFormat="1" applyFont="1" applyFill="1" applyBorder="1" applyAlignment="1">
      <alignment vertical="center" wrapText="1"/>
    </xf>
    <xf numFmtId="168" fontId="34" fillId="7" borderId="25" xfId="8" applyNumberFormat="1" applyFont="1" applyFill="1" applyBorder="1" applyAlignment="1">
      <alignment vertical="center" wrapText="1"/>
    </xf>
    <xf numFmtId="0" fontId="2" fillId="0" borderId="0" xfId="3" applyFont="1" applyAlignment="1">
      <alignment horizontal="right" vertical="center"/>
    </xf>
    <xf numFmtId="0" fontId="2" fillId="7" borderId="0" xfId="3" applyFont="1" applyFill="1" applyAlignment="1">
      <alignment horizontal="right" vertical="center"/>
    </xf>
    <xf numFmtId="0" fontId="2" fillId="6" borderId="0" xfId="3" applyFont="1" applyFill="1" applyAlignment="1">
      <alignment horizontal="left" vertical="center"/>
    </xf>
    <xf numFmtId="0" fontId="2" fillId="6" borderId="0" xfId="3" applyFont="1" applyFill="1" applyAlignment="1">
      <alignment vertical="center"/>
    </xf>
    <xf numFmtId="0" fontId="2" fillId="5" borderId="0" xfId="3" applyFont="1" applyFill="1" applyAlignment="1">
      <alignment horizontal="left" vertical="center"/>
    </xf>
    <xf numFmtId="0" fontId="2" fillId="0" borderId="2" xfId="3" applyFont="1" applyBorder="1" applyAlignment="1">
      <alignment horizontal="left" vertical="center"/>
    </xf>
    <xf numFmtId="0" fontId="2" fillId="2" borderId="15" xfId="3" applyFont="1" applyFill="1" applyBorder="1" applyAlignment="1">
      <alignment horizontal="left" vertical="center"/>
    </xf>
    <xf numFmtId="0" fontId="2" fillId="0" borderId="22" xfId="3" applyFont="1" applyBorder="1" applyAlignment="1">
      <alignment horizontal="left" vertical="center"/>
    </xf>
    <xf numFmtId="0" fontId="2" fillId="0" borderId="15" xfId="3" applyFont="1" applyBorder="1" applyAlignment="1">
      <alignment horizontal="left" vertical="center"/>
    </xf>
    <xf numFmtId="0" fontId="2" fillId="0" borderId="31" xfId="3" applyFont="1" applyBorder="1" applyAlignment="1">
      <alignment horizontal="left" vertical="center"/>
    </xf>
    <xf numFmtId="0" fontId="2" fillId="0" borderId="37" xfId="3" applyFont="1" applyBorder="1" applyAlignment="1">
      <alignment horizontal="left" vertical="center"/>
    </xf>
    <xf numFmtId="0" fontId="2" fillId="0" borderId="23" xfId="3" applyFont="1" applyBorder="1" applyAlignment="1">
      <alignment vertical="center"/>
    </xf>
    <xf numFmtId="0" fontId="2" fillId="0" borderId="24" xfId="3" applyFont="1" applyBorder="1" applyAlignment="1">
      <alignment vertical="center"/>
    </xf>
    <xf numFmtId="0" fontId="2" fillId="0" borderId="1" xfId="3" applyFont="1" applyBorder="1" applyAlignment="1">
      <alignment horizontal="left" vertical="center"/>
    </xf>
    <xf numFmtId="0" fontId="2" fillId="0" borderId="20" xfId="3" applyFont="1" applyBorder="1" applyAlignment="1">
      <alignment horizontal="left" vertical="center"/>
    </xf>
    <xf numFmtId="0" fontId="2" fillId="0" borderId="24" xfId="3" applyFont="1" applyBorder="1" applyAlignment="1">
      <alignment horizontal="left" vertical="center"/>
    </xf>
    <xf numFmtId="164" fontId="2" fillId="0" borderId="0" xfId="1" applyFont="1" applyFill="1" applyAlignment="1">
      <alignment horizontal="left" vertical="center"/>
    </xf>
    <xf numFmtId="0" fontId="2" fillId="0" borderId="0" xfId="3" applyFont="1" applyAlignment="1">
      <alignment vertical="center"/>
    </xf>
    <xf numFmtId="164" fontId="2" fillId="0" borderId="0" xfId="1" applyFont="1" applyAlignment="1">
      <alignment horizontal="right"/>
    </xf>
    <xf numFmtId="164" fontId="2" fillId="0" borderId="0" xfId="0" applyNumberFormat="1" applyFont="1"/>
    <xf numFmtId="43" fontId="2" fillId="0" borderId="0" xfId="0" applyNumberFormat="1" applyFont="1"/>
    <xf numFmtId="2" fontId="34" fillId="7" borderId="24" xfId="3" applyNumberFormat="1" applyFont="1" applyFill="1" applyBorder="1" applyAlignment="1">
      <alignment vertical="center" wrapText="1"/>
    </xf>
    <xf numFmtId="2" fontId="34" fillId="7" borderId="25" xfId="3" applyNumberFormat="1" applyFont="1" applyFill="1" applyBorder="1" applyAlignment="1">
      <alignment vertical="center" wrapText="1"/>
    </xf>
    <xf numFmtId="0" fontId="35" fillId="0" borderId="0" xfId="3" applyFont="1" applyAlignment="1">
      <alignment horizontal="left" vertical="center" wrapText="1"/>
    </xf>
    <xf numFmtId="0" fontId="49" fillId="6" borderId="0" xfId="2" applyFont="1" applyFill="1" applyBorder="1" applyAlignment="1">
      <alignment vertical="center"/>
    </xf>
    <xf numFmtId="0" fontId="28" fillId="6" borderId="16" xfId="2" applyFont="1" applyFill="1" applyBorder="1" applyAlignment="1">
      <alignment horizontal="center" vertical="center"/>
    </xf>
    <xf numFmtId="0" fontId="28" fillId="6" borderId="17" xfId="2" applyFont="1" applyFill="1" applyBorder="1" applyAlignment="1">
      <alignment horizontal="center" vertical="center"/>
    </xf>
    <xf numFmtId="0" fontId="28" fillId="6" borderId="18" xfId="2" applyFont="1" applyFill="1" applyBorder="1" applyAlignment="1">
      <alignment horizontal="center" vertical="center"/>
    </xf>
    <xf numFmtId="0" fontId="39" fillId="6" borderId="0" xfId="2" applyFont="1" applyFill="1" applyBorder="1" applyAlignment="1">
      <alignment vertical="center" wrapText="1"/>
    </xf>
    <xf numFmtId="0" fontId="34" fillId="6" borderId="0" xfId="3" applyFont="1" applyFill="1" applyAlignment="1">
      <alignment horizontal="left" vertical="center" wrapText="1" indent="2"/>
    </xf>
    <xf numFmtId="0" fontId="37" fillId="6" borderId="0" xfId="2" applyFont="1" applyFill="1" applyBorder="1" applyAlignment="1">
      <alignment vertical="center"/>
    </xf>
    <xf numFmtId="0" fontId="21" fillId="0" borderId="0" xfId="0" applyFont="1" applyAlignment="1">
      <alignment vertical="center"/>
    </xf>
    <xf numFmtId="0" fontId="20" fillId="0" borderId="0" xfId="2" applyFont="1" applyFill="1" applyBorder="1" applyAlignment="1">
      <alignment horizontal="center" vertical="center"/>
    </xf>
    <xf numFmtId="0" fontId="35" fillId="0" borderId="0" xfId="3" applyFont="1" applyAlignment="1">
      <alignment horizontal="left" vertical="center"/>
    </xf>
    <xf numFmtId="0" fontId="24" fillId="6" borderId="0" xfId="3" applyFont="1" applyFill="1" applyAlignment="1">
      <alignment horizontal="left" vertical="center"/>
    </xf>
    <xf numFmtId="0" fontId="59" fillId="6" borderId="0" xfId="3" applyFont="1" applyFill="1" applyAlignment="1">
      <alignment horizontal="left" vertical="center"/>
    </xf>
    <xf numFmtId="0" fontId="36" fillId="6" borderId="0" xfId="3" applyFont="1" applyFill="1" applyAlignment="1">
      <alignment horizontal="left" vertical="center" wrapText="1" indent="3"/>
    </xf>
    <xf numFmtId="0" fontId="43" fillId="6" borderId="0" xfId="3" applyFont="1" applyFill="1" applyAlignment="1">
      <alignment horizontal="left" vertical="center" wrapText="1" indent="3"/>
    </xf>
    <xf numFmtId="0" fontId="24" fillId="0" borderId="42" xfId="3" applyFont="1" applyBorder="1" applyAlignment="1">
      <alignment vertical="center"/>
    </xf>
    <xf numFmtId="0" fontId="24" fillId="0" borderId="43" xfId="3" applyFont="1" applyBorder="1" applyAlignment="1">
      <alignment vertical="center"/>
    </xf>
    <xf numFmtId="0" fontId="35" fillId="0" borderId="39" xfId="3" applyFont="1" applyBorder="1" applyAlignment="1">
      <alignment horizontal="left" vertical="center"/>
    </xf>
    <xf numFmtId="0" fontId="39" fillId="6" borderId="0" xfId="2" applyFont="1" applyFill="1" applyAlignment="1"/>
    <xf numFmtId="0" fontId="43" fillId="6" borderId="0" xfId="3" applyFont="1" applyFill="1" applyAlignment="1">
      <alignment vertical="center" wrapText="1"/>
    </xf>
    <xf numFmtId="0" fontId="28" fillId="6" borderId="41" xfId="2" applyFont="1" applyFill="1" applyBorder="1" applyAlignment="1">
      <alignment horizontal="center" vertical="center"/>
    </xf>
    <xf numFmtId="0" fontId="28" fillId="6" borderId="21" xfId="2" applyFont="1" applyFill="1" applyBorder="1" applyAlignment="1">
      <alignment horizontal="center" vertical="center"/>
    </xf>
    <xf numFmtId="0" fontId="28" fillId="6" borderId="44" xfId="2" applyFont="1" applyFill="1" applyBorder="1" applyAlignment="1">
      <alignment horizontal="center" vertical="center"/>
    </xf>
    <xf numFmtId="0" fontId="28" fillId="6" borderId="45" xfId="2" applyFont="1" applyFill="1" applyBorder="1" applyAlignment="1">
      <alignment horizontal="center" vertical="center"/>
    </xf>
    <xf numFmtId="0" fontId="51" fillId="6" borderId="0" xfId="2" applyFont="1" applyFill="1" applyAlignment="1"/>
    <xf numFmtId="0" fontId="16" fillId="6" borderId="0" xfId="3" applyFont="1" applyFill="1" applyAlignment="1">
      <alignment vertical="center"/>
    </xf>
    <xf numFmtId="0" fontId="52" fillId="6" borderId="0" xfId="3" applyFont="1" applyFill="1" applyAlignment="1">
      <alignment horizontal="left" vertical="center"/>
    </xf>
    <xf numFmtId="0" fontId="43" fillId="0" borderId="0" xfId="3" applyFont="1" applyAlignment="1">
      <alignment horizontal="left" vertical="center"/>
    </xf>
    <xf numFmtId="0" fontId="25" fillId="7" borderId="0" xfId="3" applyFont="1" applyFill="1" applyAlignment="1">
      <alignment vertical="center"/>
    </xf>
    <xf numFmtId="0" fontId="43" fillId="8" borderId="0" xfId="3" applyFont="1" applyFill="1" applyAlignment="1">
      <alignment vertical="center"/>
    </xf>
    <xf numFmtId="0" fontId="55" fillId="9" borderId="30" xfId="3" applyFont="1" applyFill="1" applyBorder="1" applyAlignment="1">
      <alignment horizontal="left" vertical="center"/>
    </xf>
    <xf numFmtId="0" fontId="55" fillId="9" borderId="0" xfId="3" applyFont="1" applyFill="1" applyAlignment="1">
      <alignment horizontal="left" vertical="center"/>
    </xf>
    <xf numFmtId="0" fontId="36" fillId="6" borderId="0" xfId="0" applyFont="1" applyFill="1" applyAlignment="1">
      <alignment horizontal="left" vertical="center" wrapText="1" indent="3"/>
    </xf>
    <xf numFmtId="0" fontId="36" fillId="6" borderId="0" xfId="0" applyFont="1" applyFill="1" applyAlignment="1">
      <alignment horizontal="left" vertical="center" wrapText="1"/>
    </xf>
    <xf numFmtId="0" fontId="36" fillId="6" borderId="0" xfId="0" applyFont="1" applyFill="1" applyAlignment="1">
      <alignment horizontal="left" vertical="top" wrapText="1" indent="3"/>
    </xf>
    <xf numFmtId="0" fontId="26" fillId="6" borderId="0" xfId="0" applyFont="1" applyFill="1" applyAlignment="1">
      <alignment vertical="center"/>
    </xf>
    <xf numFmtId="0" fontId="34" fillId="0" borderId="2" xfId="3" applyFont="1" applyBorder="1" applyAlignment="1" applyProtection="1">
      <alignment vertical="center"/>
      <protection locked="0"/>
    </xf>
    <xf numFmtId="0" fontId="59" fillId="6" borderId="0" xfId="0" applyFont="1" applyFill="1" applyAlignment="1">
      <alignment vertical="center" wrapText="1"/>
    </xf>
    <xf numFmtId="0" fontId="43" fillId="6" borderId="0" xfId="0" applyFont="1" applyFill="1" applyAlignment="1">
      <alignment horizontal="left" vertical="center" wrapText="1" indent="3"/>
    </xf>
    <xf numFmtId="0" fontId="51" fillId="0" borderId="0" xfId="2" applyFont="1" applyFill="1" applyBorder="1" applyAlignment="1">
      <alignment horizontal="left" vertical="center" wrapText="1"/>
    </xf>
    <xf numFmtId="0" fontId="51" fillId="6" borderId="0" xfId="2" applyFont="1" applyFill="1" applyBorder="1" applyAlignment="1">
      <alignment horizontal="left" vertical="center" wrapText="1"/>
    </xf>
    <xf numFmtId="0" fontId="51" fillId="6" borderId="3" xfId="2" applyFont="1" applyFill="1" applyBorder="1" applyAlignment="1">
      <alignment horizontal="left" vertical="center" wrapText="1"/>
    </xf>
    <xf numFmtId="0" fontId="43" fillId="6" borderId="0" xfId="0" applyFont="1" applyFill="1" applyAlignment="1">
      <alignment horizontal="left" vertical="center" wrapText="1"/>
    </xf>
    <xf numFmtId="0" fontId="24" fillId="0" borderId="40" xfId="3" applyFont="1" applyBorder="1" applyAlignment="1">
      <alignment vertical="center"/>
    </xf>
    <xf numFmtId="0" fontId="61" fillId="7" borderId="0" xfId="2" applyFont="1" applyFill="1" applyBorder="1" applyAlignment="1">
      <alignment horizontal="left" vertical="center" wrapText="1"/>
    </xf>
    <xf numFmtId="0" fontId="61" fillId="7" borderId="3" xfId="2" applyFont="1" applyFill="1" applyBorder="1" applyAlignment="1">
      <alignment horizontal="left" vertical="center" wrapText="1"/>
    </xf>
    <xf numFmtId="0" fontId="24" fillId="0" borderId="0" xfId="3" applyFont="1" applyAlignment="1">
      <alignment vertical="center"/>
    </xf>
    <xf numFmtId="0" fontId="24" fillId="0" borderId="2" xfId="3" applyFont="1" applyBorder="1" applyAlignment="1">
      <alignment vertical="center"/>
    </xf>
    <xf numFmtId="0" fontId="23" fillId="6" borderId="0" xfId="0" applyFont="1" applyFill="1" applyAlignment="1">
      <alignment vertical="center" wrapText="1"/>
    </xf>
    <xf numFmtId="0" fontId="43" fillId="6" borderId="0" xfId="0" applyFont="1" applyFill="1" applyAlignment="1">
      <alignment horizontal="left" vertical="center" wrapText="1" indent="2"/>
    </xf>
    <xf numFmtId="0" fontId="43" fillId="6" borderId="0" xfId="3" applyFont="1" applyFill="1" applyAlignment="1">
      <alignment horizontal="left" vertical="center" indent="1"/>
    </xf>
    <xf numFmtId="0" fontId="22" fillId="0" borderId="0" xfId="0" applyFont="1" applyAlignment="1"/>
    <xf numFmtId="0" fontId="27" fillId="6" borderId="0" xfId="0" applyFont="1" applyFill="1" applyAlignment="1">
      <alignment vertical="center"/>
    </xf>
    <xf numFmtId="0" fontId="2" fillId="4" borderId="24" xfId="3" applyFont="1" applyFill="1" applyBorder="1" applyAlignment="1">
      <alignment horizontal="left" vertical="center" wrapText="1"/>
    </xf>
    <xf numFmtId="0" fontId="2" fillId="4" borderId="25" xfId="3" applyFont="1" applyFill="1" applyBorder="1" applyAlignment="1">
      <alignment horizontal="left" vertical="center" wrapText="1"/>
    </xf>
    <xf numFmtId="4" fontId="34" fillId="7" borderId="24" xfId="3" applyNumberFormat="1" applyFont="1" applyFill="1" applyBorder="1" applyAlignment="1">
      <alignment vertical="center" wrapText="1"/>
    </xf>
    <xf numFmtId="3" fontId="34" fillId="7" borderId="24" xfId="3" applyNumberFormat="1" applyFont="1" applyFill="1" applyBorder="1" applyAlignment="1">
      <alignment vertical="center" wrapText="1"/>
    </xf>
    <xf numFmtId="0" fontId="2" fillId="13" borderId="0" xfId="0" applyFont="1" applyFill="1"/>
    <xf numFmtId="0" fontId="2" fillId="13" borderId="46" xfId="0" applyFont="1" applyFill="1" applyBorder="1"/>
    <xf numFmtId="0" fontId="2" fillId="0" borderId="46" xfId="0" applyFont="1" applyFill="1" applyBorder="1"/>
    <xf numFmtId="0" fontId="2" fillId="14" borderId="46" xfId="0" applyFont="1" applyFill="1" applyBorder="1"/>
    <xf numFmtId="0" fontId="2" fillId="14" borderId="0" xfId="0" applyFont="1" applyFill="1"/>
    <xf numFmtId="0" fontId="2" fillId="15" borderId="46" xfId="0" applyFont="1" applyFill="1" applyBorder="1"/>
    <xf numFmtId="3" fontId="2" fillId="13" borderId="46" xfId="0" applyNumberFormat="1" applyFont="1" applyFill="1" applyBorder="1"/>
    <xf numFmtId="0" fontId="2" fillId="16" borderId="46" xfId="0" applyFont="1" applyFill="1" applyBorder="1"/>
    <xf numFmtId="3" fontId="2" fillId="16" borderId="46" xfId="0" applyNumberFormat="1" applyFont="1" applyFill="1" applyBorder="1"/>
    <xf numFmtId="0" fontId="2" fillId="5" borderId="0" xfId="0" applyNumberFormat="1" applyFont="1" applyFill="1"/>
    <xf numFmtId="169" fontId="2" fillId="6" borderId="46" xfId="0" applyNumberFormat="1" applyFont="1" applyFill="1" applyBorder="1"/>
    <xf numFmtId="169" fontId="2" fillId="0" borderId="46" xfId="0" applyNumberFormat="1" applyFont="1" applyBorder="1"/>
    <xf numFmtId="3" fontId="2" fillId="0" borderId="46" xfId="0" applyNumberFormat="1" applyFont="1" applyFill="1" applyBorder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vertical="top" wrapText="1"/>
    </xf>
    <xf numFmtId="2" fontId="0" fillId="0" borderId="0" xfId="0" applyNumberFormat="1" applyAlignment="1">
      <alignment horizontal="left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6" fillId="17" borderId="0" xfId="0" applyFont="1" applyFill="1" applyAlignment="1"/>
    <xf numFmtId="0" fontId="0" fillId="4" borderId="0" xfId="0" applyFill="1" applyAlignment="1"/>
    <xf numFmtId="0" fontId="0" fillId="4" borderId="0" xfId="0" applyFill="1" applyAlignment="1">
      <alignment vertical="top"/>
    </xf>
    <xf numFmtId="0" fontId="0" fillId="18" borderId="0" xfId="0" applyFill="1" applyAlignment="1"/>
    <xf numFmtId="0" fontId="0" fillId="17" borderId="0" xfId="0" applyFill="1" applyAlignment="1"/>
  </cellXfs>
  <cellStyles count="9">
    <cellStyle name="Comma" xfId="1" builtinId="3"/>
    <cellStyle name="Explanatory Text" xfId="5" builtinId="53"/>
    <cellStyle name="Hyperlink" xfId="2" builtinId="8"/>
    <cellStyle name="Hyperlink 2" xfId="4" xr:uid="{00000000-0005-0000-0000-000001000000}"/>
    <cellStyle name="Millares 2" xfId="8" xr:uid="{00000000-0005-0000-0000-000003000000}"/>
    <cellStyle name="Normal" xfId="0" builtinId="0"/>
    <cellStyle name="Normal 2" xfId="3" xr:uid="{00000000-0005-0000-0000-000005000000}"/>
    <cellStyle name="Percent" xfId="6" builtinId="5"/>
    <cellStyle name="pvtRow" xfId="7" xr:uid="{00000000-0005-0000-0000-000007000000}"/>
  </cellStyles>
  <dxfs count="104">
    <dxf>
      <font>
        <strike val="0"/>
        <outline val="0"/>
        <shadow val="0"/>
        <vertAlign val="baseline"/>
        <sz val="11"/>
        <name val="Franklin Gothic Book"/>
        <scheme val="none"/>
      </font>
      <numFmt numFmtId="0" formatCode="General"/>
      <border diagonalUp="0" diagonalDown="0">
        <left/>
        <right/>
        <top/>
        <bottom style="thin">
          <color rgb="FF188FBB"/>
        </bottom>
        <vertical/>
        <horizontal/>
      </border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0" indent="0" justifyLastLine="0" shrinkToFit="0" readingOrder="0"/>
    </dxf>
    <dxf>
      <numFmt numFmtId="0" formatCode="General"/>
    </dxf>
    <dxf>
      <numFmt numFmtId="30" formatCode="@"/>
    </dxf>
    <dxf>
      <numFmt numFmtId="30" formatCode="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left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top style="thin">
          <color theme="4" tint="0.39997558519241921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scheme val="none"/>
      </font>
      <border diagonalUp="0" diagonalDown="0">
        <left/>
        <right/>
        <top/>
        <bottom style="thin">
          <color rgb="FF188FBB"/>
        </bottom>
        <vertical/>
        <horizontal/>
      </border>
    </dxf>
    <dxf>
      <font>
        <strike val="0"/>
        <outline val="0"/>
        <shadow val="0"/>
        <vertAlign val="baseline"/>
        <sz val="11"/>
        <name val="Franklin Gothic Book"/>
        <scheme val="none"/>
      </font>
      <border diagonalUp="0" diagonalDown="0">
        <left/>
        <right/>
        <top/>
        <bottom style="thin">
          <color rgb="FF188FBB"/>
        </bottom>
        <vertical/>
        <horizontal/>
      </border>
    </dxf>
    <dxf>
      <font>
        <strike val="0"/>
        <outline val="0"/>
        <shadow val="0"/>
        <vertAlign val="baseline"/>
        <sz val="11"/>
        <name val="Franklin Gothic Book"/>
        <scheme val="none"/>
      </font>
      <border diagonalUp="0" diagonalDown="0">
        <left/>
        <right/>
        <top/>
        <bottom style="thin">
          <color rgb="FF188FBB"/>
        </bottom>
        <vertical/>
        <horizontal/>
      </border>
    </dxf>
    <dxf>
      <font>
        <strike val="0"/>
        <outline val="0"/>
        <shadow val="0"/>
        <vertAlign val="baseline"/>
        <sz val="11"/>
        <name val="Franklin Gothic Book"/>
        <scheme val="none"/>
      </font>
      <numFmt numFmtId="169" formatCode="#,##0_ ;\-#,##0\ "/>
      <border diagonalUp="0" diagonalDown="0">
        <left/>
        <right/>
        <top/>
        <bottom style="thin">
          <color rgb="FF188FBB"/>
        </bottom>
        <vertical/>
        <horizontal/>
      </border>
    </dxf>
    <dxf>
      <font>
        <strike val="0"/>
        <outline val="0"/>
        <shadow val="0"/>
        <vertAlign val="baseline"/>
        <sz val="11"/>
        <name val="Franklin Gothic Book"/>
        <scheme val="none"/>
      </font>
      <border diagonalUp="0" diagonalDown="0">
        <left/>
        <right/>
        <top/>
        <bottom style="thin">
          <color rgb="FF188FBB"/>
        </bottom>
        <vertical/>
        <horizontal/>
      </border>
    </dxf>
    <dxf>
      <font>
        <strike val="0"/>
        <outline val="0"/>
        <shadow val="0"/>
        <vertAlign val="baseline"/>
        <sz val="11"/>
        <name val="Franklin Gothic Book"/>
        <scheme val="none"/>
      </font>
      <border diagonalUp="0" diagonalDown="0">
        <left/>
        <right/>
        <top/>
        <bottom style="thin">
          <color rgb="FF188FBB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border diagonalUp="0" diagonalDown="0">
        <left/>
        <right/>
        <top/>
        <bottom style="thin">
          <color rgb="FF188FBB"/>
        </bottom>
        <vertical/>
        <horizontal/>
      </border>
    </dxf>
    <dxf>
      <font>
        <strike val="0"/>
        <outline val="0"/>
        <shadow val="0"/>
        <vertAlign val="baseline"/>
        <sz val="11"/>
        <name val="Franklin Gothic Book"/>
        <scheme val="none"/>
      </font>
      <border diagonalUp="0" diagonalDown="0">
        <left/>
        <right/>
        <top/>
        <bottom style="thin">
          <color rgb="FF188FBB"/>
        </bottom>
        <vertical/>
        <horizontal/>
      </border>
    </dxf>
    <dxf>
      <font>
        <strike val="0"/>
        <outline val="0"/>
        <shadow val="0"/>
        <vertAlign val="baseline"/>
        <sz val="11"/>
        <name val="Franklin Gothic Book"/>
        <scheme val="none"/>
      </font>
      <border diagonalUp="0" diagonalDown="0">
        <left/>
        <right/>
        <top/>
        <bottom style="thin">
          <color rgb="FF188FBB"/>
        </bottom>
        <vertical/>
        <horizontal/>
      </border>
    </dxf>
    <dxf>
      <font>
        <strike val="0"/>
        <outline val="0"/>
        <shadow val="0"/>
        <vertAlign val="baseline"/>
        <sz val="11"/>
        <name val="Franklin Gothic Book"/>
        <scheme val="none"/>
      </font>
      <border diagonalUp="0" diagonalDown="0">
        <left/>
        <right/>
        <top/>
        <bottom style="thin">
          <color rgb="FF188FBB"/>
        </bottom>
        <vertical/>
        <horizontal/>
      </border>
    </dxf>
    <dxf>
      <font>
        <strike val="0"/>
        <outline val="0"/>
        <shadow val="0"/>
        <vertAlign val="baseline"/>
        <sz val="11"/>
        <name val="Franklin Gothic Book"/>
        <scheme val="none"/>
      </font>
      <border diagonalUp="0" diagonalDown="0">
        <left/>
        <right/>
        <top/>
        <bottom style="thin">
          <color rgb="FF188FBB"/>
        </bottom>
        <vertical/>
        <horizontal/>
      </border>
    </dxf>
    <dxf>
      <font>
        <strike val="0"/>
        <outline val="0"/>
        <shadow val="0"/>
        <vertAlign val="baseline"/>
        <sz val="11"/>
        <name val="Franklin Gothic Book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scheme val="none"/>
      </font>
      <fill>
        <patternFill patternType="none">
          <fgColor indexed="64"/>
          <bgColor auto="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scheme val="none"/>
      </font>
      <fill>
        <patternFill patternType="none">
          <fgColor indexed="64"/>
          <bgColor auto="1"/>
        </patternFill>
      </fill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sz val="11"/>
        <name val="Franklin Gothic Book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i/>
        <strike val="0"/>
        <outline val="0"/>
        <shadow val="0"/>
        <u val="none"/>
        <vertAlign val="baseline"/>
        <sz val="11"/>
        <color theme="1"/>
        <name val="Franklin Gothic Book"/>
        <scheme val="none"/>
      </font>
      <alignment vertical="center" textRotation="0" indent="0" justifyLastLine="0" shrinkToFit="0" readingOrder="0"/>
    </dxf>
    <dxf>
      <font>
        <i/>
        <strike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ranklin Gothic Book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Franklin Gothic Book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Franklin Gothic Book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ranklin Gothic Book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numFmt numFmtId="168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numFmt numFmtId="168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outline="0">
        <left style="thin">
          <color indexed="64"/>
        </left>
      </border>
    </dxf>
    <dxf>
      <font>
        <strike val="0"/>
        <outline val="0"/>
        <shadow val="0"/>
        <u val="none"/>
        <vertAlign val="baseline"/>
        <sz val="11"/>
        <name val="Franklin Gothic Book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</dxfs>
  <tableStyles count="1" defaultTableStyle="EITI Table" defaultPivotStyle="PivotStyleLight16">
    <tableStyle name="EITI Table" pivot="0" count="3" xr9:uid="{00000000-0011-0000-FFFF-FFFF00000000}">
      <tableStyleElement type="headerRow" dxfId="103"/>
      <tableStyleElement type="firstRowStripe" dxfId="102"/>
      <tableStyleElement type="secondRowStripe" dxfId="101"/>
    </tableStyle>
  </tableStyles>
  <colors>
    <mruColors>
      <color rgb="FFD9D9D9"/>
      <color rgb="FF188FBB"/>
      <color rgb="FF165B89"/>
      <color rgb="FFF6A70A"/>
      <color rgb="FF1BC2EE"/>
      <color rgb="FF7F7F7F"/>
      <color rgb="FF132856"/>
      <color rgb="FFEBCB9F"/>
      <color rgb="FF0076A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1736679</xdr:colOff>
      <xdr:row>5</xdr:row>
      <xdr:rowOff>35615</xdr:rowOff>
    </xdr:to>
    <xdr:pic>
      <xdr:nvPicPr>
        <xdr:cNvPr id="6" name="Picture 5" descr="https://eiti.org/sites/default/files/styles/img-narrow/public/inline/logo_gradient_-_under.png?itok=F8fw0Tyz">
          <a:extLst>
            <a:ext uri="{FF2B5EF4-FFF2-40B4-BE49-F238E27FC236}">
              <a16:creationId xmlns:a16="http://schemas.microsoft.com/office/drawing/2014/main" id="{F7B489AC-8E83-4E0B-9F05-EB553D681E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48" t="7983" b="5883"/>
        <a:stretch/>
      </xdr:blipFill>
      <xdr:spPr bwMode="auto">
        <a:xfrm>
          <a:off x="268432" y="0"/>
          <a:ext cx="1736679" cy="10304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7</xdr:col>
      <xdr:colOff>0</xdr:colOff>
      <xdr:row>7</xdr:row>
      <xdr:rowOff>568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862D7A-877F-4045-A40E-ABDEDE7DC440}"/>
            </a:ext>
          </a:extLst>
        </xdr:cNvPr>
        <xdr:cNvGrpSpPr>
          <a:grpSpLocks/>
        </xdr:cNvGrpSpPr>
      </xdr:nvGrpSpPr>
      <xdr:grpSpPr bwMode="auto">
        <a:xfrm>
          <a:off x="280147" y="1008529"/>
          <a:ext cx="13200529" cy="45392"/>
          <a:chOff x="1134" y="1904"/>
          <a:chExt cx="9546" cy="18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421D5D26-9911-42D7-A63E-B9CE44EB1CBE}"/>
              </a:ext>
            </a:extLst>
          </xdr:cNvPr>
          <xdr:cNvSpPr>
            <a:spLocks/>
          </xdr:cNvSpPr>
        </xdr:nvSpPr>
        <xdr:spPr bwMode="auto">
          <a:xfrm>
            <a:off x="1134" y="1904"/>
            <a:ext cx="3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FD1D18A4-0DE9-451E-A0CB-3D15F9159B80}"/>
              </a:ext>
            </a:extLst>
          </xdr:cNvPr>
          <xdr:cNvSpPr>
            <a:spLocks/>
          </xdr:cNvSpPr>
        </xdr:nvSpPr>
        <xdr:spPr bwMode="auto">
          <a:xfrm>
            <a:off x="1564" y="1904"/>
            <a:ext cx="1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CBA0876A-765E-4DEE-AF84-376EACB07086}"/>
              </a:ext>
            </a:extLst>
          </xdr:cNvPr>
          <xdr:cNvSpPr>
            <a:spLocks/>
          </xdr:cNvSpPr>
        </xdr:nvSpPr>
        <xdr:spPr bwMode="auto">
          <a:xfrm>
            <a:off x="1682" y="1904"/>
            <a:ext cx="213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7EA1CF7C-4BAD-44D8-98E5-07130321E6E1}"/>
              </a:ext>
            </a:extLst>
          </xdr:cNvPr>
          <xdr:cNvSpPr>
            <a:spLocks/>
          </xdr:cNvSpPr>
        </xdr:nvSpPr>
        <xdr:spPr bwMode="auto">
          <a:xfrm>
            <a:off x="1449" y="1904"/>
            <a:ext cx="121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AC9E5FCF-70A8-4D37-91CC-97936C08C4A1}"/>
              </a:ext>
            </a:extLst>
          </xdr:cNvPr>
          <xdr:cNvSpPr>
            <a:spLocks/>
          </xdr:cNvSpPr>
        </xdr:nvSpPr>
        <xdr:spPr bwMode="auto">
          <a:xfrm>
            <a:off x="2006" y="1904"/>
            <a:ext cx="220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9540E414-A9AD-40D2-AF5D-E1F917A542E4}"/>
              </a:ext>
            </a:extLst>
          </xdr:cNvPr>
          <xdr:cNvSpPr>
            <a:spLocks/>
          </xdr:cNvSpPr>
        </xdr:nvSpPr>
        <xdr:spPr bwMode="auto">
          <a:xfrm>
            <a:off x="1797" y="1904"/>
            <a:ext cx="310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5631DA6C-ED1C-41EA-8559-E220AD1F5749}"/>
              </a:ext>
            </a:extLst>
          </xdr:cNvPr>
          <xdr:cNvSpPr>
            <a:spLocks/>
          </xdr:cNvSpPr>
        </xdr:nvSpPr>
        <xdr:spPr bwMode="auto">
          <a:xfrm>
            <a:off x="2331" y="1904"/>
            <a:ext cx="8349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2129CC27-BDBB-4D45-BD8F-81849F15CB12}"/>
              </a:ext>
            </a:extLst>
          </xdr:cNvPr>
          <xdr:cNvSpPr>
            <a:spLocks/>
          </xdr:cNvSpPr>
        </xdr:nvSpPr>
        <xdr:spPr bwMode="auto">
          <a:xfrm>
            <a:off x="2226" y="1909"/>
            <a:ext cx="108" cy="176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180974</xdr:rowOff>
    </xdr:from>
    <xdr:to>
      <xdr:col>14</xdr:col>
      <xdr:colOff>0</xdr:colOff>
      <xdr:row>6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9B73E1E8-14D5-4032-BFBF-2C0E51B7CF8D}"/>
            </a:ext>
          </a:extLst>
        </xdr:cNvPr>
        <xdr:cNvGrpSpPr>
          <a:grpSpLocks/>
        </xdr:cNvGrpSpPr>
      </xdr:nvGrpSpPr>
      <xdr:grpSpPr bwMode="auto">
        <a:xfrm>
          <a:off x="186121" y="0"/>
          <a:ext cx="18480689" cy="0"/>
          <a:chOff x="1133" y="1230"/>
          <a:chExt cx="8460" cy="208"/>
        </a:xfrm>
      </xdr:grpSpPr>
      <xdr:sp macro="" textlink="">
        <xdr:nvSpPr>
          <xdr:cNvPr id="6" name="Rektangel 2">
            <a:extLst>
              <a:ext uri="{FF2B5EF4-FFF2-40B4-BE49-F238E27FC236}">
                <a16:creationId xmlns:a16="http://schemas.microsoft.com/office/drawing/2014/main" id="{98E8F3D6-7500-4A83-ADB1-5A3338A665E8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  <a:extLst>
            <a:ext uri="{91240B29-F687-4f45-9708-019B960494DF}"/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7" name="Rektangel 3">
            <a:extLst>
              <a:ext uri="{FF2B5EF4-FFF2-40B4-BE49-F238E27FC236}">
                <a16:creationId xmlns:a16="http://schemas.microsoft.com/office/drawing/2014/main" id="{49F7436F-6E45-494D-87AF-7C61A413D25E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  <a:extLst>
            <a:ext uri="{91240B29-F687-4f45-9708-019B960494DF}"/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  <xdr:twoCellAnchor editAs="oneCell">
    <xdr:from>
      <xdr:col>12</xdr:col>
      <xdr:colOff>0</xdr:colOff>
      <xdr:row>29</xdr:row>
      <xdr:rowOff>0</xdr:rowOff>
    </xdr:from>
    <xdr:to>
      <xdr:col>18</xdr:col>
      <xdr:colOff>368852</xdr:colOff>
      <xdr:row>74</xdr:row>
      <xdr:rowOff>36641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A5CD0232-1221-4658-B233-C763DD486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3717" y="4795630"/>
          <a:ext cx="8971307" cy="88909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4</xdr:row>
      <xdr:rowOff>120650</xdr:rowOff>
    </xdr:to>
    <xdr:sp macro="" textlink="">
      <xdr:nvSpPr>
        <xdr:cNvPr id="8452" name="AutoShape 260">
          <a:extLst>
            <a:ext uri="{FF2B5EF4-FFF2-40B4-BE49-F238E27FC236}">
              <a16:creationId xmlns:a16="http://schemas.microsoft.com/office/drawing/2014/main" id="{496B0B5C-016C-4A77-A957-2A75F9D0630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42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6</xdr:row>
      <xdr:rowOff>120650</xdr:rowOff>
    </xdr:to>
    <xdr:sp macro="" textlink="">
      <xdr:nvSpPr>
        <xdr:cNvPr id="8453" name="AutoShape 261">
          <a:extLst>
            <a:ext uri="{FF2B5EF4-FFF2-40B4-BE49-F238E27FC236}">
              <a16:creationId xmlns:a16="http://schemas.microsoft.com/office/drawing/2014/main" id="{64794F00-83CB-41CC-92ED-418896BD69D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304800</xdr:colOff>
      <xdr:row>11</xdr:row>
      <xdr:rowOff>120650</xdr:rowOff>
    </xdr:to>
    <xdr:sp macro="" textlink="">
      <xdr:nvSpPr>
        <xdr:cNvPr id="8454" name="AutoShape 262">
          <a:extLst>
            <a:ext uri="{FF2B5EF4-FFF2-40B4-BE49-F238E27FC236}">
              <a16:creationId xmlns:a16="http://schemas.microsoft.com/office/drawing/2014/main" id="{B292C71B-1E9D-403B-A372-5853D485832E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80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304800</xdr:colOff>
      <xdr:row>12</xdr:row>
      <xdr:rowOff>120650</xdr:rowOff>
    </xdr:to>
    <xdr:sp macro="" textlink="">
      <xdr:nvSpPr>
        <xdr:cNvPr id="8455" name="AutoShape 263">
          <a:extLst>
            <a:ext uri="{FF2B5EF4-FFF2-40B4-BE49-F238E27FC236}">
              <a16:creationId xmlns:a16="http://schemas.microsoft.com/office/drawing/2014/main" id="{289AA93A-9991-48A0-A373-A229F378FECB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90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304800</xdr:colOff>
      <xdr:row>15</xdr:row>
      <xdr:rowOff>120650</xdr:rowOff>
    </xdr:to>
    <xdr:sp macro="" textlink="">
      <xdr:nvSpPr>
        <xdr:cNvPr id="8456" name="AutoShape 264">
          <a:extLst>
            <a:ext uri="{FF2B5EF4-FFF2-40B4-BE49-F238E27FC236}">
              <a16:creationId xmlns:a16="http://schemas.microsoft.com/office/drawing/2014/main" id="{EAF65064-8F02-4FA7-A7B5-0C44FF177183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533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304800</xdr:colOff>
      <xdr:row>33</xdr:row>
      <xdr:rowOff>120650</xdr:rowOff>
    </xdr:to>
    <xdr:sp macro="" textlink="">
      <xdr:nvSpPr>
        <xdr:cNvPr id="8457" name="AutoShape 265">
          <a:extLst>
            <a:ext uri="{FF2B5EF4-FFF2-40B4-BE49-F238E27FC236}">
              <a16:creationId xmlns:a16="http://schemas.microsoft.com/office/drawing/2014/main" id="{A8EC7E47-AED7-47A1-8EBA-1338D705886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79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304800</xdr:colOff>
      <xdr:row>34</xdr:row>
      <xdr:rowOff>120650</xdr:rowOff>
    </xdr:to>
    <xdr:sp macro="" textlink="">
      <xdr:nvSpPr>
        <xdr:cNvPr id="8458" name="AutoShape 266">
          <a:extLst>
            <a:ext uri="{FF2B5EF4-FFF2-40B4-BE49-F238E27FC236}">
              <a16:creationId xmlns:a16="http://schemas.microsoft.com/office/drawing/2014/main" id="{813DB849-148A-4C95-AFF7-CC553521723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97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304800</xdr:colOff>
      <xdr:row>35</xdr:row>
      <xdr:rowOff>120650</xdr:rowOff>
    </xdr:to>
    <xdr:sp macro="" textlink="">
      <xdr:nvSpPr>
        <xdr:cNvPr id="8459" name="AutoShape 267">
          <a:extLst>
            <a:ext uri="{FF2B5EF4-FFF2-40B4-BE49-F238E27FC236}">
              <a16:creationId xmlns:a16="http://schemas.microsoft.com/office/drawing/2014/main" id="{399F5770-645E-4974-B8D0-FDA3FC67034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615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304800</xdr:colOff>
      <xdr:row>41</xdr:row>
      <xdr:rowOff>120650</xdr:rowOff>
    </xdr:to>
    <xdr:sp macro="" textlink="">
      <xdr:nvSpPr>
        <xdr:cNvPr id="8460" name="AutoShape 268">
          <a:extLst>
            <a:ext uri="{FF2B5EF4-FFF2-40B4-BE49-F238E27FC236}">
              <a16:creationId xmlns:a16="http://schemas.microsoft.com/office/drawing/2014/main" id="{3540829E-FEBF-4B84-8217-9EC53EE657D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723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53</xdr:row>
      <xdr:rowOff>0</xdr:rowOff>
    </xdr:from>
    <xdr:to>
      <xdr:col>7</xdr:col>
      <xdr:colOff>304800</xdr:colOff>
      <xdr:row>54</xdr:row>
      <xdr:rowOff>120650</xdr:rowOff>
    </xdr:to>
    <xdr:sp macro="" textlink="">
      <xdr:nvSpPr>
        <xdr:cNvPr id="8461" name="AutoShape 269">
          <a:extLst>
            <a:ext uri="{FF2B5EF4-FFF2-40B4-BE49-F238E27FC236}">
              <a16:creationId xmlns:a16="http://schemas.microsoft.com/office/drawing/2014/main" id="{A78A90D2-195B-4FBD-AF60-C3B08655952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591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67</xdr:row>
      <xdr:rowOff>0</xdr:rowOff>
    </xdr:from>
    <xdr:to>
      <xdr:col>7</xdr:col>
      <xdr:colOff>304800</xdr:colOff>
      <xdr:row>68</xdr:row>
      <xdr:rowOff>120650</xdr:rowOff>
    </xdr:to>
    <xdr:sp macro="" textlink="">
      <xdr:nvSpPr>
        <xdr:cNvPr id="8462" name="AutoShape 270">
          <a:extLst>
            <a:ext uri="{FF2B5EF4-FFF2-40B4-BE49-F238E27FC236}">
              <a16:creationId xmlns:a16="http://schemas.microsoft.com/office/drawing/2014/main" id="{2E200D32-A97A-4153-8CCC-04937B2E268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125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304800</xdr:colOff>
      <xdr:row>70</xdr:row>
      <xdr:rowOff>120650</xdr:rowOff>
    </xdr:to>
    <xdr:sp macro="" textlink="">
      <xdr:nvSpPr>
        <xdr:cNvPr id="8463" name="AutoShape 271">
          <a:extLst>
            <a:ext uri="{FF2B5EF4-FFF2-40B4-BE49-F238E27FC236}">
              <a16:creationId xmlns:a16="http://schemas.microsoft.com/office/drawing/2014/main" id="{B012AC0A-BE7D-45C6-9293-6FAD1D2EF2C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487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79</xdr:row>
      <xdr:rowOff>0</xdr:rowOff>
    </xdr:from>
    <xdr:to>
      <xdr:col>7</xdr:col>
      <xdr:colOff>304800</xdr:colOff>
      <xdr:row>80</xdr:row>
      <xdr:rowOff>120650</xdr:rowOff>
    </xdr:to>
    <xdr:sp macro="" textlink="">
      <xdr:nvSpPr>
        <xdr:cNvPr id="8464" name="AutoShape 272">
          <a:extLst>
            <a:ext uri="{FF2B5EF4-FFF2-40B4-BE49-F238E27FC236}">
              <a16:creationId xmlns:a16="http://schemas.microsoft.com/office/drawing/2014/main" id="{F30DB2BC-2787-4312-9085-801DB8B5B4B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429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85</xdr:row>
      <xdr:rowOff>0</xdr:rowOff>
    </xdr:from>
    <xdr:to>
      <xdr:col>7</xdr:col>
      <xdr:colOff>304800</xdr:colOff>
      <xdr:row>86</xdr:row>
      <xdr:rowOff>120650</xdr:rowOff>
    </xdr:to>
    <xdr:sp macro="" textlink="">
      <xdr:nvSpPr>
        <xdr:cNvPr id="8465" name="AutoShape 273">
          <a:extLst>
            <a:ext uri="{FF2B5EF4-FFF2-40B4-BE49-F238E27FC236}">
              <a16:creationId xmlns:a16="http://schemas.microsoft.com/office/drawing/2014/main" id="{471C0C8A-69A5-4E91-9DC3-D55BFBEF61A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382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86</xdr:row>
      <xdr:rowOff>0</xdr:rowOff>
    </xdr:from>
    <xdr:to>
      <xdr:col>7</xdr:col>
      <xdr:colOff>304800</xdr:colOff>
      <xdr:row>87</xdr:row>
      <xdr:rowOff>120650</xdr:rowOff>
    </xdr:to>
    <xdr:sp macro="" textlink="">
      <xdr:nvSpPr>
        <xdr:cNvPr id="8466" name="AutoShape 274">
          <a:extLst>
            <a:ext uri="{FF2B5EF4-FFF2-40B4-BE49-F238E27FC236}">
              <a16:creationId xmlns:a16="http://schemas.microsoft.com/office/drawing/2014/main" id="{6DC417FC-BE73-48EB-9780-E05F0BE7098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56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304800</xdr:colOff>
      <xdr:row>98</xdr:row>
      <xdr:rowOff>120650</xdr:rowOff>
    </xdr:to>
    <xdr:sp macro="" textlink="">
      <xdr:nvSpPr>
        <xdr:cNvPr id="8467" name="AutoShape 275">
          <a:extLst>
            <a:ext uri="{FF2B5EF4-FFF2-40B4-BE49-F238E27FC236}">
              <a16:creationId xmlns:a16="http://schemas.microsoft.com/office/drawing/2014/main" id="{A4101640-AE25-4E61-AF4D-E27EEC8404C7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7554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108</xdr:row>
      <xdr:rowOff>0</xdr:rowOff>
    </xdr:from>
    <xdr:to>
      <xdr:col>7</xdr:col>
      <xdr:colOff>304800</xdr:colOff>
      <xdr:row>109</xdr:row>
      <xdr:rowOff>120650</xdr:rowOff>
    </xdr:to>
    <xdr:sp macro="" textlink="">
      <xdr:nvSpPr>
        <xdr:cNvPr id="8468" name="AutoShape 276">
          <a:extLst>
            <a:ext uri="{FF2B5EF4-FFF2-40B4-BE49-F238E27FC236}">
              <a16:creationId xmlns:a16="http://schemas.microsoft.com/office/drawing/2014/main" id="{73528F53-D73B-4D02-BE3C-0A2A88ADB061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54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124</xdr:row>
      <xdr:rowOff>0</xdr:rowOff>
    </xdr:from>
    <xdr:to>
      <xdr:col>7</xdr:col>
      <xdr:colOff>304800</xdr:colOff>
      <xdr:row>125</xdr:row>
      <xdr:rowOff>120650</xdr:rowOff>
    </xdr:to>
    <xdr:sp macro="" textlink="">
      <xdr:nvSpPr>
        <xdr:cNvPr id="8469" name="AutoShape 277">
          <a:extLst>
            <a:ext uri="{FF2B5EF4-FFF2-40B4-BE49-F238E27FC236}">
              <a16:creationId xmlns:a16="http://schemas.microsoft.com/office/drawing/2014/main" id="{D3019745-D5D9-470F-9E52-135D5B74DAA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244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Emmanuel Aguilar Burgoa" id="{09F2DCBE-E3FA-4B86-A122-A65D72E58EDF}" userId="S::EBurgoa@eiti.org::4f24fd7b-29af-4ba0-a703-7035e72472d8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0000000}" name="Companies" displayName="Companies" ref="B30:I82" totalsRowShown="0" headerRowDxfId="100" dataDxfId="99" tableBorderDxfId="98" headerRowCellStyle="Normal 2">
  <autoFilter ref="B30:I82" xr:uid="{00000000-0009-0000-0100-000009000000}"/>
  <tableColumns count="8">
    <tableColumn id="1" xr3:uid="{00000000-0010-0000-0000-000001000000}" name="Nombre completo de la empresa" dataDxfId="97"/>
    <tableColumn id="7" xr3:uid="{00000000-0010-0000-0000-000007000000}" name="Tipo de compañía" dataDxfId="96" dataCellStyle="Normal 2"/>
    <tableColumn id="2" xr3:uid="{00000000-0010-0000-0000-000002000000}" name="Número identificatorio de la empresa" dataDxfId="95"/>
    <tableColumn id="5" xr3:uid="{00000000-0010-0000-0000-000005000000}" name="Sector" dataDxfId="94" dataCellStyle="Normal 2"/>
    <tableColumn id="3" xr3:uid="{00000000-0010-0000-0000-000003000000}" name="Productos básicos (separados por comas)" dataDxfId="93" dataCellStyle="Normal 2"/>
    <tableColumn id="4" xr3:uid="{00000000-0010-0000-0000-000004000000}" name="Listado bursátil o sitio web de la empresa " dataDxfId="92"/>
    <tableColumn id="8" xr3:uid="{00000000-0010-0000-0000-000008000000}" name="Estado financiero auditado (o balance general, flujo de efectivo, estado de resultados, si no se dispone de aquél)" dataDxfId="91"/>
    <tableColumn id="6" xr3:uid="{00000000-0010-0000-0000-000006000000}" name="Informe de pagos a gobiernos" dataDxfId="90">
      <calculatedColumnFormula>SUMIF(Table10[Empresa],Companies[[#This Row],[Nombre completo de la empresa]],Table10[Valor de ingresos])</calculatedColumnFormula>
    </tableColumn>
  </tableColumns>
  <tableStyleInfo name="EITI Table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le5_Commodities_list" displayName="Table5_Commodities_list" ref="N2:P74" totalsRowShown="0" headerRowDxfId="22">
  <autoFilter ref="N2:P74" xr:uid="{00000000-0009-0000-0100-000005000000}"/>
  <sortState xmlns:xlrd2="http://schemas.microsoft.com/office/spreadsheetml/2017/richdata2" ref="N3:P73">
    <sortCondition ref="N2:N73"/>
  </sortState>
  <tableColumns count="3">
    <tableColumn id="1" xr3:uid="{00000000-0010-0000-0900-000001000000}" name="HS ProductCode" dataDxfId="21"/>
    <tableColumn id="2" xr3:uid="{00000000-0010-0000-0900-000002000000}" name="HS Product Description" dataDxfId="20"/>
    <tableColumn id="3" xr3:uid="{00000000-0010-0000-0900-000003000000}" name="HS Product Description w volumen" dataDxfId="19"/>
  </tableColumns>
  <tableStyleInfo name="EITI Table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A000000}" name="Table6_GFS_codes_classification" displayName="Table6_GFS_codes_classification" ref="S2:Y30" totalsRowShown="0" headerRowDxfId="18" dataDxfId="17">
  <autoFilter ref="S2:Y30" xr:uid="{00000000-0009-0000-0100-000007000000}"/>
  <tableColumns count="7">
    <tableColumn id="4" xr3:uid="{00000000-0010-0000-0A00-000004000000}" name="Combined" dataDxfId="16"/>
    <tableColumn id="1" xr3:uid="{00000000-0010-0000-0A00-000001000000}" name="GFS description" dataDxfId="15"/>
    <tableColumn id="2" xr3:uid="{00000000-0010-0000-0A00-000002000000}" name="GFS Code" dataDxfId="14"/>
    <tableColumn id="5" xr3:uid="{00000000-0010-0000-0A00-000005000000}" name="GFS Level 1" dataDxfId="13"/>
    <tableColumn id="6" xr3:uid="{00000000-0010-0000-0A00-000006000000}" name="GFS Level 2" dataDxfId="12"/>
    <tableColumn id="7" xr3:uid="{00000000-0010-0000-0A00-000007000000}" name="GFS Level 3" dataDxfId="11"/>
    <tableColumn id="8" xr3:uid="{00000000-0010-0000-0A00-000008000000}" name="GFS Level 4" dataDxfId="10"/>
  </tableColumns>
  <tableStyleInfo name="EITI Table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B000000}" name="Table7_sectors" displayName="Table7_sectors" ref="AA2:AA9" totalsRowShown="0" headerRowDxfId="9" dataDxfId="8">
  <autoFilter ref="AA2:AA9" xr:uid="{00000000-0009-0000-0100-000008000000}"/>
  <tableColumns count="1">
    <tableColumn id="1" xr3:uid="{00000000-0010-0000-0B00-000001000000}" name="Sector(s)" dataDxfId="7"/>
  </tableColumns>
  <tableStyleInfo name="EITI Table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C000000}" name="Table12" displayName="Table12" ref="AC2:AC8" totalsRowShown="0" headerRowDxfId="6" dataDxfId="5">
  <autoFilter ref="AC2:AC8" xr:uid="{00000000-0009-0000-0100-00000C000000}"/>
  <tableColumns count="1">
    <tableColumn id="1" xr3:uid="{00000000-0010-0000-0C00-000001000000}" name="Project phases" dataDxfId="4"/>
  </tableColumns>
  <tableStyleInfo name="EITI Table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D000000}" name="Government_entity_type" displayName="Government_entity_type" ref="AE2:AE7" totalsRowShown="0" headerRowDxfId="3" dataDxfId="2">
  <autoFilter ref="AE2:AE7" xr:uid="{00000000-0009-0000-0100-00000D000000}"/>
  <tableColumns count="1">
    <tableColumn id="1" xr3:uid="{00000000-0010-0000-0D00-000001000000}" name="&lt; Tipo de organismo &gt;" dataDxfId="1"/>
  </tableColumns>
  <tableStyleInfo name="EITI Table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1000000}" name="Companies15" displayName="Companies15" ref="B85:J98" totalsRowShown="0" headerRowDxfId="89" dataDxfId="88" tableBorderDxfId="87" headerRowCellStyle="Normal 2">
  <autoFilter ref="B85:J98" xr:uid="{00000000-0009-0000-0100-00000E000000}"/>
  <tableColumns count="9">
    <tableColumn id="1" xr3:uid="{00000000-0010-0000-0100-000001000000}" name="Nombre completo del proyecto" dataDxfId="86"/>
    <tableColumn id="2" xr3:uid="{00000000-0010-0000-0100-000002000000}" name="Número(s) de referencia del acuerdo legal: contrato, licencia, arrendamiento, concesión, ..." dataDxfId="85"/>
    <tableColumn id="3" xr3:uid="{00000000-0010-0000-0100-000003000000}" name="Empresas afiliadas, comenzando por la Administradora" dataDxfId="84"/>
    <tableColumn id="5" xr3:uid="{00000000-0010-0000-0100-000005000000}" name="Productos básicos (un producto/fila)" dataDxfId="83" dataCellStyle="Normal 2"/>
    <tableColumn id="6" xr3:uid="{00000000-0010-0000-0100-000006000000}" name="Estado" dataDxfId="82"/>
    <tableColumn id="7" xr3:uid="{00000000-0010-0000-0100-000007000000}" name="Producción (volumen)" dataDxfId="81"/>
    <tableColumn id="8" xr3:uid="{00000000-0010-0000-0100-000008000000}" name="Unidad" dataDxfId="80"/>
    <tableColumn id="9" xr3:uid="{00000000-0010-0000-0100-000009000000}" name="Producción (valor)" dataDxfId="79" dataCellStyle="Normal 2"/>
    <tableColumn id="10" xr3:uid="{00000000-0010-0000-0100-00000A000000}" name="Moneda" dataDxfId="78"/>
  </tableColumns>
  <tableStyleInfo name="EITI Table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2000000}" name="Government_agencies" displayName="Government_agencies" ref="B14:E24" totalsRowShown="0" headerRowDxfId="77" dataDxfId="76" tableBorderDxfId="75" headerRowCellStyle="Normal 2">
  <autoFilter ref="B14:E24" xr:uid="{00000000-0009-0000-0100-00000B000000}"/>
  <tableColumns count="4">
    <tableColumn id="1" xr3:uid="{00000000-0010-0000-0200-000001000000}" name="Nombre completo del organismo" dataDxfId="74"/>
    <tableColumn id="4" xr3:uid="{00000000-0010-0000-0200-000004000000}" name="Tipo de organismo" dataDxfId="73" dataCellStyle="Normal 2"/>
    <tableColumn id="2" xr3:uid="{00000000-0010-0000-0200-000002000000}" name="Número identificatorio (si corresponde)" dataDxfId="72"/>
    <tableColumn id="3" xr3:uid="{00000000-0010-0000-0200-000003000000}" name="Total informado" dataDxfId="71">
      <calculatedColumnFormula>SUMIF(Government_revenues_table[Entidad gubernamental],Government_agencies[[#This Row],[Nombre completo del organismo]],Government_revenues_table[Valor de ingresos])</calculatedColumnFormula>
    </tableColumn>
  </tableColumns>
  <tableStyleInfo name="EITI Table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Government_revenues_table" displayName="Government_revenues_table" ref="B21:K48" totalsRowShown="0" headerRowDxfId="70" dataDxfId="69">
  <autoFilter ref="B21:K48" xr:uid="{00000000-0009-0000-0100-000006000000}"/>
  <tableColumns count="10">
    <tableColumn id="8" xr3:uid="{00000000-0010-0000-0300-000008000000}" name="GFS Level 1" dataDxfId="68">
      <calculatedColumnFormula>IFERROR(VLOOKUP(Government_revenues_table[[#This Row],[Clasificación según EFP]],Table6_GFS_codes_classification[],COLUMNS($F:F)+3,FALSE),"Do not enter data")</calculatedColumnFormula>
    </tableColumn>
    <tableColumn id="9" xr3:uid="{00000000-0010-0000-0300-000009000000}" name="GFS Level 2" dataDxfId="67">
      <calculatedColumnFormula>IFERROR(VLOOKUP(Government_revenues_table[[#This Row],[Clasificación según EFP]],Table6_GFS_codes_classification[],COLUMNS($F:G)+3,FALSE),"Do not enter data")</calculatedColumnFormula>
    </tableColumn>
    <tableColumn id="10" xr3:uid="{00000000-0010-0000-0300-00000A000000}" name="GFS Level 3" dataDxfId="66">
      <calculatedColumnFormula>IFERROR(VLOOKUP(Government_revenues_table[[#This Row],[Clasificación según EFP]],Table6_GFS_codes_classification[],COLUMNS($F:H)+3,FALSE),"Do not enter data")</calculatedColumnFormula>
    </tableColumn>
    <tableColumn id="7" xr3:uid="{00000000-0010-0000-0300-000007000000}" name="GFS Level 4" dataDxfId="65">
      <calculatedColumnFormula>IFERROR(VLOOKUP(Government_revenues_table[[#This Row],[Clasificación según EFP]],Table6_GFS_codes_classification[],COLUMNS($F:I)+3,FALSE),"Do not enter data")</calculatedColumnFormula>
    </tableColumn>
    <tableColumn id="1" xr3:uid="{00000000-0010-0000-0300-000001000000}" name="Clasificación según EFP" dataDxfId="64"/>
    <tableColumn id="11" xr3:uid="{00000000-0010-0000-0300-00000B000000}" name="Sector" dataDxfId="63"/>
    <tableColumn id="3" xr3:uid="{00000000-0010-0000-0300-000003000000}" name="Denominación del flujo de ingresos" dataDxfId="62"/>
    <tableColumn id="4" xr3:uid="{00000000-0010-0000-0300-000004000000}" name="Entidad gubernamental" dataDxfId="61"/>
    <tableColumn id="5" xr3:uid="{00000000-0010-0000-0300-000005000000}" name="Valor de ingresos" dataDxfId="60"/>
    <tableColumn id="2" xr3:uid="{00000000-0010-0000-0300-000002000000}" name="Moneda" dataDxfId="59"/>
  </tableColumns>
  <tableStyleInfo name="EITI Table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le10" displayName="Table10" ref="B14:N348" totalsRowShown="0" headerRowDxfId="58" dataDxfId="57">
  <autoFilter ref="B14:N348" xr:uid="{00000000-0009-0000-0100-00000A000000}"/>
  <sortState xmlns:xlrd2="http://schemas.microsoft.com/office/spreadsheetml/2017/richdata2" ref="B303:N348">
    <sortCondition ref="C14:C348"/>
  </sortState>
  <tableColumns count="13">
    <tableColumn id="7" xr3:uid="{00000000-0010-0000-0400-000007000000}" name="Sector" dataDxfId="56">
      <calculatedColumnFormula>VLOOKUP(C15,Companies[],3,FALSE)</calculatedColumnFormula>
    </tableColumn>
    <tableColumn id="1" xr3:uid="{00000000-0010-0000-0400-000001000000}" name="Empresa" dataDxfId="55"/>
    <tableColumn id="3" xr3:uid="{00000000-0010-0000-0400-000003000000}" name="Entidad gubernamental" dataDxfId="54"/>
    <tableColumn id="4" xr3:uid="{00000000-0010-0000-0400-000004000000}" name="Denominación del flujo de ingresos" dataDxfId="53"/>
    <tableColumn id="5" xr3:uid="{00000000-0010-0000-0400-000005000000}" name="Se recauda sobre el proyecto (S/N)" dataDxfId="52"/>
    <tableColumn id="6" xr3:uid="{00000000-0010-0000-0400-000006000000}" name="Se informa por proyecto (S/N)" dataDxfId="51"/>
    <tableColumn id="2" xr3:uid="{00000000-0010-0000-0400-000002000000}" name="Nombre del proyecto" dataDxfId="50"/>
    <tableColumn id="13" xr3:uid="{00000000-0010-0000-0400-00000D000000}" name="Moneda de la información" dataDxfId="49"/>
    <tableColumn id="14" xr3:uid="{00000000-0010-0000-0400-00000E000000}" name="Valor de ingresos" dataDxfId="48"/>
    <tableColumn id="18" xr3:uid="{00000000-0010-0000-0400-000012000000}" name="Pago realizado en especie (S/N)" dataDxfId="47"/>
    <tableColumn id="8" xr3:uid="{00000000-0010-0000-0400-000008000000}" name="Volumen en especie (si corresponde)" dataDxfId="46"/>
    <tableColumn id="9" xr3:uid="{00000000-0010-0000-0400-000009000000}" name="Unidad (si corresponde)" dataDxfId="45"/>
    <tableColumn id="10" xr3:uid="{00000000-0010-0000-0400-00000A000000}" name="Comentarios" dataDxfId="0"/>
  </tableColumns>
  <tableStyleInfo name="EITI Table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5000000}" name="Table1_Country_codes_and_currencies" displayName="Table1_Country_codes_and_currencies" ref="A2:G246" totalsRowShown="0" headerRowDxfId="44" dataDxfId="43">
  <autoFilter ref="A2:G246" xr:uid="{00000000-0009-0000-0100-000001000000}"/>
  <sortState xmlns:xlrd2="http://schemas.microsoft.com/office/spreadsheetml/2017/richdata2" ref="A3:G246">
    <sortCondition ref="A2:A246"/>
  </sortState>
  <tableColumns count="7">
    <tableColumn id="1" xr3:uid="{00000000-0010-0000-0500-000001000000}" name="Country or Area name" dataDxfId="42"/>
    <tableColumn id="2" xr3:uid="{00000000-0010-0000-0500-000002000000}" name="ISO Alpha-2 Code" dataDxfId="41"/>
    <tableColumn id="3" xr3:uid="{00000000-0010-0000-0500-000003000000}" name="ISO Alpha-3 Code" dataDxfId="40"/>
    <tableColumn id="4" xr3:uid="{00000000-0010-0000-0500-000004000000}" name="ISO Numeric Code (UN M49)" dataDxfId="39"/>
    <tableColumn id="5" xr3:uid="{00000000-0010-0000-0500-000005000000}" name="Currency code (ISO-4217)" dataDxfId="38"/>
    <tableColumn id="6" xr3:uid="{00000000-0010-0000-0500-000006000000}" name="Currency code num (ISO-4217)" dataDxfId="37"/>
    <tableColumn id="7" xr3:uid="{00000000-0010-0000-0500-000007000000}" name="Currency" dataDxfId="36"/>
  </tableColumns>
  <tableStyleInfo name="EITI Table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6000000}" name="Table2_Simple_options" displayName="Table2_Simple_options" ref="I2:I7" totalsRowShown="0" headerRowDxfId="35" dataDxfId="34">
  <autoFilter ref="I2:I7" xr:uid="{00000000-0009-0000-0100-000002000000}"/>
  <tableColumns count="1">
    <tableColumn id="1" xr3:uid="{00000000-0010-0000-0600-000001000000}" name="List" dataDxfId="33"/>
  </tableColumns>
  <tableStyleInfo name="EITI Table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7000000}" name="Table4_Currency_code_list" displayName="Table4_Currency_code_list" ref="I10:K168" totalsRowShown="0" headerRowDxfId="32" dataDxfId="30" headerRowBorderDxfId="31" tableBorderDxfId="29">
  <autoFilter ref="I10:K168" xr:uid="{00000000-0009-0000-0100-000004000000}"/>
  <tableColumns count="3">
    <tableColumn id="1" xr3:uid="{00000000-0010-0000-0700-000001000000}" name="Currency code (ISO-4217)" dataDxfId="28"/>
    <tableColumn id="2" xr3:uid="{00000000-0010-0000-0700-000002000000}" name="Currency code num (ISO-4217)" dataDxfId="27"/>
    <tableColumn id="3" xr3:uid="{00000000-0010-0000-0700-000003000000}" name="Currency" dataDxfId="26"/>
  </tableColumns>
  <tableStyleInfo name="EITI Table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8000000}" name="Table3_Reporting_options" displayName="Table3_Reporting_options" ref="K2:K7" totalsRowShown="0" headerRowDxfId="25" dataDxfId="24">
  <autoFilter ref="K2:K7" xr:uid="{00000000-0009-0000-0100-000003000000}"/>
  <tableColumns count="1">
    <tableColumn id="1" xr3:uid="{00000000-0010-0000-0800-000001000000}" name="List" dataDxfId="23"/>
  </tableColumns>
  <tableStyleInfo name="EITI Tabl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5" dT="2023-01-11T15:51:58.07" personId="{09F2DCBE-E3FA-4B86-A122-A65D72E58EDF}" id="{0C9F09EA-2994-4C81-A3DD-D1FC6353B75B}">
    <text>This information does not match with the one in the EITI Report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J50" dT="2023-01-11T15:52:58.20" personId="{09F2DCBE-E3FA-4B86-A122-A65D72E58EDF}" id="{C0D5CD4E-14DA-466A-8670-5EE378378B58}">
    <text>This number does not match the one in the EITI Report. Needs to be clarified.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ta@eiti.org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eiti.org/data" TargetMode="External"/><Relationship Id="rId1" Type="http://schemas.openxmlformats.org/officeDocument/2006/relationships/hyperlink" Target="mailto:data@eiti.org?subject=Summary%20data%20feedback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data@eiti.org" TargetMode="External"/><Relationship Id="rId4" Type="http://schemas.openxmlformats.org/officeDocument/2006/relationships/hyperlink" Target="https://eiti.org/es/documento/plantilla-datos-resumidos-eiti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jcaceda@bdo.com.pe" TargetMode="External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stadisticas.bcrp.gob.pe/estadisticas/series/mensuales/tipo-de-cambio-fin-de-periodo" TargetMode="External"/><Relationship Id="rId2" Type="http://schemas.openxmlformats.org/officeDocument/2006/relationships/hyperlink" Target="https://eiti.org/es/documento/el-estandar-eiti-2019" TargetMode="External"/><Relationship Id="rId1" Type="http://schemas.openxmlformats.org/officeDocument/2006/relationships/hyperlink" Target="https://es.wikipedia.org/wiki/ISO_4217" TargetMode="External"/><Relationship Id="rId6" Type="http://schemas.openxmlformats.org/officeDocument/2006/relationships/hyperlink" Target="mailto:data@eiti.org" TargetMode="External"/><Relationship Id="rId5" Type="http://schemas.openxmlformats.org/officeDocument/2006/relationships/hyperlink" Target="https://eiti.org/es/documento/el-estandar-eiti-2019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https://eiti.org/es/documento/plantilla-datos-resumidos-eiti" TargetMode="External"/><Relationship Id="rId9" Type="http://schemas.openxmlformats.org/officeDocument/2006/relationships/hyperlink" Target="https://www.transparencia.gob.pe/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s://eiti.org/es/documento/el-estandar-eiti-2019" TargetMode="External"/><Relationship Id="rId18" Type="http://schemas.openxmlformats.org/officeDocument/2006/relationships/hyperlink" Target="https://eiti.org/es/documento/el-estandar-eiti-2019" TargetMode="External"/><Relationship Id="rId26" Type="http://schemas.openxmlformats.org/officeDocument/2006/relationships/hyperlink" Target="https://eiti.org/es/documento/plantilla-datos-resumidos-eiti" TargetMode="External"/><Relationship Id="rId39" Type="http://schemas.openxmlformats.org/officeDocument/2006/relationships/hyperlink" Target="http://www.oefa.gob.oe/" TargetMode="External"/><Relationship Id="rId21" Type="http://schemas.openxmlformats.org/officeDocument/2006/relationships/hyperlink" Target="https://eiti.org/es/documento/el-estandar-eiti-2019" TargetMode="External"/><Relationship Id="rId34" Type="http://schemas.openxmlformats.org/officeDocument/2006/relationships/hyperlink" Target="http://www.perupetro.com.pe/" TargetMode="External"/><Relationship Id="rId42" Type="http://schemas.openxmlformats.org/officeDocument/2006/relationships/hyperlink" Target="http://www.minem.gob.pe/" TargetMode="External"/><Relationship Id="rId47" Type="http://schemas.openxmlformats.org/officeDocument/2006/relationships/hyperlink" Target="http://www.petroperu.com.pe/" TargetMode="External"/><Relationship Id="rId50" Type="http://schemas.openxmlformats.org/officeDocument/2006/relationships/hyperlink" Target="http://www.petroperu.com.pe/" TargetMode="External"/><Relationship Id="rId55" Type="http://schemas.openxmlformats.org/officeDocument/2006/relationships/hyperlink" Target="https://www.minem.gob.pe/" TargetMode="External"/><Relationship Id="rId7" Type="http://schemas.openxmlformats.org/officeDocument/2006/relationships/hyperlink" Target="https://eiti.org/es/documento/el-estandar-eiti-2019" TargetMode="External"/><Relationship Id="rId12" Type="http://schemas.openxmlformats.org/officeDocument/2006/relationships/hyperlink" Target="https://eiti.org/es/documento/el-estandar-eiti-2019" TargetMode="External"/><Relationship Id="rId17" Type="http://schemas.openxmlformats.org/officeDocument/2006/relationships/hyperlink" Target="https://eiti.org/es/documento/el-estandar-eiti-2019" TargetMode="External"/><Relationship Id="rId25" Type="http://schemas.openxmlformats.org/officeDocument/2006/relationships/hyperlink" Target="mailto:data@eiti.org" TargetMode="External"/><Relationship Id="rId33" Type="http://schemas.openxmlformats.org/officeDocument/2006/relationships/hyperlink" Target="http://www.minem.gob.pe/" TargetMode="External"/><Relationship Id="rId38" Type="http://schemas.openxmlformats.org/officeDocument/2006/relationships/hyperlink" Target="http://www.petroperu.com.pe/" TargetMode="External"/><Relationship Id="rId46" Type="http://schemas.openxmlformats.org/officeDocument/2006/relationships/hyperlink" Target="http://www.mef.gob.pe/" TargetMode="External"/><Relationship Id="rId2" Type="http://schemas.openxmlformats.org/officeDocument/2006/relationships/hyperlink" Target="https://eiti.org/es/documento/el-estandar-eiti-2019" TargetMode="External"/><Relationship Id="rId16" Type="http://schemas.openxmlformats.org/officeDocument/2006/relationships/hyperlink" Target="https://eiti.org/es/documento/el-estandar-eiti-2019" TargetMode="External"/><Relationship Id="rId20" Type="http://schemas.openxmlformats.org/officeDocument/2006/relationships/hyperlink" Target="https://eiti.org/es/documento/el-estandar-eiti-2019" TargetMode="External"/><Relationship Id="rId29" Type="http://schemas.openxmlformats.org/officeDocument/2006/relationships/hyperlink" Target="http://www.gob.pe/" TargetMode="External"/><Relationship Id="rId41" Type="http://schemas.openxmlformats.org/officeDocument/2006/relationships/hyperlink" Target="http://www.oefa.gob.oe/" TargetMode="External"/><Relationship Id="rId54" Type="http://schemas.openxmlformats.org/officeDocument/2006/relationships/hyperlink" Target="http://www.petroperu.com.pe/" TargetMode="External"/><Relationship Id="rId1" Type="http://schemas.openxmlformats.org/officeDocument/2006/relationships/hyperlink" Target="https://eiti.org/es/documento/el-estandar-eiti-2019" TargetMode="External"/><Relationship Id="rId6" Type="http://schemas.openxmlformats.org/officeDocument/2006/relationships/hyperlink" Target="https://unstats.un.org/unsd/tradekb/Knowledgebase/50018/Harmonized-Commodity-Description-and-Coding-Systems-HS" TargetMode="External"/><Relationship Id="rId11" Type="http://schemas.openxmlformats.org/officeDocument/2006/relationships/hyperlink" Target="https://eiti.org/es/documento/el-estandar-eiti-2019" TargetMode="External"/><Relationship Id="rId24" Type="http://schemas.openxmlformats.org/officeDocument/2006/relationships/hyperlink" Target="https://eiti.org/es/documento/el-estandar-eiti-2019" TargetMode="External"/><Relationship Id="rId32" Type="http://schemas.openxmlformats.org/officeDocument/2006/relationships/hyperlink" Target="http://www.gob.pe/" TargetMode="External"/><Relationship Id="rId37" Type="http://schemas.openxmlformats.org/officeDocument/2006/relationships/hyperlink" Target="http://www.perupetro.com.pe/" TargetMode="External"/><Relationship Id="rId40" Type="http://schemas.openxmlformats.org/officeDocument/2006/relationships/hyperlink" Target="http://www.oefa.gob.oe/" TargetMode="External"/><Relationship Id="rId45" Type="http://schemas.openxmlformats.org/officeDocument/2006/relationships/hyperlink" Target="http://www.mef.gob.pe/" TargetMode="External"/><Relationship Id="rId53" Type="http://schemas.openxmlformats.org/officeDocument/2006/relationships/hyperlink" Target="http://www.perupetro.com.pe/" TargetMode="External"/><Relationship Id="rId58" Type="http://schemas.openxmlformats.org/officeDocument/2006/relationships/comments" Target="../comments1.xml"/><Relationship Id="rId5" Type="http://schemas.openxmlformats.org/officeDocument/2006/relationships/hyperlink" Target="https://eiti.org/es/documento/el-estandar-eiti-2019" TargetMode="External"/><Relationship Id="rId15" Type="http://schemas.openxmlformats.org/officeDocument/2006/relationships/hyperlink" Target="https://eiti.org/es/documento/el-estandar-eiti-2019" TargetMode="External"/><Relationship Id="rId23" Type="http://schemas.openxmlformats.org/officeDocument/2006/relationships/hyperlink" Target="https://eiti.org/es/documento/el-estandar-eiti-2019" TargetMode="External"/><Relationship Id="rId28" Type="http://schemas.openxmlformats.org/officeDocument/2006/relationships/hyperlink" Target="https://eiti.org/es/documento/el-estandar-eiti-2019" TargetMode="External"/><Relationship Id="rId36" Type="http://schemas.openxmlformats.org/officeDocument/2006/relationships/hyperlink" Target="http://www.minem.gob.pe/" TargetMode="External"/><Relationship Id="rId49" Type="http://schemas.openxmlformats.org/officeDocument/2006/relationships/hyperlink" Target="http://www.petroperu.com.pe/" TargetMode="External"/><Relationship Id="rId57" Type="http://schemas.openxmlformats.org/officeDocument/2006/relationships/vmlDrawing" Target="../drawings/vmlDrawing1.vml"/><Relationship Id="rId10" Type="http://schemas.openxmlformats.org/officeDocument/2006/relationships/hyperlink" Target="https://eiti.org/es/documento/el-estandar-eiti-2019" TargetMode="External"/><Relationship Id="rId19" Type="http://schemas.openxmlformats.org/officeDocument/2006/relationships/hyperlink" Target="https://eiti.org/es/documento/el-estandar-eiti-2019" TargetMode="External"/><Relationship Id="rId31" Type="http://schemas.openxmlformats.org/officeDocument/2006/relationships/hyperlink" Target="http://www.gob.pe/" TargetMode="External"/><Relationship Id="rId44" Type="http://schemas.openxmlformats.org/officeDocument/2006/relationships/hyperlink" Target="http://www.mef.gob.pe/" TargetMode="External"/><Relationship Id="rId52" Type="http://schemas.openxmlformats.org/officeDocument/2006/relationships/hyperlink" Target="http://www.petroperu.com.pe/" TargetMode="External"/><Relationship Id="rId4" Type="http://schemas.openxmlformats.org/officeDocument/2006/relationships/hyperlink" Target="https://eiti.org/es/documento/el-estandar-eiti-2019" TargetMode="External"/><Relationship Id="rId9" Type="http://schemas.openxmlformats.org/officeDocument/2006/relationships/hyperlink" Target="https://eiti.org/es/documento/el-estandar-eiti-2019" TargetMode="External"/><Relationship Id="rId14" Type="http://schemas.openxmlformats.org/officeDocument/2006/relationships/hyperlink" Target="https://eiti.org/es/documento/el-estandar-eiti-2019" TargetMode="External"/><Relationship Id="rId22" Type="http://schemas.openxmlformats.org/officeDocument/2006/relationships/hyperlink" Target="https://unstats.un.org/unsd/nationalaccount/sna2008.asp" TargetMode="External"/><Relationship Id="rId27" Type="http://schemas.openxmlformats.org/officeDocument/2006/relationships/hyperlink" Target="https://eiti.org/es/documento/el-estandar-eiti-2019" TargetMode="External"/><Relationship Id="rId30" Type="http://schemas.openxmlformats.org/officeDocument/2006/relationships/hyperlink" Target="http://www.gob.pe/" TargetMode="External"/><Relationship Id="rId35" Type="http://schemas.openxmlformats.org/officeDocument/2006/relationships/hyperlink" Target="http://www.minem.gob.pe/" TargetMode="External"/><Relationship Id="rId43" Type="http://schemas.openxmlformats.org/officeDocument/2006/relationships/hyperlink" Target="http://www.minem.gob.pe/" TargetMode="External"/><Relationship Id="rId48" Type="http://schemas.openxmlformats.org/officeDocument/2006/relationships/hyperlink" Target="http://www.petroperu.com.pe/" TargetMode="External"/><Relationship Id="rId56" Type="http://schemas.openxmlformats.org/officeDocument/2006/relationships/printerSettings" Target="../printerSettings/printerSettings3.bin"/><Relationship Id="rId8" Type="http://schemas.openxmlformats.org/officeDocument/2006/relationships/hyperlink" Target="https://eiti.org/es/documento/el-estandar-eiti-2019" TargetMode="External"/><Relationship Id="rId51" Type="http://schemas.openxmlformats.org/officeDocument/2006/relationships/hyperlink" Target="http://www.petroperu.com.pe/" TargetMode="External"/><Relationship Id="rId3" Type="http://schemas.openxmlformats.org/officeDocument/2006/relationships/hyperlink" Target="https://eiti.org/es/documento/el-estandar-eiti-2019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minsur.com/" TargetMode="External"/><Relationship Id="rId18" Type="http://schemas.openxmlformats.org/officeDocument/2006/relationships/hyperlink" Target="https://www.hudbayminerals.com/" TargetMode="External"/><Relationship Id="rId26" Type="http://schemas.openxmlformats.org/officeDocument/2006/relationships/hyperlink" Target="https://newmont.com/" TargetMode="External"/><Relationship Id="rId39" Type="http://schemas.openxmlformats.org/officeDocument/2006/relationships/hyperlink" Target="https://www.sierrametals.com/" TargetMode="External"/><Relationship Id="rId21" Type="http://schemas.openxmlformats.org/officeDocument/2006/relationships/hyperlink" Target="https://www.mineraboroo.com/" TargetMode="External"/><Relationship Id="rId34" Type="http://schemas.openxmlformats.org/officeDocument/2006/relationships/hyperlink" Target="https://www.repsol.com/" TargetMode="External"/><Relationship Id="rId42" Type="http://schemas.openxmlformats.org/officeDocument/2006/relationships/hyperlink" Target="https://www.unna.com.pe/" TargetMode="External"/><Relationship Id="rId47" Type="http://schemas.openxmlformats.org/officeDocument/2006/relationships/hyperlink" Target="https://www.sk.com/" TargetMode="External"/><Relationship Id="rId50" Type="http://schemas.openxmlformats.org/officeDocument/2006/relationships/hyperlink" Target="https://www.tecpetrol.com/" TargetMode="External"/><Relationship Id="rId55" Type="http://schemas.openxmlformats.org/officeDocument/2006/relationships/table" Target="../tables/table2.xml"/><Relationship Id="rId7" Type="http://schemas.openxmlformats.org/officeDocument/2006/relationships/hyperlink" Target="https://www.hocplc.com/" TargetMode="External"/><Relationship Id="rId12" Type="http://schemas.openxmlformats.org/officeDocument/2006/relationships/hyperlink" Target="https://www.poderosa.com.pe/" TargetMode="External"/><Relationship Id="rId17" Type="http://schemas.openxmlformats.org/officeDocument/2006/relationships/hyperlink" Target="https://www.goldfields.com.pe/" TargetMode="External"/><Relationship Id="rId25" Type="http://schemas.openxmlformats.org/officeDocument/2006/relationships/hyperlink" Target="https://www.lasbambas.com/" TargetMode="External"/><Relationship Id="rId33" Type="http://schemas.openxmlformats.org/officeDocument/2006/relationships/hyperlink" Target="https://www.pluspetrol.net/" TargetMode="External"/><Relationship Id="rId38" Type="http://schemas.openxmlformats.org/officeDocument/2006/relationships/hyperlink" Target="https://www.shougang.com.pe/" TargetMode="External"/><Relationship Id="rId46" Type="http://schemas.openxmlformats.org/officeDocument/2006/relationships/hyperlink" Target="http://www.huntoil.com/" TargetMode="External"/><Relationship Id="rId2" Type="http://schemas.openxmlformats.org/officeDocument/2006/relationships/hyperlink" Target="mailto:data@eiti.org" TargetMode="External"/><Relationship Id="rId16" Type="http://schemas.openxmlformats.org/officeDocument/2006/relationships/hyperlink" Target="https://www.fronteraenergy.ca/es" TargetMode="External"/><Relationship Id="rId20" Type="http://schemas.openxmlformats.org/officeDocument/2006/relationships/hyperlink" Target="https://marsa.com.pe/" TargetMode="External"/><Relationship Id="rId29" Type="http://schemas.openxmlformats.org/officeDocument/2006/relationships/hyperlink" Target="https://www.nexaresources.com/" TargetMode="External"/><Relationship Id="rId41" Type="http://schemas.openxmlformats.org/officeDocument/2006/relationships/hyperlink" Target="https://southerncoppercorp.com/" TargetMode="External"/><Relationship Id="rId54" Type="http://schemas.openxmlformats.org/officeDocument/2006/relationships/table" Target="../tables/table1.xm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https://www.glencoreperu.pe/" TargetMode="External"/><Relationship Id="rId11" Type="http://schemas.openxmlformats.org/officeDocument/2006/relationships/hyperlink" Target="http://www.miskimayo.com/" TargetMode="External"/><Relationship Id="rId24" Type="http://schemas.openxmlformats.org/officeDocument/2006/relationships/hyperlink" Target="http://www.buenaventura.pe/" TargetMode="External"/><Relationship Id="rId32" Type="http://schemas.openxmlformats.org/officeDocument/2006/relationships/hyperlink" Target="https://www.pluspetrol.net/" TargetMode="External"/><Relationship Id="rId37" Type="http://schemas.openxmlformats.org/officeDocument/2006/relationships/hyperlink" Target="https://www.panamericansilver.com.pe/" TargetMode="External"/><Relationship Id="rId40" Type="http://schemas.openxmlformats.org/officeDocument/2006/relationships/hyperlink" Target="http://www.buenaventura.pe/" TargetMode="External"/><Relationship Id="rId45" Type="http://schemas.openxmlformats.org/officeDocument/2006/relationships/hyperlink" Target="https://www.cepsa.com/" TargetMode="External"/><Relationship Id="rId53" Type="http://schemas.openxmlformats.org/officeDocument/2006/relationships/vmlDrawing" Target="../drawings/vmlDrawing2.vml"/><Relationship Id="rId58" Type="http://schemas.microsoft.com/office/2017/10/relationships/threadedComment" Target="../threadedComments/threadedComment1.xml"/><Relationship Id="rId5" Type="http://schemas.openxmlformats.org/officeDocument/2006/relationships/hyperlink" Target="https://www.antamina.com/" TargetMode="External"/><Relationship Id="rId15" Type="http://schemas.openxmlformats.org/officeDocument/2006/relationships/hyperlink" Target="https://www.fronteraenergy.ca/es" TargetMode="External"/><Relationship Id="rId23" Type="http://schemas.openxmlformats.org/officeDocument/2006/relationships/hyperlink" Target="https://colquisiri.com.pe/" TargetMode="External"/><Relationship Id="rId28" Type="http://schemas.openxmlformats.org/officeDocument/2006/relationships/hyperlink" Target="https://www.nexaresources.com/" TargetMode="External"/><Relationship Id="rId36" Type="http://schemas.openxmlformats.org/officeDocument/2006/relationships/hyperlink" Target="https://www.saviaperu.com/" TargetMode="External"/><Relationship Id="rId49" Type="http://schemas.openxmlformats.org/officeDocument/2006/relationships/hyperlink" Target="https://sonatrach.com/" TargetMode="External"/><Relationship Id="rId57" Type="http://schemas.openxmlformats.org/officeDocument/2006/relationships/comments" Target="../comments2.xml"/><Relationship Id="rId10" Type="http://schemas.openxmlformats.org/officeDocument/2006/relationships/hyperlink" Target="https://southernpeaksmining.com/" TargetMode="External"/><Relationship Id="rId19" Type="http://schemas.openxmlformats.org/officeDocument/2006/relationships/hyperlink" Target="https://www.panamericansilver.com.pe/" TargetMode="External"/><Relationship Id="rId31" Type="http://schemas.openxmlformats.org/officeDocument/2006/relationships/hyperlink" Target="https://petrotal-corp.com/" TargetMode="External"/><Relationship Id="rId44" Type="http://schemas.openxmlformats.org/officeDocument/2006/relationships/hyperlink" Target="https://www.cnpc.com.pe/" TargetMode="External"/><Relationship Id="rId52" Type="http://schemas.openxmlformats.org/officeDocument/2006/relationships/printerSettings" Target="../printerSettings/printerSettings4.bin"/><Relationship Id="rId4" Type="http://schemas.openxmlformats.org/officeDocument/2006/relationships/hyperlink" Target="http://www.buenaventura.pe/" TargetMode="External"/><Relationship Id="rId9" Type="http://schemas.openxmlformats.org/officeDocument/2006/relationships/hyperlink" Target="http://www.buenaventura.pe/" TargetMode="External"/><Relationship Id="rId14" Type="http://schemas.openxmlformats.org/officeDocument/2006/relationships/hyperlink" Target="https://www.glencoreperu.pe/" TargetMode="External"/><Relationship Id="rId22" Type="http://schemas.openxmlformats.org/officeDocument/2006/relationships/hyperlink" Target="https://www.chinalco.com.pe/" TargetMode="External"/><Relationship Id="rId27" Type="http://schemas.openxmlformats.org/officeDocument/2006/relationships/hyperlink" Target="https://www.minsur.com/" TargetMode="External"/><Relationship Id="rId30" Type="http://schemas.openxmlformats.org/officeDocument/2006/relationships/hyperlink" Target="https://www.panamericansilver.com.pe/" TargetMode="External"/><Relationship Id="rId35" Type="http://schemas.openxmlformats.org/officeDocument/2006/relationships/hyperlink" Target="http://www.sapet.com.pe/" TargetMode="External"/><Relationship Id="rId43" Type="http://schemas.openxmlformats.org/officeDocument/2006/relationships/hyperlink" Target="https://www.volcan.com.pe/" TargetMode="External"/><Relationship Id="rId48" Type="http://schemas.openxmlformats.org/officeDocument/2006/relationships/hyperlink" Target="https://www.cerroverde.pe/" TargetMode="External"/><Relationship Id="rId56" Type="http://schemas.openxmlformats.org/officeDocument/2006/relationships/table" Target="../tables/table3.xml"/><Relationship Id="rId8" Type="http://schemas.openxmlformats.org/officeDocument/2006/relationships/hyperlink" Target="https://www.panamericansilver.com.pe/" TargetMode="External"/><Relationship Id="rId51" Type="http://schemas.openxmlformats.org/officeDocument/2006/relationships/hyperlink" Target="https://www.tecpetrol.com/" TargetMode="External"/><Relationship Id="rId3" Type="http://schemas.openxmlformats.org/officeDocument/2006/relationships/hyperlink" Target="https://eiti.org/es/documento/plantilla-datos-resumidos-eiti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hyperlink" Target="https://www.imf.org/external/np/sta/gfsm/" TargetMode="External"/><Relationship Id="rId7" Type="http://schemas.openxmlformats.org/officeDocument/2006/relationships/printerSettings" Target="../printerSettings/printerSettings5.bin"/><Relationship Id="rId12" Type="http://schemas.microsoft.com/office/2017/10/relationships/threadedComment" Target="../threadedComments/threadedComment2.xml"/><Relationship Id="rId2" Type="http://schemas.openxmlformats.org/officeDocument/2006/relationships/hyperlink" Target="https://eiti.org/document/standard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https://eiti.org/es/documento/plantilla-datos-resumidos-eiti" TargetMode="External"/><Relationship Id="rId11" Type="http://schemas.openxmlformats.org/officeDocument/2006/relationships/comments" Target="../comments3.xml"/><Relationship Id="rId5" Type="http://schemas.openxmlformats.org/officeDocument/2006/relationships/hyperlink" Target="mailto:data@eiti.org" TargetMode="External"/><Relationship Id="rId10" Type="http://schemas.openxmlformats.org/officeDocument/2006/relationships/table" Target="../tables/table4.xml"/><Relationship Id="rId4" Type="http://schemas.openxmlformats.org/officeDocument/2006/relationships/hyperlink" Target="https://eiti.org/es/documento/plantilla-datos-resumidos-del-eiti" TargetMode="External"/><Relationship Id="rId9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5.xml"/><Relationship Id="rId3" Type="http://schemas.openxmlformats.org/officeDocument/2006/relationships/hyperlink" Target="https://eiti.org/es/documento/el-estandar-eiti-2019" TargetMode="External"/><Relationship Id="rId7" Type="http://schemas.openxmlformats.org/officeDocument/2006/relationships/vmlDrawing" Target="../drawings/vmlDrawing4.vml"/><Relationship Id="rId2" Type="http://schemas.openxmlformats.org/officeDocument/2006/relationships/hyperlink" Target="https://eiti.org/document/standard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printerSettings" Target="../printerSettings/printerSettings6.bin"/><Relationship Id="rId5" Type="http://schemas.openxmlformats.org/officeDocument/2006/relationships/hyperlink" Target="https://eiti.org/es/documento/plantilla-datos-resumidos-eiti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comments" Target="../comments4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1.xml"/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9.xml"/><Relationship Id="rId11" Type="http://schemas.openxmlformats.org/officeDocument/2006/relationships/table" Target="../tables/table14.xml"/><Relationship Id="rId5" Type="http://schemas.openxmlformats.org/officeDocument/2006/relationships/table" Target="../tables/table8.xml"/><Relationship Id="rId10" Type="http://schemas.openxmlformats.org/officeDocument/2006/relationships/table" Target="../tables/table13.xml"/><Relationship Id="rId4" Type="http://schemas.openxmlformats.org/officeDocument/2006/relationships/table" Target="../tables/table7.xml"/><Relationship Id="rId9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G57"/>
  <sheetViews>
    <sheetView showGridLines="0" zoomScale="85" zoomScaleNormal="85" workbookViewId="0">
      <selection activeCell="G4" sqref="G4"/>
    </sheetView>
  </sheetViews>
  <sheetFormatPr defaultColWidth="4" defaultRowHeight="24" customHeight="1" x14ac:dyDescent="0.35"/>
  <cols>
    <col min="1" max="1" width="4" style="17"/>
    <col min="2" max="2" width="4" style="17" hidden="1" customWidth="1"/>
    <col min="3" max="3" width="76.453125" style="17" customWidth="1"/>
    <col min="4" max="4" width="2.81640625" style="17" customWidth="1"/>
    <col min="5" max="5" width="56.1796875" style="17" customWidth="1"/>
    <col min="6" max="6" width="2.81640625" style="17" customWidth="1"/>
    <col min="7" max="7" width="50.453125" style="17" customWidth="1"/>
    <col min="8" max="16384" width="4" style="17"/>
  </cols>
  <sheetData>
    <row r="1" spans="2:7" ht="15.75" customHeight="1" x14ac:dyDescent="0.35">
      <c r="B1" s="211"/>
      <c r="C1" s="18"/>
      <c r="D1" s="211"/>
      <c r="E1" s="211"/>
      <c r="F1" s="211"/>
      <c r="G1" s="211"/>
    </row>
    <row r="2" spans="2:7" ht="15" x14ac:dyDescent="0.35">
      <c r="B2" s="211"/>
      <c r="C2" s="211"/>
      <c r="D2" s="211"/>
      <c r="E2" s="211"/>
      <c r="F2" s="211"/>
      <c r="G2" s="211"/>
    </row>
    <row r="3" spans="2:7" ht="15" x14ac:dyDescent="0.35">
      <c r="B3" s="211"/>
      <c r="C3" s="211"/>
      <c r="D3" s="211"/>
      <c r="E3" s="246"/>
      <c r="F3" s="211"/>
      <c r="G3" s="246"/>
    </row>
    <row r="4" spans="2:7" ht="15" x14ac:dyDescent="0.35">
      <c r="B4" s="211"/>
      <c r="C4" s="211"/>
      <c r="D4" s="211"/>
      <c r="E4" s="246" t="s">
        <v>0</v>
      </c>
      <c r="F4" s="211"/>
      <c r="G4" s="247" t="s">
        <v>1</v>
      </c>
    </row>
    <row r="5" spans="2:7" ht="15" x14ac:dyDescent="0.35">
      <c r="B5" s="211"/>
      <c r="C5" s="211"/>
      <c r="D5" s="211"/>
      <c r="E5" s="211"/>
      <c r="F5" s="211"/>
      <c r="G5" s="211"/>
    </row>
    <row r="6" spans="2:7" ht="3.75" customHeight="1" x14ac:dyDescent="0.35">
      <c r="B6" s="211"/>
      <c r="C6" s="211"/>
      <c r="D6" s="211"/>
      <c r="E6" s="211"/>
      <c r="F6" s="211"/>
      <c r="G6" s="211"/>
    </row>
    <row r="7" spans="2:7" ht="3.75" customHeight="1" x14ac:dyDescent="0.35">
      <c r="B7" s="211"/>
      <c r="C7" s="211"/>
      <c r="D7" s="211"/>
      <c r="E7" s="211"/>
      <c r="F7" s="211"/>
      <c r="G7" s="211"/>
    </row>
    <row r="8" spans="2:7" ht="15" x14ac:dyDescent="0.35">
      <c r="B8" s="211"/>
      <c r="C8" s="211"/>
      <c r="D8" s="211"/>
      <c r="E8" s="211"/>
      <c r="F8" s="211"/>
      <c r="G8" s="211"/>
    </row>
    <row r="9" spans="2:7" ht="15" x14ac:dyDescent="0.35">
      <c r="B9" s="211"/>
      <c r="C9" s="35"/>
      <c r="D9" s="36"/>
      <c r="E9" s="36"/>
      <c r="F9" s="248"/>
      <c r="G9" s="248"/>
    </row>
    <row r="10" spans="2:7" ht="22.5" x14ac:dyDescent="0.35">
      <c r="B10" s="211"/>
      <c r="C10" s="194" t="s">
        <v>2</v>
      </c>
      <c r="D10" s="249"/>
      <c r="E10" s="249"/>
      <c r="F10" s="248"/>
      <c r="G10" s="248"/>
    </row>
    <row r="11" spans="2:7" ht="15" x14ac:dyDescent="0.35">
      <c r="B11" s="211"/>
      <c r="C11" s="37" t="s">
        <v>3</v>
      </c>
      <c r="D11" s="38"/>
      <c r="E11" s="38"/>
      <c r="F11" s="248"/>
      <c r="G11" s="248"/>
    </row>
    <row r="12" spans="2:7" ht="15" x14ac:dyDescent="0.35">
      <c r="B12" s="211"/>
      <c r="C12" s="35"/>
      <c r="D12" s="36"/>
      <c r="E12" s="36"/>
      <c r="F12" s="248"/>
      <c r="G12" s="248"/>
    </row>
    <row r="13" spans="2:7" ht="15" x14ac:dyDescent="0.35">
      <c r="B13" s="211"/>
      <c r="C13" s="39" t="s">
        <v>4</v>
      </c>
      <c r="D13" s="36"/>
      <c r="E13" s="36"/>
      <c r="F13" s="248"/>
      <c r="G13" s="248"/>
    </row>
    <row r="14" spans="2:7" ht="15" customHeight="1" x14ac:dyDescent="0.35">
      <c r="B14" s="211"/>
      <c r="C14" s="275" t="s">
        <v>5</v>
      </c>
      <c r="D14" s="275"/>
      <c r="E14" s="275"/>
      <c r="F14" s="248"/>
      <c r="G14" s="248"/>
    </row>
    <row r="15" spans="2:7" ht="15" x14ac:dyDescent="0.35">
      <c r="B15" s="211"/>
      <c r="C15" s="40"/>
      <c r="D15" s="40"/>
      <c r="E15" s="40"/>
      <c r="F15" s="248"/>
      <c r="G15" s="248"/>
    </row>
    <row r="16" spans="2:7" ht="15" x14ac:dyDescent="0.35">
      <c r="B16" s="211"/>
      <c r="C16" s="41" t="s">
        <v>6</v>
      </c>
      <c r="D16" s="42"/>
      <c r="E16" s="42"/>
      <c r="F16" s="248"/>
      <c r="G16" s="248"/>
    </row>
    <row r="17" spans="2:7" ht="15" x14ac:dyDescent="0.35">
      <c r="B17" s="211"/>
      <c r="C17" s="43" t="s">
        <v>7</v>
      </c>
      <c r="D17" s="42"/>
      <c r="E17" s="42"/>
      <c r="F17" s="248"/>
      <c r="G17" s="248"/>
    </row>
    <row r="18" spans="2:7" ht="15" x14ac:dyDescent="0.35">
      <c r="B18" s="211"/>
      <c r="C18" s="43" t="s">
        <v>8</v>
      </c>
      <c r="D18" s="42"/>
      <c r="E18" s="42"/>
      <c r="F18" s="248"/>
      <c r="G18" s="248"/>
    </row>
    <row r="19" spans="2:7" ht="15" x14ac:dyDescent="0.35">
      <c r="B19" s="211"/>
      <c r="C19" s="276" t="s">
        <v>9</v>
      </c>
      <c r="D19" s="276"/>
      <c r="E19" s="276"/>
      <c r="F19" s="248"/>
      <c r="G19" s="248"/>
    </row>
    <row r="20" spans="2:7" ht="32.25" customHeight="1" x14ac:dyDescent="0.35">
      <c r="B20" s="211"/>
      <c r="C20" s="274" t="s">
        <v>10</v>
      </c>
      <c r="D20" s="274"/>
      <c r="E20" s="274"/>
      <c r="F20" s="248"/>
      <c r="G20" s="248"/>
    </row>
    <row r="21" spans="2:7" ht="15" x14ac:dyDescent="0.35">
      <c r="B21" s="211"/>
      <c r="C21" s="42"/>
      <c r="D21" s="42"/>
      <c r="E21" s="42"/>
      <c r="F21" s="248"/>
      <c r="G21" s="248"/>
    </row>
    <row r="22" spans="2:7" ht="15" x14ac:dyDescent="0.35">
      <c r="B22" s="211"/>
      <c r="C22" s="41" t="s">
        <v>11</v>
      </c>
      <c r="D22" s="43"/>
      <c r="E22" s="43"/>
      <c r="F22" s="248"/>
      <c r="G22" s="248"/>
    </row>
    <row r="23" spans="2:7" ht="15" x14ac:dyDescent="0.35">
      <c r="B23" s="211"/>
      <c r="C23" s="43"/>
      <c r="D23" s="43"/>
      <c r="E23" s="43"/>
      <c r="F23" s="248"/>
      <c r="G23" s="248"/>
    </row>
    <row r="24" spans="2:7" ht="15" x14ac:dyDescent="0.35">
      <c r="B24" s="211"/>
      <c r="C24" s="44"/>
      <c r="D24" s="249"/>
      <c r="E24" s="249"/>
      <c r="F24" s="248"/>
      <c r="G24" s="248"/>
    </row>
    <row r="25" spans="2:7" ht="15" x14ac:dyDescent="0.35">
      <c r="B25" s="211"/>
      <c r="C25" s="45" t="s">
        <v>12</v>
      </c>
      <c r="D25" s="249"/>
      <c r="E25" s="249"/>
      <c r="F25" s="248"/>
      <c r="G25" s="248"/>
    </row>
    <row r="26" spans="2:7" ht="15" x14ac:dyDescent="0.35">
      <c r="B26" s="211"/>
      <c r="C26" s="46"/>
      <c r="D26" s="249"/>
      <c r="E26" s="249"/>
      <c r="F26" s="248"/>
      <c r="G26" s="248"/>
    </row>
    <row r="27" spans="2:7" ht="15" x14ac:dyDescent="0.35">
      <c r="B27" s="211"/>
      <c r="C27" s="47" t="s">
        <v>13</v>
      </c>
      <c r="D27" s="249"/>
      <c r="E27" s="249"/>
      <c r="F27" s="248"/>
      <c r="G27" s="248"/>
    </row>
    <row r="28" spans="2:7" ht="15" x14ac:dyDescent="0.35">
      <c r="B28" s="211"/>
      <c r="C28" s="47" t="s">
        <v>14</v>
      </c>
      <c r="D28" s="249"/>
      <c r="E28" s="249"/>
      <c r="F28" s="248"/>
      <c r="G28" s="248"/>
    </row>
    <row r="29" spans="2:7" ht="15" x14ac:dyDescent="0.35">
      <c r="B29" s="211"/>
      <c r="C29" s="47" t="s">
        <v>15</v>
      </c>
      <c r="D29" s="249"/>
      <c r="E29" s="249"/>
      <c r="F29" s="248"/>
      <c r="G29" s="248"/>
    </row>
    <row r="30" spans="2:7" ht="15" x14ac:dyDescent="0.35">
      <c r="B30" s="211"/>
      <c r="C30" s="47" t="s">
        <v>16</v>
      </c>
      <c r="D30" s="249"/>
      <c r="E30" s="249"/>
      <c r="F30" s="248"/>
      <c r="G30" s="248"/>
    </row>
    <row r="31" spans="2:7" ht="15" x14ac:dyDescent="0.35">
      <c r="B31" s="211"/>
      <c r="C31" s="47" t="s">
        <v>17</v>
      </c>
      <c r="D31" s="249"/>
      <c r="E31" s="249"/>
      <c r="F31" s="248"/>
      <c r="G31" s="248"/>
    </row>
    <row r="32" spans="2:7" ht="15" x14ac:dyDescent="0.35">
      <c r="B32" s="211"/>
      <c r="C32" s="44"/>
      <c r="D32" s="44"/>
      <c r="E32" s="44"/>
      <c r="F32" s="248"/>
      <c r="G32" s="248"/>
    </row>
    <row r="33" spans="2:7" ht="15" x14ac:dyDescent="0.35">
      <c r="B33" s="211"/>
      <c r="C33" s="270" t="s">
        <v>18</v>
      </c>
      <c r="D33" s="270"/>
      <c r="E33" s="270"/>
      <c r="F33" s="270"/>
      <c r="G33" s="270"/>
    </row>
    <row r="34" spans="2:7" s="19" customFormat="1" ht="15" x14ac:dyDescent="0.4">
      <c r="B34" s="250"/>
      <c r="C34" s="20"/>
      <c r="D34" s="20"/>
      <c r="E34" s="21"/>
      <c r="F34" s="250"/>
      <c r="G34" s="250"/>
    </row>
    <row r="35" spans="2:7" ht="30" x14ac:dyDescent="0.35">
      <c r="B35" s="211"/>
      <c r="C35" s="48" t="s">
        <v>19</v>
      </c>
      <c r="D35" s="211"/>
      <c r="E35" s="189" t="s">
        <v>20</v>
      </c>
      <c r="F35" s="211"/>
      <c r="G35" s="22" t="s">
        <v>21</v>
      </c>
    </row>
    <row r="36" spans="2:7" s="19" customFormat="1" ht="15" x14ac:dyDescent="0.35">
      <c r="B36" s="250"/>
      <c r="C36" s="23"/>
      <c r="D36" s="250"/>
      <c r="E36" s="23"/>
      <c r="F36" s="250"/>
      <c r="G36" s="23"/>
    </row>
    <row r="37" spans="2:7" ht="15" x14ac:dyDescent="0.4">
      <c r="B37" s="211"/>
      <c r="C37" s="41" t="s">
        <v>22</v>
      </c>
      <c r="D37" s="44"/>
      <c r="E37" s="49"/>
      <c r="F37" s="248"/>
      <c r="G37" s="248"/>
    </row>
    <row r="38" spans="2:7" ht="15" x14ac:dyDescent="0.4">
      <c r="B38" s="211"/>
      <c r="C38" s="24"/>
      <c r="D38" s="24"/>
      <c r="E38" s="25"/>
      <c r="F38" s="211"/>
      <c r="G38" s="211"/>
    </row>
    <row r="40" spans="2:7" ht="15.75" customHeight="1" x14ac:dyDescent="0.35">
      <c r="B40" s="211"/>
      <c r="C40" s="50" t="s">
        <v>23</v>
      </c>
      <c r="D40" s="26"/>
      <c r="E40" s="53" t="s">
        <v>24</v>
      </c>
      <c r="F40" s="54"/>
      <c r="G40" s="55"/>
    </row>
    <row r="41" spans="2:7" ht="43.5" customHeight="1" x14ac:dyDescent="0.35">
      <c r="B41" s="211"/>
      <c r="C41" s="51" t="s">
        <v>25</v>
      </c>
      <c r="D41" s="26"/>
      <c r="E41" s="56" t="s">
        <v>26</v>
      </c>
      <c r="F41" s="192"/>
      <c r="G41" s="57"/>
    </row>
    <row r="42" spans="2:7" ht="31.5" customHeight="1" x14ac:dyDescent="0.35">
      <c r="B42" s="211"/>
      <c r="C42" s="51" t="s">
        <v>27</v>
      </c>
      <c r="D42" s="26"/>
      <c r="E42" s="58" t="s">
        <v>28</v>
      </c>
      <c r="F42" s="192"/>
      <c r="G42" s="57"/>
    </row>
    <row r="43" spans="2:7" ht="24" customHeight="1" x14ac:dyDescent="0.35">
      <c r="B43" s="211"/>
      <c r="C43" s="51" t="s">
        <v>29</v>
      </c>
      <c r="D43" s="26"/>
      <c r="E43" s="56" t="s">
        <v>30</v>
      </c>
      <c r="F43" s="192"/>
      <c r="G43" s="57"/>
    </row>
    <row r="44" spans="2:7" ht="48" customHeight="1" x14ac:dyDescent="0.35">
      <c r="B44" s="211"/>
      <c r="C44" s="52" t="s">
        <v>31</v>
      </c>
      <c r="D44" s="26"/>
      <c r="E44" s="59" t="s">
        <v>32</v>
      </c>
      <c r="F44" s="60"/>
      <c r="G44" s="61"/>
    </row>
    <row r="45" spans="2:7" ht="12" customHeight="1" thickBot="1" x14ac:dyDescent="0.4">
      <c r="B45" s="211"/>
      <c r="C45" s="211"/>
      <c r="D45" s="211"/>
      <c r="E45" s="211"/>
      <c r="F45" s="211"/>
      <c r="G45" s="211"/>
    </row>
    <row r="46" spans="2:7" ht="15.5" thickBot="1" x14ac:dyDescent="0.4">
      <c r="B46" s="211"/>
      <c r="C46" s="271" t="s">
        <v>33</v>
      </c>
      <c r="D46" s="272"/>
      <c r="E46" s="272"/>
      <c r="F46" s="272"/>
      <c r="G46" s="273"/>
    </row>
    <row r="47" spans="2:7" ht="15.5" thickBot="1" x14ac:dyDescent="0.4">
      <c r="B47" s="211"/>
      <c r="C47" s="271" t="s">
        <v>34</v>
      </c>
      <c r="D47" s="272"/>
      <c r="E47" s="272"/>
      <c r="F47" s="272"/>
      <c r="G47" s="273"/>
    </row>
    <row r="48" spans="2:7" ht="15.5" thickBot="1" x14ac:dyDescent="0.4">
      <c r="B48" s="211"/>
      <c r="C48" s="24"/>
      <c r="D48" s="24"/>
      <c r="E48" s="24"/>
      <c r="F48" s="24"/>
      <c r="G48" s="211"/>
    </row>
    <row r="49" spans="2:7" ht="15" x14ac:dyDescent="0.35">
      <c r="B49" s="211"/>
      <c r="C49" s="191" t="s">
        <v>35</v>
      </c>
      <c r="D49" s="27"/>
      <c r="E49" s="28"/>
      <c r="F49" s="27"/>
      <c r="G49" s="27"/>
    </row>
    <row r="50" spans="2:7" ht="15" customHeight="1" x14ac:dyDescent="0.35">
      <c r="B50" s="211"/>
      <c r="C50" s="269" t="s">
        <v>36</v>
      </c>
      <c r="D50" s="269"/>
      <c r="E50" s="269"/>
      <c r="F50" s="269"/>
      <c r="G50" s="269"/>
    </row>
    <row r="51" spans="2:7" ht="15" x14ac:dyDescent="0.35">
      <c r="B51" s="29" t="s">
        <v>37</v>
      </c>
      <c r="C51" s="190" t="s">
        <v>38</v>
      </c>
      <c r="D51" s="29"/>
      <c r="E51" s="30"/>
      <c r="F51" s="29"/>
      <c r="G51" s="31"/>
    </row>
    <row r="52" spans="2:7" ht="15" x14ac:dyDescent="0.35">
      <c r="B52" s="211"/>
      <c r="C52" s="211"/>
      <c r="D52" s="211"/>
      <c r="E52" s="211"/>
      <c r="F52" s="211"/>
      <c r="G52" s="211"/>
    </row>
    <row r="53" spans="2:7" ht="15" x14ac:dyDescent="0.35">
      <c r="B53" s="211"/>
      <c r="C53" s="211"/>
      <c r="D53" s="211"/>
      <c r="E53" s="211"/>
      <c r="F53" s="211"/>
      <c r="G53" s="211"/>
    </row>
    <row r="54" spans="2:7" ht="15" x14ac:dyDescent="0.35">
      <c r="B54" s="211"/>
      <c r="C54" s="211"/>
      <c r="D54" s="211"/>
      <c r="E54" s="211"/>
      <c r="F54" s="211"/>
      <c r="G54" s="211"/>
    </row>
    <row r="55" spans="2:7" ht="15" x14ac:dyDescent="0.35">
      <c r="B55" s="211"/>
      <c r="C55" s="211"/>
      <c r="D55" s="211"/>
      <c r="E55" s="211"/>
      <c r="F55" s="211"/>
      <c r="G55" s="211"/>
    </row>
    <row r="56" spans="2:7" ht="15" x14ac:dyDescent="0.35">
      <c r="B56" s="211"/>
      <c r="C56" s="211"/>
      <c r="D56" s="211"/>
      <c r="E56" s="211"/>
      <c r="F56" s="211"/>
      <c r="G56" s="211"/>
    </row>
    <row r="57" spans="2:7" ht="15" x14ac:dyDescent="0.35">
      <c r="B57" s="211"/>
      <c r="C57" s="211"/>
      <c r="D57" s="211"/>
      <c r="E57" s="211"/>
      <c r="F57" s="211"/>
      <c r="G57" s="211"/>
    </row>
  </sheetData>
  <mergeCells count="7">
    <mergeCell ref="C50:G50"/>
    <mergeCell ref="C33:G33"/>
    <mergeCell ref="C47:G47"/>
    <mergeCell ref="C20:E20"/>
    <mergeCell ref="C14:E14"/>
    <mergeCell ref="C46:G46"/>
    <mergeCell ref="C19:E19"/>
  </mergeCells>
  <dataValidations count="2">
    <dataValidation type="whole" errorStyle="warning" allowBlank="1" showInputMessage="1" showErrorMessage="1" errorTitle="Por favor, no editar estas celda" error="Contenido a ser ingresar por el Secretariado Internacional" sqref="G4" xr:uid="{00000000-0002-0000-0000-000000000000}">
      <formula1>444</formula1>
      <formula2>555</formula2>
    </dataValidation>
    <dataValidation type="whole" allowBlank="1" showInputMessage="1" showErrorMessage="1" errorTitle="No editar estas celdas" error="Por favor, no edite estas celdas" sqref="C46:G52 C4:F45 G5:G45 C1:G3" xr:uid="{00000000-0002-0000-0000-000001000000}">
      <formula1>10000</formula1>
      <formula2>50000</formula2>
    </dataValidation>
  </dataValidations>
  <hyperlinks>
    <hyperlink ref="C33:D33" r:id="rId1" display="The International Secretariat can provide advice and support on request. Please contact " xr:uid="{00000000-0004-0000-0000-000000000000}"/>
    <hyperlink ref="C20:E20" r:id="rId2" display="The data will be used to populate the global EITI data repository, available on the international EITI website: https://eiti.org/data" xr:uid="{00000000-0004-0000-0000-000001000000}"/>
    <hyperlink ref="C19:E19" r:id="rId3" display="3. This Data sheet should be submitted alongside the EITI Report. Send it to the International Secretariat: data@eiti.org " xr:uid="{00000000-0004-0000-0000-000002000000}"/>
    <hyperlink ref="C46:G46" r:id="rId4" display="Puede acceder a la versión más reciente de las plantillas de datos resumidos en https://eiti.org/es/documento/plantilla-datos-resumidos-del-eiti" xr:uid="{00000000-0004-0000-0000-000003000000}"/>
    <hyperlink ref="C47:G47" r:id="rId5" display="Give us your feedback or report a conflict in the data! Write to us at  data@eiti.org" xr:uid="{00000000-0004-0000-0000-000004000000}"/>
  </hyperlinks>
  <pageMargins left="0.7" right="0.7" top="0.75" bottom="0.75" header="0.3" footer="0.3"/>
  <pageSetup paperSize="9" orientation="portrait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4DC20-D33A-4FFB-98D3-EA95D5650F65}">
  <dimension ref="A1:C19"/>
  <sheetViews>
    <sheetView tabSelected="1" workbookViewId="0">
      <selection activeCell="E19" sqref="E19"/>
    </sheetView>
  </sheetViews>
  <sheetFormatPr defaultRowHeight="14" x14ac:dyDescent="0.35"/>
  <cols>
    <col min="1" max="1" width="40.1796875" style="340" customWidth="1"/>
    <col min="2" max="2" width="30.453125" style="340" customWidth="1"/>
    <col min="3" max="3" width="73.6328125" style="340" customWidth="1"/>
    <col min="4" max="16384" width="8.7265625" style="340"/>
  </cols>
  <sheetData>
    <row r="1" spans="1:3" x14ac:dyDescent="0.35">
      <c r="A1" s="345" t="s">
        <v>2195</v>
      </c>
      <c r="B1" s="345" t="s">
        <v>2196</v>
      </c>
      <c r="C1" s="345" t="s">
        <v>2197</v>
      </c>
    </row>
    <row r="2" spans="1:3" x14ac:dyDescent="0.35">
      <c r="A2" s="346" t="s">
        <v>2214</v>
      </c>
      <c r="B2" s="342">
        <v>32889518413597.699</v>
      </c>
      <c r="C2" s="340" t="s">
        <v>2198</v>
      </c>
    </row>
    <row r="3" spans="1:3" ht="28" x14ac:dyDescent="0.35">
      <c r="A3" s="347" t="s">
        <v>2216</v>
      </c>
      <c r="B3" s="343">
        <v>58399000</v>
      </c>
      <c r="C3" s="341" t="s">
        <v>2205</v>
      </c>
    </row>
    <row r="4" spans="1:3" ht="112" x14ac:dyDescent="0.35">
      <c r="A4" s="347" t="s">
        <v>2215</v>
      </c>
      <c r="B4" s="343">
        <v>343810000</v>
      </c>
      <c r="C4" s="341" t="s">
        <v>2199</v>
      </c>
    </row>
    <row r="5" spans="1:3" ht="28" x14ac:dyDescent="0.35">
      <c r="A5" s="346" t="s">
        <v>2217</v>
      </c>
      <c r="B5" s="344" t="s">
        <v>79</v>
      </c>
      <c r="C5" s="339" t="s">
        <v>2206</v>
      </c>
    </row>
    <row r="6" spans="1:3" x14ac:dyDescent="0.35">
      <c r="A6" s="346" t="s">
        <v>2218</v>
      </c>
      <c r="B6" s="344">
        <v>682000000</v>
      </c>
      <c r="C6" s="339" t="s">
        <v>2200</v>
      </c>
    </row>
    <row r="7" spans="1:3" ht="28" x14ac:dyDescent="0.35">
      <c r="A7" s="346" t="s">
        <v>2219</v>
      </c>
      <c r="B7" s="344">
        <v>50083388.25</v>
      </c>
      <c r="C7" s="339" t="s">
        <v>2201</v>
      </c>
    </row>
    <row r="8" spans="1:3" ht="28" x14ac:dyDescent="0.35">
      <c r="A8" s="346" t="s">
        <v>2220</v>
      </c>
      <c r="B8" s="344" t="s">
        <v>79</v>
      </c>
      <c r="C8" s="339" t="s">
        <v>2207</v>
      </c>
    </row>
    <row r="9" spans="1:3" x14ac:dyDescent="0.35">
      <c r="A9" s="346" t="s">
        <v>2221</v>
      </c>
      <c r="B9" s="344">
        <v>43000000000</v>
      </c>
      <c r="C9" s="339" t="s">
        <v>2202</v>
      </c>
    </row>
    <row r="10" spans="1:3" ht="56" x14ac:dyDescent="0.35">
      <c r="A10" s="348" t="s">
        <v>2223</v>
      </c>
      <c r="B10" s="340" t="s">
        <v>505</v>
      </c>
      <c r="C10" s="339" t="s">
        <v>2208</v>
      </c>
    </row>
    <row r="11" spans="1:3" ht="28" x14ac:dyDescent="0.35">
      <c r="A11" s="348" t="s">
        <v>2224</v>
      </c>
      <c r="B11" s="340" t="s">
        <v>504</v>
      </c>
      <c r="C11" s="339" t="s">
        <v>2209</v>
      </c>
    </row>
    <row r="12" spans="1:3" x14ac:dyDescent="0.35">
      <c r="A12" s="348" t="s">
        <v>2225</v>
      </c>
      <c r="B12" s="340" t="s">
        <v>510</v>
      </c>
      <c r="C12" s="339" t="s">
        <v>2203</v>
      </c>
    </row>
    <row r="13" spans="1:3" ht="42" x14ac:dyDescent="0.35">
      <c r="A13" s="348" t="s">
        <v>2226</v>
      </c>
      <c r="B13" s="340" t="s">
        <v>570</v>
      </c>
      <c r="C13" s="339" t="s">
        <v>2210</v>
      </c>
    </row>
    <row r="14" spans="1:3" ht="28" x14ac:dyDescent="0.35">
      <c r="A14" s="348" t="s">
        <v>2227</v>
      </c>
      <c r="B14" s="340" t="s">
        <v>504</v>
      </c>
      <c r="C14" s="339" t="s">
        <v>2204</v>
      </c>
    </row>
    <row r="15" spans="1:3" ht="28" x14ac:dyDescent="0.35">
      <c r="A15" s="349" t="s">
        <v>2228</v>
      </c>
      <c r="B15" s="340" t="s">
        <v>415</v>
      </c>
      <c r="C15" s="339" t="s">
        <v>2211</v>
      </c>
    </row>
    <row r="16" spans="1:3" ht="28" x14ac:dyDescent="0.35">
      <c r="A16" s="349" t="s">
        <v>2229</v>
      </c>
      <c r="B16" s="340" t="s">
        <v>420</v>
      </c>
      <c r="C16" s="339" t="s">
        <v>2211</v>
      </c>
    </row>
    <row r="17" spans="1:3" ht="28" x14ac:dyDescent="0.35">
      <c r="A17" s="349" t="s">
        <v>2230</v>
      </c>
      <c r="B17" s="340" t="s">
        <v>571</v>
      </c>
      <c r="C17" s="339" t="s">
        <v>2212</v>
      </c>
    </row>
    <row r="18" spans="1:3" ht="28" x14ac:dyDescent="0.35">
      <c r="A18" s="349" t="s">
        <v>2231</v>
      </c>
      <c r="B18" s="340" t="s">
        <v>571</v>
      </c>
      <c r="C18" s="339" t="s">
        <v>2213</v>
      </c>
    </row>
    <row r="19" spans="1:3" x14ac:dyDescent="0.35">
      <c r="A19" s="349" t="s">
        <v>2232</v>
      </c>
      <c r="B19" s="344">
        <v>338413</v>
      </c>
      <c r="C19" s="339" t="s">
        <v>2222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95"/>
  <sheetViews>
    <sheetView showGridLines="0" zoomScale="94" zoomScaleNormal="94" workbookViewId="0">
      <selection activeCell="L30" sqref="L30"/>
    </sheetView>
  </sheetViews>
  <sheetFormatPr defaultColWidth="4" defaultRowHeight="24" customHeight="1" x14ac:dyDescent="0.35"/>
  <cols>
    <col min="1" max="1" width="4" style="7"/>
    <col min="2" max="2" width="4" style="7" hidden="1" customWidth="1"/>
    <col min="3" max="3" width="75" style="7" bestFit="1" customWidth="1"/>
    <col min="4" max="4" width="2.81640625" style="7" customWidth="1"/>
    <col min="5" max="5" width="45.7265625" style="7" customWidth="1"/>
    <col min="6" max="6" width="2.81640625" style="7" customWidth="1"/>
    <col min="7" max="7" width="40.1796875" style="7" bestFit="1" customWidth="1"/>
    <col min="8" max="16384" width="4" style="7"/>
  </cols>
  <sheetData>
    <row r="1" spans="1:7" ht="16" x14ac:dyDescent="0.35"/>
    <row r="2" spans="1:7" ht="16" x14ac:dyDescent="0.35">
      <c r="C2" s="280" t="s">
        <v>39</v>
      </c>
      <c r="D2" s="280"/>
      <c r="E2" s="280"/>
      <c r="F2" s="280"/>
      <c r="G2" s="280"/>
    </row>
    <row r="3" spans="1:7" s="169" customFormat="1" ht="22.5" x14ac:dyDescent="0.35">
      <c r="C3" s="281" t="s">
        <v>40</v>
      </c>
      <c r="D3" s="281"/>
      <c r="E3" s="281"/>
      <c r="F3" s="281"/>
      <c r="G3" s="281"/>
    </row>
    <row r="4" spans="1:7" ht="12.75" customHeight="1" x14ac:dyDescent="0.35">
      <c r="C4" s="282" t="s">
        <v>41</v>
      </c>
      <c r="D4" s="282"/>
      <c r="E4" s="282"/>
      <c r="F4" s="282"/>
      <c r="G4" s="282"/>
    </row>
    <row r="5" spans="1:7" ht="12.75" customHeight="1" x14ac:dyDescent="0.35">
      <c r="C5" s="283" t="s">
        <v>42</v>
      </c>
      <c r="D5" s="283"/>
      <c r="E5" s="283"/>
      <c r="F5" s="283"/>
      <c r="G5" s="283"/>
    </row>
    <row r="6" spans="1:7" ht="12.75" customHeight="1" x14ac:dyDescent="0.35">
      <c r="C6" s="283" t="s">
        <v>43</v>
      </c>
      <c r="D6" s="283"/>
      <c r="E6" s="283"/>
      <c r="F6" s="283"/>
      <c r="G6" s="283"/>
    </row>
    <row r="7" spans="1:7" ht="12.75" customHeight="1" x14ac:dyDescent="0.4">
      <c r="C7" s="287" t="s">
        <v>44</v>
      </c>
      <c r="D7" s="287"/>
      <c r="E7" s="287"/>
      <c r="F7" s="287"/>
      <c r="G7" s="287"/>
    </row>
    <row r="8" spans="1:7" ht="16" x14ac:dyDescent="0.35">
      <c r="C8" s="211"/>
      <c r="D8" s="62"/>
      <c r="E8" s="62"/>
      <c r="F8" s="211"/>
      <c r="G8" s="211"/>
    </row>
    <row r="9" spans="1:7" ht="30" x14ac:dyDescent="0.35">
      <c r="C9" s="48" t="s">
        <v>45</v>
      </c>
      <c r="D9" s="250"/>
      <c r="E9" s="189" t="s">
        <v>46</v>
      </c>
      <c r="F9" s="250"/>
      <c r="G9" s="198" t="s">
        <v>21</v>
      </c>
    </row>
    <row r="10" spans="1:7" ht="16" x14ac:dyDescent="0.35">
      <c r="C10" s="211"/>
      <c r="D10" s="62"/>
      <c r="E10" s="62"/>
      <c r="F10" s="211"/>
      <c r="G10" s="211"/>
    </row>
    <row r="11" spans="1:7" s="169" customFormat="1" ht="22.5" x14ac:dyDescent="0.35">
      <c r="B11" s="171"/>
      <c r="C11" s="179" t="s">
        <v>47</v>
      </c>
      <c r="E11" s="170"/>
    </row>
    <row r="12" spans="1:7" ht="19.5" thickBot="1" x14ac:dyDescent="0.4">
      <c r="A12" s="13"/>
      <c r="B12" s="13"/>
      <c r="C12" s="180" t="s">
        <v>48</v>
      </c>
      <c r="D12" s="181"/>
      <c r="E12" s="182" t="s">
        <v>49</v>
      </c>
      <c r="F12" s="181"/>
      <c r="G12" s="183" t="s">
        <v>50</v>
      </c>
    </row>
    <row r="13" spans="1:7" ht="16.5" thickBot="1" x14ac:dyDescent="0.4">
      <c r="B13" s="14"/>
      <c r="C13" s="63" t="s">
        <v>51</v>
      </c>
      <c r="D13" s="251"/>
      <c r="E13" s="64"/>
      <c r="F13" s="251"/>
      <c r="G13" s="64"/>
    </row>
    <row r="14" spans="1:7" ht="16" x14ac:dyDescent="0.35">
      <c r="A14" s="9"/>
      <c r="B14" s="9" t="s">
        <v>37</v>
      </c>
      <c r="C14" s="65" t="s">
        <v>52</v>
      </c>
      <c r="D14" s="29"/>
      <c r="E14" s="97" t="s">
        <v>53</v>
      </c>
      <c r="F14" s="29"/>
      <c r="G14" s="66"/>
    </row>
    <row r="15" spans="1:7" ht="16" x14ac:dyDescent="0.35">
      <c r="A15" s="9"/>
      <c r="B15" s="9" t="s">
        <v>37</v>
      </c>
      <c r="C15" s="65" t="s">
        <v>54</v>
      </c>
      <c r="D15" s="29"/>
      <c r="E15" s="68" t="str">
        <f>IFERROR(VLOOKUP($E$14,Table1_Country_codes_and_currencies[],3,FALSE),"")</f>
        <v>PER</v>
      </c>
      <c r="F15" s="29"/>
      <c r="G15" s="66"/>
    </row>
    <row r="16" spans="1:7" ht="16" x14ac:dyDescent="0.35">
      <c r="B16" s="9" t="s">
        <v>37</v>
      </c>
      <c r="C16" s="65" t="s">
        <v>55</v>
      </c>
      <c r="D16" s="29"/>
      <c r="E16" s="68" t="str">
        <f>IFERROR(VLOOKUP($E$14,Table1_Country_codes_and_currencies[],7,FALSE),"")</f>
        <v>Peruvian Sol</v>
      </c>
      <c r="F16" s="29"/>
      <c r="G16" s="66"/>
    </row>
    <row r="17" spans="1:7" ht="16.5" thickBot="1" x14ac:dyDescent="0.4">
      <c r="B17" s="9" t="s">
        <v>37</v>
      </c>
      <c r="C17" s="72" t="s">
        <v>56</v>
      </c>
      <c r="D17" s="69"/>
      <c r="E17" s="70" t="str">
        <f>IFERROR(VLOOKUP($E$14,Table1_Country_codes_and_currencies[],5,FALSE),"")</f>
        <v>PEN</v>
      </c>
      <c r="F17" s="69"/>
      <c r="G17" s="71"/>
    </row>
    <row r="18" spans="1:7" ht="16.5" thickBot="1" x14ac:dyDescent="0.4">
      <c r="B18" s="14"/>
      <c r="C18" s="63" t="s">
        <v>57</v>
      </c>
      <c r="D18" s="251"/>
      <c r="E18" s="64"/>
      <c r="F18" s="251"/>
      <c r="G18" s="64"/>
    </row>
    <row r="19" spans="1:7" ht="16" x14ac:dyDescent="0.35">
      <c r="A19" s="9"/>
      <c r="B19" s="9" t="s">
        <v>58</v>
      </c>
      <c r="C19" s="65" t="s">
        <v>59</v>
      </c>
      <c r="D19" s="29"/>
      <c r="E19" s="239">
        <v>43831</v>
      </c>
      <c r="F19" s="29"/>
      <c r="G19" s="66"/>
    </row>
    <row r="20" spans="1:7" ht="16.5" thickBot="1" x14ac:dyDescent="0.4">
      <c r="A20" s="9"/>
      <c r="B20" s="9" t="s">
        <v>58</v>
      </c>
      <c r="C20" s="72" t="s">
        <v>60</v>
      </c>
      <c r="D20" s="69"/>
      <c r="E20" s="239">
        <v>44196</v>
      </c>
      <c r="F20" s="69"/>
      <c r="G20" s="71"/>
    </row>
    <row r="21" spans="1:7" ht="16.5" thickBot="1" x14ac:dyDescent="0.4">
      <c r="B21" s="14"/>
      <c r="C21" s="63" t="s">
        <v>61</v>
      </c>
      <c r="D21" s="251"/>
      <c r="E21" s="252"/>
      <c r="F21" s="251"/>
      <c r="G21" s="64"/>
    </row>
    <row r="22" spans="1:7" ht="16" x14ac:dyDescent="0.35">
      <c r="B22" s="9" t="s">
        <v>62</v>
      </c>
      <c r="C22" s="73" t="s">
        <v>63</v>
      </c>
      <c r="D22" s="29"/>
      <c r="E22" s="97" t="s">
        <v>64</v>
      </c>
      <c r="F22" s="29"/>
      <c r="G22" s="66"/>
    </row>
    <row r="23" spans="1:7" ht="16" x14ac:dyDescent="0.35">
      <c r="A23" s="9"/>
      <c r="B23" s="9" t="s">
        <v>62</v>
      </c>
      <c r="C23" s="65" t="s">
        <v>65</v>
      </c>
      <c r="D23" s="29"/>
      <c r="E23" s="98" t="s">
        <v>66</v>
      </c>
      <c r="F23" s="29"/>
      <c r="G23" s="66"/>
    </row>
    <row r="24" spans="1:7" ht="16" x14ac:dyDescent="0.35">
      <c r="B24" s="9" t="s">
        <v>62</v>
      </c>
      <c r="C24" s="65" t="s">
        <v>67</v>
      </c>
      <c r="D24" s="29"/>
      <c r="E24" s="99">
        <v>44925</v>
      </c>
      <c r="F24" s="29"/>
      <c r="G24" s="66"/>
    </row>
    <row r="25" spans="1:7" ht="16" x14ac:dyDescent="0.35">
      <c r="A25" s="9"/>
      <c r="B25" s="9" t="s">
        <v>62</v>
      </c>
      <c r="C25" s="65" t="s">
        <v>68</v>
      </c>
      <c r="D25" s="29"/>
      <c r="E25" s="100" t="s">
        <v>69</v>
      </c>
      <c r="F25" s="29"/>
      <c r="G25" s="66"/>
    </row>
    <row r="26" spans="1:7" ht="30" x14ac:dyDescent="0.35">
      <c r="B26" s="9" t="s">
        <v>62</v>
      </c>
      <c r="C26" s="74" t="s">
        <v>70</v>
      </c>
      <c r="D26" s="75"/>
      <c r="E26" s="98" t="s">
        <v>64</v>
      </c>
      <c r="F26" s="75"/>
      <c r="G26" s="76"/>
    </row>
    <row r="27" spans="1:7" ht="16" x14ac:dyDescent="0.35">
      <c r="B27" s="9" t="s">
        <v>62</v>
      </c>
      <c r="C27" s="65" t="s">
        <v>71</v>
      </c>
      <c r="D27" s="29"/>
      <c r="E27" s="99">
        <v>44925</v>
      </c>
      <c r="F27" s="29"/>
      <c r="G27" s="77"/>
    </row>
    <row r="28" spans="1:7" ht="16" x14ac:dyDescent="0.35">
      <c r="A28" s="9"/>
      <c r="B28" s="9" t="s">
        <v>62</v>
      </c>
      <c r="C28" s="65" t="s">
        <v>72</v>
      </c>
      <c r="D28" s="29"/>
      <c r="E28" s="100" t="s">
        <v>69</v>
      </c>
      <c r="F28" s="29"/>
      <c r="G28" s="77"/>
    </row>
    <row r="29" spans="1:7" ht="16" x14ac:dyDescent="0.35">
      <c r="B29" s="9" t="s">
        <v>62</v>
      </c>
      <c r="C29" s="74" t="s">
        <v>73</v>
      </c>
      <c r="D29" s="75"/>
      <c r="E29" s="98" t="s">
        <v>64</v>
      </c>
      <c r="F29" s="78"/>
      <c r="G29" s="79" t="s">
        <v>74</v>
      </c>
    </row>
    <row r="30" spans="1:7" ht="16" x14ac:dyDescent="0.35">
      <c r="A30" s="9"/>
      <c r="B30" s="9" t="s">
        <v>62</v>
      </c>
      <c r="C30" s="65" t="s">
        <v>75</v>
      </c>
      <c r="D30" s="29"/>
      <c r="E30" s="99" t="str">
        <f>IF(OR($E$29=Lists!$I$4,$E$29=Lists!$I$5),"&lt;fecha con el formato AAAA-MM-DD&gt;","")</f>
        <v>&lt;fecha con el formato AAAA-MM-DD&gt;</v>
      </c>
      <c r="F30" s="29"/>
      <c r="G30" s="66"/>
    </row>
    <row r="31" spans="1:7" ht="16.5" thickBot="1" x14ac:dyDescent="0.4">
      <c r="A31" s="9"/>
      <c r="B31" s="9" t="s">
        <v>62</v>
      </c>
      <c r="C31" s="65" t="s">
        <v>76</v>
      </c>
      <c r="D31" s="80"/>
      <c r="E31" s="100" t="s">
        <v>69</v>
      </c>
      <c r="F31" s="69"/>
      <c r="G31" s="81"/>
    </row>
    <row r="32" spans="1:7" ht="16" customHeight="1" thickBot="1" x14ac:dyDescent="0.4">
      <c r="C32" s="196" t="s">
        <v>77</v>
      </c>
      <c r="D32" s="253"/>
      <c r="E32" s="30"/>
      <c r="F32" s="254"/>
      <c r="G32" s="31"/>
    </row>
    <row r="33" spans="1:15" ht="16" x14ac:dyDescent="0.35">
      <c r="A33" s="9"/>
      <c r="B33" s="11"/>
      <c r="C33" s="82" t="s">
        <v>78</v>
      </c>
      <c r="D33" s="29"/>
      <c r="E33" s="101" t="s">
        <v>79</v>
      </c>
      <c r="F33" s="211"/>
      <c r="G33" s="83"/>
    </row>
    <row r="34" spans="1:15" ht="16.5" thickBot="1" x14ac:dyDescent="0.4">
      <c r="B34" s="9" t="s">
        <v>80</v>
      </c>
      <c r="C34" s="84" t="s">
        <v>81</v>
      </c>
      <c r="D34" s="69"/>
      <c r="E34" s="216" t="s">
        <v>82</v>
      </c>
      <c r="F34" s="251"/>
      <c r="G34" s="85"/>
    </row>
    <row r="35" spans="1:15" ht="18" customHeight="1" thickBot="1" x14ac:dyDescent="0.4">
      <c r="A35" s="9"/>
      <c r="B35" s="9" t="s">
        <v>80</v>
      </c>
      <c r="C35" s="63" t="s">
        <v>83</v>
      </c>
      <c r="D35" s="251"/>
      <c r="E35" s="254"/>
      <c r="F35" s="251"/>
      <c r="G35" s="254"/>
    </row>
    <row r="36" spans="1:15" ht="15.75" customHeight="1" x14ac:dyDescent="0.35">
      <c r="B36" s="9" t="s">
        <v>80</v>
      </c>
      <c r="C36" s="67" t="s">
        <v>84</v>
      </c>
      <c r="D36" s="29"/>
      <c r="E36" s="68"/>
      <c r="F36" s="29"/>
      <c r="G36" s="29"/>
    </row>
    <row r="37" spans="1:15" ht="16.5" customHeight="1" x14ac:dyDescent="0.35">
      <c r="A37" s="9"/>
      <c r="B37" s="9" t="s">
        <v>80</v>
      </c>
      <c r="C37" s="86" t="s">
        <v>85</v>
      </c>
      <c r="D37" s="29"/>
      <c r="E37" s="98" t="s">
        <v>64</v>
      </c>
      <c r="F37" s="29"/>
      <c r="G37" s="77"/>
    </row>
    <row r="38" spans="1:15" ht="16.5" customHeight="1" x14ac:dyDescent="0.35">
      <c r="A38" s="9"/>
      <c r="B38" s="9" t="s">
        <v>80</v>
      </c>
      <c r="C38" s="86" t="s">
        <v>86</v>
      </c>
      <c r="D38" s="29"/>
      <c r="E38" s="98" t="s">
        <v>64</v>
      </c>
      <c r="F38" s="29"/>
      <c r="G38" s="77"/>
    </row>
    <row r="39" spans="1:15" ht="15.75" customHeight="1" x14ac:dyDescent="0.35">
      <c r="B39" s="9" t="s">
        <v>80</v>
      </c>
      <c r="C39" s="86" t="s">
        <v>87</v>
      </c>
      <c r="D39" s="29"/>
      <c r="E39" s="98" t="s">
        <v>64</v>
      </c>
      <c r="F39" s="29"/>
      <c r="G39" s="77"/>
    </row>
    <row r="40" spans="1:15" ht="18" customHeight="1" x14ac:dyDescent="0.35">
      <c r="B40" s="9" t="s">
        <v>80</v>
      </c>
      <c r="C40" s="86" t="s">
        <v>88</v>
      </c>
      <c r="D40" s="29"/>
      <c r="E40" s="98" t="s">
        <v>89</v>
      </c>
      <c r="F40" s="29"/>
      <c r="G40" s="77"/>
    </row>
    <row r="41" spans="1:15" ht="16" x14ac:dyDescent="0.35">
      <c r="B41" s="9" t="s">
        <v>80</v>
      </c>
      <c r="C41" s="87" t="s">
        <v>90</v>
      </c>
      <c r="D41" s="29"/>
      <c r="E41" s="98"/>
      <c r="F41" s="29"/>
      <c r="G41" s="77"/>
    </row>
    <row r="42" spans="1:15" ht="16" x14ac:dyDescent="0.35">
      <c r="B42" s="9" t="s">
        <v>80</v>
      </c>
      <c r="C42" s="86" t="s">
        <v>91</v>
      </c>
      <c r="D42" s="29"/>
      <c r="E42" s="98">
        <v>9</v>
      </c>
      <c r="F42" s="29"/>
      <c r="G42" s="77"/>
    </row>
    <row r="43" spans="1:15" ht="16" x14ac:dyDescent="0.35">
      <c r="B43" s="9" t="s">
        <v>80</v>
      </c>
      <c r="C43" s="86" t="s">
        <v>92</v>
      </c>
      <c r="D43" s="88"/>
      <c r="E43" s="98">
        <v>52</v>
      </c>
      <c r="F43" s="29"/>
      <c r="G43" s="89"/>
    </row>
    <row r="44" spans="1:15" ht="16" x14ac:dyDescent="0.35">
      <c r="B44" s="9" t="s">
        <v>80</v>
      </c>
      <c r="C44" s="195" t="s">
        <v>93</v>
      </c>
      <c r="D44" s="29"/>
      <c r="E44" s="223" t="s">
        <v>94</v>
      </c>
      <c r="F44" s="75"/>
      <c r="G44" s="77" t="s">
        <v>95</v>
      </c>
    </row>
    <row r="45" spans="1:15" ht="16" x14ac:dyDescent="0.35">
      <c r="B45" s="9" t="s">
        <v>80</v>
      </c>
      <c r="C45" s="90" t="s">
        <v>96</v>
      </c>
      <c r="D45" s="29"/>
      <c r="E45" s="102">
        <v>3.5</v>
      </c>
      <c r="F45" s="29"/>
      <c r="G45" s="77"/>
    </row>
    <row r="46" spans="1:15" ht="28.5" thickBot="1" x14ac:dyDescent="0.4">
      <c r="B46" s="9" t="s">
        <v>80</v>
      </c>
      <c r="C46" s="178" t="s">
        <v>97</v>
      </c>
      <c r="D46" s="69"/>
      <c r="E46" s="213" t="s">
        <v>98</v>
      </c>
      <c r="F46" s="69"/>
      <c r="G46" s="108"/>
    </row>
    <row r="47" spans="1:15" s="13" customFormat="1" ht="16.5" thickBot="1" x14ac:dyDescent="0.4">
      <c r="A47" s="7"/>
      <c r="B47" s="9" t="s">
        <v>80</v>
      </c>
      <c r="C47" s="197" t="s">
        <v>99</v>
      </c>
      <c r="D47" s="69"/>
      <c r="E47" s="177"/>
      <c r="F47" s="69"/>
      <c r="G47" s="108"/>
    </row>
    <row r="48" spans="1:15" ht="15.75" customHeight="1" x14ac:dyDescent="0.35">
      <c r="B48" s="9" t="s">
        <v>80</v>
      </c>
      <c r="C48" s="86" t="s">
        <v>100</v>
      </c>
      <c r="D48" s="29"/>
      <c r="E48" s="98" t="s">
        <v>64</v>
      </c>
      <c r="F48" s="29"/>
      <c r="G48" s="77"/>
      <c r="O48" s="9"/>
    </row>
    <row r="49" spans="1:7" s="9" customFormat="1" ht="16" x14ac:dyDescent="0.35">
      <c r="A49" s="7"/>
      <c r="C49" s="86" t="s">
        <v>101</v>
      </c>
      <c r="D49" s="29"/>
      <c r="E49" s="98" t="s">
        <v>64</v>
      </c>
      <c r="F49" s="29"/>
      <c r="G49" s="77"/>
    </row>
    <row r="50" spans="1:7" s="9" customFormat="1" ht="15.75" customHeight="1" x14ac:dyDescent="0.35">
      <c r="A50" s="7"/>
      <c r="C50" s="86" t="s">
        <v>102</v>
      </c>
      <c r="D50" s="29"/>
      <c r="E50" s="98" t="s">
        <v>64</v>
      </c>
      <c r="F50" s="29"/>
      <c r="G50" s="77"/>
    </row>
    <row r="51" spans="1:7" ht="16.5" thickBot="1" x14ac:dyDescent="0.4">
      <c r="B51" s="9"/>
      <c r="C51" s="106" t="s">
        <v>103</v>
      </c>
      <c r="D51" s="69"/>
      <c r="E51" s="107" t="s">
        <v>104</v>
      </c>
      <c r="F51" s="69"/>
      <c r="G51" s="108"/>
    </row>
    <row r="52" spans="1:7" ht="16.5" thickBot="1" x14ac:dyDescent="0.4">
      <c r="B52" s="9"/>
      <c r="C52" s="103" t="s">
        <v>105</v>
      </c>
      <c r="D52" s="104"/>
      <c r="E52" s="105">
        <f>SUM(E53:E56)</f>
        <v>1</v>
      </c>
      <c r="F52" s="104"/>
      <c r="G52" s="104"/>
    </row>
    <row r="53" spans="1:7" ht="16" x14ac:dyDescent="0.35">
      <c r="B53" s="9"/>
      <c r="C53" s="65" t="s">
        <v>106</v>
      </c>
      <c r="D53" s="29"/>
      <c r="E53" s="91">
        <f>COUNTIF('Parte 2 - Lista Divulgaciones'!$D:$D,Lists!$K$4)/SUM(COUNTIF('Parte 2 - Lista Divulgaciones'!$D:$D,"*¿Reportado a través de EITI o divulgado sistemáticamente?*"),COUNTIF('Parte 2 - Lista Divulgaciones'!$D:$D,Lists!$K$4),COUNTIF('Parte 2 - Lista Divulgaciones'!$D:$D,Lists!$K$5),COUNTIF('Parte 2 - Lista Divulgaciones'!$D:$D,Lists!$K$6),COUNTIF('Parte 2 - Lista Divulgaciones'!$D:$D,Lists!$K$7))</f>
        <v>0.83018867924528306</v>
      </c>
      <c r="F53" s="29"/>
      <c r="G53" s="92" t="s">
        <v>107</v>
      </c>
    </row>
    <row r="54" spans="1:7" s="9" customFormat="1" ht="16" x14ac:dyDescent="0.35">
      <c r="B54" s="14"/>
      <c r="C54" s="65" t="s">
        <v>108</v>
      </c>
      <c r="D54" s="29"/>
      <c r="E54" s="91">
        <f>COUNTIF('Parte 2 - Lista Divulgaciones'!$D:$D,Lists!$K$5)/SUM(COUNTIF('Parte 2 - Lista Divulgaciones'!$D:$D,"*¿Reportado a través de EITI o divulgado sistemáticamente?*"),COUNTIF('Parte 2 - Lista Divulgaciones'!$D:$D,Lists!$K$4),COUNTIF('Parte 2 - Lista Divulgaciones'!$D:$D,Lists!$K$5),COUNTIF('Parte 2 - Lista Divulgaciones'!$D:$D,Lists!$K$6),COUNTIF('Parte 2 - Lista Divulgaciones'!$D:$D,Lists!$K$7))</f>
        <v>3.7735849056603772E-2</v>
      </c>
      <c r="F54" s="29"/>
      <c r="G54" s="92" t="s">
        <v>107</v>
      </c>
    </row>
    <row r="55" spans="1:7" s="9" customFormat="1" ht="16" x14ac:dyDescent="0.35">
      <c r="A55" s="7"/>
      <c r="B55" s="9" t="s">
        <v>109</v>
      </c>
      <c r="C55" s="65" t="s">
        <v>110</v>
      </c>
      <c r="D55" s="29"/>
      <c r="E55" s="91">
        <f>COUNTIF('Parte 2 - Lista Divulgaciones'!$D:$D,Lists!$K$6)/SUM(COUNTIF('Parte 2 - Lista Divulgaciones'!$D:$D,"*¿Reportado a través de EITI o divulgado sistemáticamente?*"),COUNTIF('Parte 2 - Lista Divulgaciones'!$D:$D,Lists!$K$4),COUNTIF('Parte 2 - Lista Divulgaciones'!$D:$D,Lists!$K$5),COUNTIF('Parte 2 - Lista Divulgaciones'!$D:$D,Lists!$K$6),COUNTIF('Parte 2 - Lista Divulgaciones'!$D:$D,Lists!$K$7))</f>
        <v>0</v>
      </c>
      <c r="F55" s="29"/>
      <c r="G55" s="92" t="s">
        <v>107</v>
      </c>
    </row>
    <row r="56" spans="1:7" ht="15" customHeight="1" thickBot="1" x14ac:dyDescent="0.4">
      <c r="B56" s="9" t="s">
        <v>109</v>
      </c>
      <c r="C56" s="65" t="s">
        <v>111</v>
      </c>
      <c r="D56" s="29"/>
      <c r="E56" s="91">
        <f>COUNTIF('Parte 2 - Lista Divulgaciones'!$D:$D,Lists!$K$7)/SUM(COUNTIF('Parte 2 - Lista Divulgaciones'!$D:$D,"*¿Reportado a través de EITI o divulgado sistemáticamente?*"),COUNTIF('Parte 2 - Lista Divulgaciones'!$D:$D,Lists!$K$4),COUNTIF('Parte 2 - Lista Divulgaciones'!$D:$D,Lists!$K$5),COUNTIF('Parte 2 - Lista Divulgaciones'!$D:$D,Lists!$K$6),COUNTIF('Parte 2 - Lista Divulgaciones'!$D:$D,Lists!$K$7))</f>
        <v>0.13207547169811321</v>
      </c>
      <c r="F56" s="29"/>
      <c r="G56" s="92" t="s">
        <v>107</v>
      </c>
    </row>
    <row r="57" spans="1:7" ht="16.5" thickBot="1" x14ac:dyDescent="0.4">
      <c r="B57" s="9" t="s">
        <v>109</v>
      </c>
      <c r="C57" s="93" t="s">
        <v>112</v>
      </c>
      <c r="D57" s="94"/>
      <c r="E57" s="95"/>
      <c r="F57" s="94"/>
      <c r="G57" s="94"/>
    </row>
    <row r="58" spans="1:7" s="9" customFormat="1" ht="16" x14ac:dyDescent="0.35">
      <c r="A58" s="7"/>
      <c r="B58" s="9" t="s">
        <v>109</v>
      </c>
      <c r="C58" s="65" t="s">
        <v>113</v>
      </c>
      <c r="D58" s="29"/>
      <c r="E58" s="97" t="s">
        <v>114</v>
      </c>
      <c r="F58" s="29"/>
      <c r="G58" s="66"/>
    </row>
    <row r="59" spans="1:7" ht="16" x14ac:dyDescent="0.35">
      <c r="C59" s="65" t="s">
        <v>115</v>
      </c>
      <c r="D59" s="29"/>
      <c r="E59" s="97" t="s">
        <v>116</v>
      </c>
      <c r="F59" s="29"/>
      <c r="G59" s="66"/>
    </row>
    <row r="60" spans="1:7" ht="16" x14ac:dyDescent="0.35">
      <c r="C60" s="65" t="s">
        <v>117</v>
      </c>
      <c r="D60" s="29"/>
      <c r="E60" s="214" t="s">
        <v>118</v>
      </c>
      <c r="F60" s="29"/>
      <c r="G60" s="66"/>
    </row>
    <row r="61" spans="1:7" ht="16.5" thickBot="1" x14ac:dyDescent="0.4">
      <c r="C61" s="96"/>
      <c r="D61" s="69"/>
      <c r="E61" s="70"/>
      <c r="F61" s="69"/>
      <c r="G61" s="80"/>
    </row>
    <row r="62" spans="1:7" s="9" customFormat="1" ht="16.5" thickBot="1" x14ac:dyDescent="0.4">
      <c r="A62" s="7"/>
      <c r="B62" s="7"/>
      <c r="C62" s="284"/>
      <c r="D62" s="284"/>
      <c r="E62" s="284"/>
      <c r="F62" s="284"/>
      <c r="G62" s="284"/>
    </row>
    <row r="63" spans="1:7" s="17" customFormat="1" ht="15.5" thickBot="1" x14ac:dyDescent="0.4">
      <c r="A63" s="211"/>
      <c r="B63" s="211"/>
      <c r="C63" s="271" t="s">
        <v>33</v>
      </c>
      <c r="D63" s="272"/>
      <c r="E63" s="272"/>
      <c r="F63" s="272"/>
      <c r="G63" s="273"/>
    </row>
    <row r="64" spans="1:7" s="17" customFormat="1" ht="15.5" thickBot="1" x14ac:dyDescent="0.4">
      <c r="A64" s="211"/>
      <c r="B64" s="211"/>
      <c r="C64" s="271" t="s">
        <v>34</v>
      </c>
      <c r="D64" s="272"/>
      <c r="E64" s="272"/>
      <c r="F64" s="272"/>
      <c r="G64" s="273"/>
    </row>
    <row r="65" spans="2:7" s="17" customFormat="1" ht="15.5" thickBot="1" x14ac:dyDescent="0.4">
      <c r="B65" s="211"/>
      <c r="C65" s="285"/>
      <c r="D65" s="285"/>
      <c r="E65" s="285"/>
      <c r="F65" s="285"/>
      <c r="G65" s="285"/>
    </row>
    <row r="66" spans="2:7" s="17" customFormat="1" ht="18.75" customHeight="1" x14ac:dyDescent="0.35">
      <c r="B66" s="211"/>
      <c r="C66" s="286" t="s">
        <v>35</v>
      </c>
      <c r="D66" s="286"/>
      <c r="E66" s="286"/>
      <c r="F66" s="286"/>
      <c r="G66" s="286"/>
    </row>
    <row r="67" spans="2:7" s="17" customFormat="1" ht="15" customHeight="1" x14ac:dyDescent="0.35">
      <c r="B67" s="211"/>
      <c r="C67" s="269" t="s">
        <v>36</v>
      </c>
      <c r="D67" s="269"/>
      <c r="E67" s="269"/>
      <c r="F67" s="269"/>
      <c r="G67" s="269"/>
    </row>
    <row r="68" spans="2:7" s="17" customFormat="1" ht="15" x14ac:dyDescent="0.35">
      <c r="B68" s="29" t="s">
        <v>37</v>
      </c>
      <c r="C68" s="279" t="s">
        <v>38</v>
      </c>
      <c r="D68" s="279"/>
      <c r="E68" s="279"/>
      <c r="F68" s="279"/>
      <c r="G68" s="279"/>
    </row>
    <row r="69" spans="2:7" ht="16" x14ac:dyDescent="0.35">
      <c r="C69" s="10"/>
      <c r="D69" s="9"/>
      <c r="E69" s="10"/>
      <c r="F69" s="9"/>
      <c r="G69" s="9"/>
    </row>
    <row r="70" spans="2:7" ht="15" customHeight="1" x14ac:dyDescent="0.35">
      <c r="C70" s="8"/>
      <c r="D70" s="8"/>
      <c r="E70" s="8"/>
      <c r="F70" s="8"/>
    </row>
    <row r="71" spans="2:7" ht="15" customHeight="1" x14ac:dyDescent="0.35"/>
    <row r="72" spans="2:7" ht="16" x14ac:dyDescent="0.35">
      <c r="C72" s="278"/>
      <c r="D72" s="278"/>
      <c r="E72" s="278"/>
      <c r="F72" s="278"/>
      <c r="G72" s="278"/>
    </row>
    <row r="73" spans="2:7" ht="16" x14ac:dyDescent="0.35">
      <c r="C73" s="278"/>
      <c r="D73" s="278"/>
      <c r="E73" s="278"/>
      <c r="F73" s="278"/>
      <c r="G73" s="278"/>
    </row>
    <row r="74" spans="2:7" ht="18.75" customHeight="1" x14ac:dyDescent="0.35">
      <c r="C74" s="278"/>
      <c r="D74" s="278"/>
      <c r="E74" s="278"/>
      <c r="F74" s="278"/>
      <c r="G74" s="278"/>
    </row>
    <row r="75" spans="2:7" ht="16" x14ac:dyDescent="0.35">
      <c r="C75" s="278"/>
      <c r="D75" s="278"/>
      <c r="E75" s="278"/>
      <c r="F75" s="278"/>
      <c r="G75" s="278"/>
    </row>
    <row r="76" spans="2:7" ht="16" x14ac:dyDescent="0.35">
      <c r="C76" s="8"/>
      <c r="D76" s="8"/>
      <c r="E76" s="8"/>
      <c r="F76" s="8"/>
    </row>
    <row r="77" spans="2:7" ht="16" x14ac:dyDescent="0.35">
      <c r="C77" s="277"/>
      <c r="D77" s="277"/>
      <c r="E77" s="277"/>
    </row>
    <row r="78" spans="2:7" ht="16" x14ac:dyDescent="0.35">
      <c r="C78" s="277"/>
      <c r="D78" s="277"/>
      <c r="E78" s="277"/>
    </row>
    <row r="79" spans="2:7" ht="16" x14ac:dyDescent="0.35"/>
    <row r="80" spans="2:7" ht="16" x14ac:dyDescent="0.35"/>
    <row r="81" ht="16" x14ac:dyDescent="0.35"/>
    <row r="82" ht="16" x14ac:dyDescent="0.35"/>
    <row r="83" ht="16" x14ac:dyDescent="0.35"/>
    <row r="84" ht="16" x14ac:dyDescent="0.35"/>
    <row r="85" ht="16" x14ac:dyDescent="0.35"/>
    <row r="86" ht="16" x14ac:dyDescent="0.35"/>
    <row r="87" ht="16" x14ac:dyDescent="0.35"/>
    <row r="88" ht="16" x14ac:dyDescent="0.35"/>
    <row r="89" ht="16" x14ac:dyDescent="0.35"/>
    <row r="90" ht="16" x14ac:dyDescent="0.35"/>
    <row r="91" ht="16" x14ac:dyDescent="0.35"/>
    <row r="92" ht="16" x14ac:dyDescent="0.35"/>
    <row r="93" ht="16" x14ac:dyDescent="0.35"/>
    <row r="94" ht="16" x14ac:dyDescent="0.35"/>
    <row r="95" ht="16" x14ac:dyDescent="0.35"/>
  </sheetData>
  <sheetProtection selectLockedCells="1"/>
  <dataConsolidate/>
  <mergeCells count="19">
    <mergeCell ref="C68:G68"/>
    <mergeCell ref="C2:G2"/>
    <mergeCell ref="C3:G3"/>
    <mergeCell ref="C4:G4"/>
    <mergeCell ref="C5:G5"/>
    <mergeCell ref="C6:G6"/>
    <mergeCell ref="C64:G64"/>
    <mergeCell ref="C67:G67"/>
    <mergeCell ref="C63:G63"/>
    <mergeCell ref="C62:G62"/>
    <mergeCell ref="C65:G65"/>
    <mergeCell ref="C66:G66"/>
    <mergeCell ref="C7:G7"/>
    <mergeCell ref="C78:E78"/>
    <mergeCell ref="C72:G72"/>
    <mergeCell ref="C73:G73"/>
    <mergeCell ref="C74:G74"/>
    <mergeCell ref="C75:G75"/>
    <mergeCell ref="C77:E77"/>
  </mergeCells>
  <dataValidations xWindow="1195" yWindow="633" count="15">
    <dataValidation allowBlank="1" showInputMessage="1" showErrorMessage="1" promptTitle="Dirección web del Informe EITI" prompt="Ingrese la dirección web directa del Informe EITI (o carpeta de informes)." sqref="E25" xr:uid="{00000000-0002-0000-0100-000000000000}"/>
    <dataValidation allowBlank="1" showInputMessage="1" showErrorMessage="1" promptTitle="Nombre de la entidad" prompt="Ingrese el nombre de la entidad, empresa u organismo gubernamental" sqref="E23" xr:uid="{00000000-0002-0000-0100-000001000000}"/>
    <dataValidation type="decimal" allowBlank="1" showInputMessage="1" showErrorMessage="1" errorTitle="Valor no numérico" error="Ingrese únicamente números en esta celda. En caso de haber información adicional que sea apropiada, inclúyala en las columnas correspondientes a la derecha." promptTitle="Tasa de cambio/conversión" prompt="Ingrese la tasa de cambio correspondiente de 1 USD a la divisa antes informada._x000a__x000a_En caso de haber información adicional pertinente, inclúyala en la sección de comentarios." sqref="E45" xr:uid="{00000000-0002-0000-0100-000002000000}">
      <formula1>0</formula1>
      <formula2>9999999999999990000</formula2>
    </dataValidation>
    <dataValidation allowBlank="1" showInputMessage="1" showErrorMessage="1" promptTitle="Archivos de datos (CSV, Excel)" prompt="Ingrese la dirección web directa de los archivos de datos que acompañan el informe en el sitio web del EITI nacional._x000a__x000a_Por archivos de datos se entienden aquellos en formato Excel, CSV o similares. No deben incluirse archivos PDF aquí._x000a_" sqref="E28 E31" xr:uid="{00000000-0002-0000-0100-000003000000}"/>
    <dataValidation type="date" allowBlank="1" showInputMessage="1" showErrorMessage="1" errorTitle="Incorrect format" error="Please revise information according to specified format" promptTitle="EITI Report URL" prompt="Please insert direct URL to EITI Report (or report folder) on National EITI website." sqref="E25" xr:uid="{00000000-0002-0000-0100-000004000000}">
      <formula1>36161</formula1>
      <formula2>47848</formula2>
    </dataValidation>
    <dataValidation type="list" allowBlank="1" showInputMessage="1" showErrorMessage="1" promptTitle="Tipo de reporte" prompt="Indique el tipo de presentación de información de entre las siguientes opciones:_x000a__x000a_Divulgación sistemática_x000a_Informe EITI_x000a_No disponible_x000a_No se aplica" sqref="E33" xr:uid="{00000000-0002-0000-0100-000005000000}">
      <formula1>Reporting_options_list</formula1>
    </dataValidation>
    <dataValidation type="list" allowBlank="1" showInputMessage="1" showErrorMessage="1" errorTitle="Invalid entry" error="_x000a_Please choose among the following:_x000a__x000a_Yes_x000a_No_x000a_Partially_x000a_Not applicable" promptTitle="Choose among the following" prompt="_x000a_Yes_x000a_No_x000a_Partially_x000a_Not applicable" sqref="E25" xr:uid="{00000000-0002-0000-0100-000006000000}">
      <formula1>#REF!</formula1>
    </dataValidation>
    <dataValidation type="whole" showInputMessage="1" showErrorMessage="1" sqref="F1 D14:D61 G18 E21:G21 C1:C62 E32:G32 E35:G36 E47 E15:E18 E53:E57 G1:G2 D61:G61 D8:G13 D1:E2 F69:F1048576 F52:G57 C65:C68 F8:F61" xr:uid="{00000000-0002-0000-0100-000007000000}">
      <formula1>999999</formula1>
      <formula2>99999999</formula2>
    </dataValidation>
    <dataValidation allowBlank="1" showInputMessage="1" showErrorMessage="1" promptTitle="Otro sector" prompt="Favor ingreso el nombre del sector" sqref="E41" xr:uid="{00000000-0002-0000-0100-000008000000}"/>
    <dataValidation type="list" allowBlank="1" showInputMessage="1" showErrorMessage="1" promptTitle="Elegir del menú desplegable" prompt="Seleccione el país correspondiente del menú desplegable" sqref="E14" xr:uid="{00000000-0002-0000-0100-000009000000}">
      <formula1>Countries_list</formula1>
    </dataValidation>
    <dataValidation type="date" allowBlank="1" showInputMessage="1" showErrorMessage="1" errorTitle="Formato incorrecto" error="Revise la información de acuerdo con el formato especificado" promptTitle="Fecha con el formato específico" prompt="AAAA-MM-DD" sqref="E30 E24 E19:E20 E27" xr:uid="{00000000-0002-0000-0100-00000A000000}">
      <formula1>36161</formula1>
      <formula2>47848</formula2>
    </dataValidation>
    <dataValidation type="list" allowBlank="1" showInputMessage="1" showErrorMessage="1" errorTitle="Contenido ingresado inválido" error="_x000a_Elija una de las siguientes opciones:_x000a__x000a_Sí_x000a_No_x000a_Parcialmente_x000a_No se aplica" promptTitle="Elegir una de las opciones" prompt="Sí_x000a_No_x000a_Parcialmente_x000a_No se aplica" sqref="E22 E26 E29 E37:E40 E48:E51" xr:uid="{00000000-0002-0000-0100-00000B000000}">
      <formula1>Simple_options_list</formula1>
    </dataValidation>
    <dataValidation type="whole" allowBlank="1" showInputMessage="1" showErrorMessage="1" errorTitle="No editar estas celdas" error="Por favor, no edite estas celdas" sqref="E52 C63:G64" xr:uid="{00000000-0002-0000-0100-00000C000000}">
      <formula1>10000</formula1>
      <formula2>50000</formula2>
    </dataValidation>
    <dataValidation allowBlank="1" showInputMessage="1" showErrorMessage="1" promptTitle="Dirección web" prompt="Ingrese la dirección web directa del documento de referencia" sqref="E46 E34" xr:uid="{00000000-0002-0000-0100-00000D000000}"/>
    <dataValidation type="whole" operator="greaterThanOrEqual" allowBlank="1" showInputMessage="1" showErrorMessage="1" errorTitle="Número" error="Ingrese un número en la celda" sqref="E42:E43" xr:uid="{00000000-0002-0000-0100-00000E000000}">
      <formula1>1</formula1>
    </dataValidation>
  </dataValidations>
  <hyperlinks>
    <hyperlink ref="C44" r:id="rId1" xr:uid="{00000000-0004-0000-0100-000000000000}"/>
    <hyperlink ref="C32" r:id="rId2" location="r7-2" xr:uid="{00000000-0004-0000-0100-000001000000}"/>
    <hyperlink ref="C7" r:id="rId3" xr:uid="{00000000-0004-0000-0100-000002000000}"/>
    <hyperlink ref="C63:G63" r:id="rId4" display="Puede acceder a la versión más reciente de las plantillas de datos resumidos en https://eiti.org/es/documento/plantilla-datos-resumidos-del-eiti" xr:uid="{00000000-0004-0000-0100-000003000000}"/>
    <hyperlink ref="C47" r:id="rId5" location="r4-7" xr:uid="{00000000-0004-0000-0100-000004000000}"/>
    <hyperlink ref="C64:G64" r:id="rId6" display="Give us your feedback or report a conflict in the data! Write to us at  data@eiti.org" xr:uid="{00000000-0004-0000-0100-000005000000}"/>
    <hyperlink ref="E46" r:id="rId7" xr:uid="{00000000-0004-0000-0100-000006000000}"/>
    <hyperlink ref="E60" r:id="rId8" xr:uid="{00000000-0004-0000-0100-000007000000}"/>
    <hyperlink ref="E34" r:id="rId9" xr:uid="{00000000-0004-0000-0100-000008000000}"/>
  </hyperlinks>
  <pageMargins left="0.25" right="0.25" top="0.75" bottom="0.75" header="0.3" footer="0.3"/>
  <pageSetup paperSize="8" fitToHeight="0" orientation="landscape" horizontalDpi="2400" verticalDpi="2400" r:id="rId10"/>
  <extLst>
    <ext xmlns:x14="http://schemas.microsoft.com/office/spreadsheetml/2009/9/main" uri="{CCE6A557-97BC-4b89-ADB6-D9C93CAAB3DF}">
      <x14:dataValidations xmlns:xm="http://schemas.microsoft.com/office/excel/2006/main" xWindow="1195" yWindow="633" count="1">
        <x14:dataValidation type="list" allowBlank="1" showInputMessage="1" showErrorMessage="1" errorTitle="Código no corresponde al ISO" error="Revíselo de acuerdo con lo descripto" promptTitle="Código de divisas ISO (3 letras)" prompt="Ingrese el código de divisa ISO 4217 de tres letras:_x000a_En caso de dudas, diríjase a https://es.wikipedia.org/wiki/ISO_4217" xr:uid="{00000000-0002-0000-0100-00000F000000}">
          <x14:formula1>
            <xm:f>Lists!$E$2:$E$246</xm:f>
          </x14:formula1>
          <xm:sqref>E44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P234"/>
  <sheetViews>
    <sheetView showGridLines="0" topLeftCell="B139" zoomScaleNormal="100" workbookViewId="0">
      <selection activeCell="D160" sqref="D160"/>
    </sheetView>
  </sheetViews>
  <sheetFormatPr defaultColWidth="4" defaultRowHeight="24" customHeight="1" x14ac:dyDescent="0.35"/>
  <cols>
    <col min="1" max="1" width="4" style="7"/>
    <col min="2" max="2" width="83.81640625" style="7" customWidth="1"/>
    <col min="3" max="3" width="4" style="7"/>
    <col min="4" max="4" width="57.26953125" style="7" customWidth="1"/>
    <col min="5" max="5" width="5.453125" style="7" customWidth="1"/>
    <col min="6" max="6" width="53.26953125" style="7" customWidth="1"/>
    <col min="7" max="7" width="4" style="7"/>
    <col min="8" max="8" width="53.81640625" style="7" customWidth="1"/>
    <col min="9" max="15" width="4" style="7"/>
    <col min="16" max="16" width="42" style="7" bestFit="1" customWidth="1"/>
    <col min="17" max="16384" width="4" style="7"/>
  </cols>
  <sheetData>
    <row r="1" spans="1:16" ht="16" x14ac:dyDescent="0.35"/>
    <row r="2" spans="1:16" s="17" customFormat="1" ht="15" x14ac:dyDescent="0.35">
      <c r="A2" s="211"/>
      <c r="B2" s="280" t="s">
        <v>119</v>
      </c>
      <c r="C2" s="280"/>
      <c r="D2" s="280"/>
      <c r="E2" s="280"/>
      <c r="F2" s="280"/>
      <c r="G2" s="280"/>
      <c r="H2" s="280"/>
      <c r="I2" s="211"/>
      <c r="J2" s="211"/>
      <c r="K2" s="211"/>
      <c r="L2" s="211"/>
      <c r="M2" s="211"/>
      <c r="N2" s="211"/>
      <c r="O2" s="211"/>
      <c r="P2" s="211"/>
    </row>
    <row r="3" spans="1:16" s="169" customFormat="1" ht="22.5" x14ac:dyDescent="0.35">
      <c r="B3" s="281" t="s">
        <v>40</v>
      </c>
      <c r="C3" s="281"/>
      <c r="D3" s="281"/>
      <c r="E3" s="281"/>
      <c r="F3" s="281"/>
      <c r="G3" s="281"/>
      <c r="H3" s="281"/>
    </row>
    <row r="4" spans="1:16" s="17" customFormat="1" ht="17.25" customHeight="1" x14ac:dyDescent="0.35">
      <c r="A4" s="211"/>
      <c r="B4" s="288" t="s">
        <v>120</v>
      </c>
      <c r="C4" s="288"/>
      <c r="D4" s="288"/>
      <c r="E4" s="288"/>
      <c r="F4" s="288"/>
      <c r="G4" s="288"/>
      <c r="H4" s="288"/>
      <c r="I4" s="211"/>
      <c r="J4" s="211"/>
      <c r="K4" s="211"/>
      <c r="L4" s="211"/>
      <c r="M4" s="211"/>
      <c r="N4" s="211"/>
      <c r="O4" s="211"/>
      <c r="P4" s="211"/>
    </row>
    <row r="5" spans="1:16" s="17" customFormat="1" ht="15" customHeight="1" x14ac:dyDescent="0.35">
      <c r="A5" s="211"/>
      <c r="B5" s="283" t="s">
        <v>121</v>
      </c>
      <c r="C5" s="283"/>
      <c r="D5" s="283"/>
      <c r="E5" s="283"/>
      <c r="F5" s="283"/>
      <c r="G5" s="283"/>
      <c r="H5" s="283"/>
      <c r="I5" s="211"/>
      <c r="J5" s="211"/>
      <c r="K5" s="211"/>
      <c r="L5" s="211"/>
      <c r="M5" s="211"/>
      <c r="N5" s="211"/>
      <c r="O5" s="211"/>
      <c r="P5" s="211"/>
    </row>
    <row r="6" spans="1:16" s="17" customFormat="1" ht="15" customHeight="1" x14ac:dyDescent="0.4">
      <c r="A6" s="211"/>
      <c r="B6" s="283" t="s">
        <v>122</v>
      </c>
      <c r="C6" s="283"/>
      <c r="D6" s="283"/>
      <c r="E6" s="283"/>
      <c r="F6" s="283"/>
      <c r="G6" s="283"/>
      <c r="H6" s="283"/>
      <c r="I6" s="211"/>
      <c r="J6" s="211"/>
      <c r="K6" s="211"/>
      <c r="L6" s="211"/>
      <c r="M6" s="211"/>
      <c r="N6" s="211"/>
      <c r="O6" s="211"/>
      <c r="P6" s="15"/>
    </row>
    <row r="7" spans="1:16" s="17" customFormat="1" ht="15" customHeight="1" x14ac:dyDescent="0.35">
      <c r="A7" s="211"/>
      <c r="B7" s="283" t="s">
        <v>123</v>
      </c>
      <c r="C7" s="283"/>
      <c r="D7" s="283"/>
      <c r="E7" s="283"/>
      <c r="F7" s="283"/>
      <c r="G7" s="283"/>
      <c r="H7" s="283"/>
      <c r="I7" s="211"/>
      <c r="J7" s="211"/>
      <c r="K7" s="211"/>
      <c r="L7" s="211"/>
      <c r="M7" s="211"/>
      <c r="N7" s="211"/>
      <c r="O7" s="211"/>
      <c r="P7" s="211"/>
    </row>
    <row r="8" spans="1:16" s="17" customFormat="1" ht="17.25" customHeight="1" x14ac:dyDescent="0.35">
      <c r="A8" s="211"/>
      <c r="B8" s="283" t="s">
        <v>124</v>
      </c>
      <c r="C8" s="283"/>
      <c r="D8" s="283"/>
      <c r="E8" s="283"/>
      <c r="F8" s="283"/>
      <c r="G8" s="283"/>
      <c r="H8" s="283"/>
      <c r="I8" s="211"/>
      <c r="J8" s="211"/>
      <c r="K8" s="211"/>
      <c r="L8" s="211"/>
      <c r="M8" s="211"/>
      <c r="N8" s="211"/>
      <c r="O8" s="211"/>
      <c r="P8" s="211"/>
    </row>
    <row r="9" spans="1:16" s="17" customFormat="1" ht="15" customHeight="1" x14ac:dyDescent="0.4">
      <c r="A9" s="211"/>
      <c r="B9" s="293" t="s">
        <v>125</v>
      </c>
      <c r="C9" s="293"/>
      <c r="D9" s="293"/>
      <c r="E9" s="293"/>
      <c r="F9" s="293"/>
      <c r="G9" s="293"/>
      <c r="H9" s="293"/>
      <c r="I9" s="211"/>
      <c r="J9" s="211"/>
      <c r="K9" s="211"/>
      <c r="L9" s="211"/>
      <c r="M9" s="211"/>
      <c r="N9" s="211"/>
      <c r="O9" s="211"/>
      <c r="P9" s="211"/>
    </row>
    <row r="10" spans="1:16" s="17" customFormat="1" ht="15" customHeight="1" x14ac:dyDescent="0.4">
      <c r="A10" s="211"/>
      <c r="B10" s="211"/>
      <c r="C10" s="211"/>
      <c r="D10" s="211"/>
      <c r="E10" s="109"/>
      <c r="F10" s="109"/>
      <c r="G10" s="109"/>
      <c r="H10" s="109"/>
      <c r="I10" s="211"/>
      <c r="J10" s="211"/>
      <c r="K10" s="211"/>
      <c r="L10" s="211"/>
      <c r="M10" s="211"/>
      <c r="N10" s="211"/>
      <c r="O10" s="211"/>
      <c r="P10" s="211"/>
    </row>
    <row r="11" spans="1:16" s="17" customFormat="1" ht="30" x14ac:dyDescent="0.35">
      <c r="A11" s="211"/>
      <c r="B11" s="48" t="s">
        <v>45</v>
      </c>
      <c r="C11" s="250"/>
      <c r="D11" s="189" t="s">
        <v>46</v>
      </c>
      <c r="E11" s="250"/>
      <c r="F11" s="198" t="s">
        <v>21</v>
      </c>
      <c r="G11" s="7"/>
      <c r="H11" s="211"/>
      <c r="I11" s="211"/>
      <c r="J11" s="211"/>
      <c r="K11" s="211"/>
      <c r="L11" s="211"/>
      <c r="M11" s="211"/>
      <c r="N11" s="211"/>
      <c r="O11" s="211"/>
      <c r="P11" s="211"/>
    </row>
    <row r="12" spans="1:16" s="17" customFormat="1" ht="15" x14ac:dyDescent="0.35">
      <c r="A12" s="211"/>
      <c r="B12" s="211"/>
      <c r="C12" s="211"/>
      <c r="D12" s="211"/>
      <c r="E12" s="211"/>
      <c r="F12" s="211"/>
      <c r="G12" s="211"/>
      <c r="H12" s="211"/>
      <c r="I12" s="211"/>
      <c r="J12" s="211"/>
      <c r="K12" s="211"/>
      <c r="L12" s="211"/>
      <c r="M12" s="211"/>
      <c r="N12" s="211"/>
      <c r="O12" s="211"/>
      <c r="P12" s="211"/>
    </row>
    <row r="13" spans="1:16" s="169" customFormat="1" ht="22.5" x14ac:dyDescent="0.35">
      <c r="B13" s="16" t="s">
        <v>126</v>
      </c>
      <c r="D13" s="170"/>
      <c r="F13" s="170"/>
    </row>
    <row r="14" spans="1:16" s="17" customFormat="1" ht="15" x14ac:dyDescent="0.35">
      <c r="A14" s="211"/>
      <c r="B14" s="30" t="s">
        <v>127</v>
      </c>
      <c r="C14" s="211"/>
      <c r="D14" s="30"/>
      <c r="E14" s="211"/>
      <c r="F14" s="30"/>
      <c r="G14" s="211"/>
      <c r="H14" s="211"/>
      <c r="I14" s="211"/>
      <c r="J14" s="211"/>
      <c r="K14" s="211"/>
      <c r="L14" s="211"/>
      <c r="M14" s="211"/>
      <c r="N14" s="211"/>
      <c r="O14" s="211"/>
      <c r="P14" s="211"/>
    </row>
    <row r="15" spans="1:16" s="17" customFormat="1" ht="15" x14ac:dyDescent="0.35">
      <c r="A15" s="211"/>
      <c r="B15" s="33"/>
      <c r="C15" s="211"/>
      <c r="D15" s="110"/>
      <c r="E15" s="211"/>
      <c r="F15" s="110"/>
      <c r="G15" s="211"/>
      <c r="H15" s="211"/>
      <c r="I15" s="211"/>
      <c r="J15" s="211"/>
      <c r="K15" s="211"/>
      <c r="L15" s="211"/>
      <c r="M15" s="211"/>
      <c r="N15" s="211"/>
      <c r="O15" s="211"/>
      <c r="P15" s="211"/>
    </row>
    <row r="16" spans="1:16" s="184" customFormat="1" ht="19" x14ac:dyDescent="0.35">
      <c r="B16" s="185" t="s">
        <v>128</v>
      </c>
      <c r="D16" s="185" t="s">
        <v>129</v>
      </c>
      <c r="F16" s="185" t="s">
        <v>130</v>
      </c>
      <c r="H16" s="186" t="s">
        <v>131</v>
      </c>
    </row>
    <row r="17" spans="1:16" s="17" customFormat="1" ht="32.25" customHeight="1" x14ac:dyDescent="0.35">
      <c r="A17" s="211"/>
      <c r="B17" s="111" t="s">
        <v>132</v>
      </c>
      <c r="C17" s="211"/>
      <c r="D17" s="112"/>
      <c r="E17" s="211"/>
      <c r="F17" s="112"/>
      <c r="G17" s="211"/>
      <c r="H17" s="241"/>
      <c r="I17" s="211"/>
      <c r="J17" s="211"/>
      <c r="K17" s="211"/>
      <c r="L17" s="211"/>
      <c r="M17" s="211"/>
      <c r="N17" s="211"/>
      <c r="O17" s="211"/>
      <c r="P17" s="211"/>
    </row>
    <row r="18" spans="1:16" s="17" customFormat="1" ht="15" x14ac:dyDescent="0.35">
      <c r="A18" s="211"/>
      <c r="B18" s="113" t="s">
        <v>133</v>
      </c>
      <c r="C18" s="211"/>
      <c r="D18" s="114"/>
      <c r="E18" s="211"/>
      <c r="F18" s="114"/>
      <c r="G18" s="211"/>
      <c r="H18" s="204"/>
      <c r="I18" s="211"/>
      <c r="J18" s="211"/>
      <c r="K18" s="211"/>
      <c r="L18" s="211"/>
      <c r="M18" s="211"/>
      <c r="N18" s="211"/>
      <c r="O18" s="211"/>
      <c r="P18" s="211"/>
    </row>
    <row r="19" spans="1:16" s="17" customFormat="1" ht="42" x14ac:dyDescent="0.35">
      <c r="A19" s="211"/>
      <c r="B19" s="115" t="s">
        <v>134</v>
      </c>
      <c r="C19" s="211"/>
      <c r="D19" s="137" t="s">
        <v>79</v>
      </c>
      <c r="E19" s="211"/>
      <c r="F19" s="202" t="s">
        <v>135</v>
      </c>
      <c r="G19" s="211"/>
      <c r="H19" s="203" t="s">
        <v>136</v>
      </c>
      <c r="I19" s="211"/>
      <c r="J19" s="211"/>
      <c r="K19" s="211"/>
      <c r="L19" s="211"/>
      <c r="M19" s="211"/>
      <c r="N19" s="211"/>
      <c r="O19" s="211"/>
      <c r="P19" s="211"/>
    </row>
    <row r="20" spans="1:16" s="17" customFormat="1" ht="47.15" customHeight="1" x14ac:dyDescent="0.35">
      <c r="A20" s="211"/>
      <c r="B20" s="115" t="s">
        <v>137</v>
      </c>
      <c r="C20" s="211"/>
      <c r="D20" s="137" t="s">
        <v>79</v>
      </c>
      <c r="E20" s="211"/>
      <c r="F20" s="202" t="s">
        <v>135</v>
      </c>
      <c r="G20" s="211"/>
      <c r="H20" s="203" t="s">
        <v>138</v>
      </c>
      <c r="I20" s="211"/>
      <c r="J20" s="211"/>
      <c r="K20" s="211"/>
      <c r="L20" s="211"/>
      <c r="M20" s="211"/>
      <c r="N20" s="211"/>
      <c r="O20" s="211"/>
      <c r="P20" s="211"/>
    </row>
    <row r="21" spans="1:16" s="17" customFormat="1" ht="42" x14ac:dyDescent="0.35">
      <c r="A21" s="211"/>
      <c r="B21" s="115" t="s">
        <v>139</v>
      </c>
      <c r="C21" s="211"/>
      <c r="D21" s="137" t="s">
        <v>79</v>
      </c>
      <c r="E21" s="211"/>
      <c r="F21" s="202" t="s">
        <v>140</v>
      </c>
      <c r="G21" s="211"/>
      <c r="H21" s="204"/>
      <c r="I21" s="211"/>
      <c r="J21" s="211"/>
      <c r="K21" s="211"/>
      <c r="L21" s="211"/>
      <c r="M21" s="211"/>
      <c r="N21" s="211"/>
      <c r="O21" s="211"/>
      <c r="P21" s="211"/>
    </row>
    <row r="22" spans="1:16" s="17" customFormat="1" ht="42" x14ac:dyDescent="0.35">
      <c r="A22" s="211"/>
      <c r="B22" s="116" t="s">
        <v>141</v>
      </c>
      <c r="C22" s="211"/>
      <c r="D22" s="138" t="s">
        <v>79</v>
      </c>
      <c r="E22" s="211"/>
      <c r="F22" s="202" t="s">
        <v>142</v>
      </c>
      <c r="G22" s="211"/>
      <c r="H22" s="206"/>
      <c r="I22" s="211"/>
      <c r="J22" s="211"/>
      <c r="K22" s="211"/>
      <c r="L22" s="211"/>
      <c r="M22" s="211"/>
      <c r="N22" s="211"/>
      <c r="O22" s="211"/>
      <c r="P22" s="211"/>
    </row>
    <row r="23" spans="1:16" s="17" customFormat="1" ht="15" x14ac:dyDescent="0.35">
      <c r="A23" s="211"/>
      <c r="B23" s="33"/>
      <c r="C23" s="211"/>
      <c r="D23" s="110"/>
      <c r="E23" s="211"/>
      <c r="F23" s="110"/>
      <c r="G23" s="211"/>
      <c r="H23" s="211"/>
      <c r="I23" s="211"/>
      <c r="J23" s="211"/>
      <c r="K23" s="211"/>
      <c r="L23" s="211"/>
      <c r="M23" s="211"/>
      <c r="N23" s="211"/>
      <c r="O23" s="211"/>
      <c r="P23" s="211"/>
    </row>
    <row r="24" spans="1:16" s="17" customFormat="1" ht="15" x14ac:dyDescent="0.35">
      <c r="A24" s="211"/>
      <c r="B24" s="111" t="s">
        <v>143</v>
      </c>
      <c r="C24" s="211"/>
      <c r="D24" s="112"/>
      <c r="E24" s="211"/>
      <c r="F24" s="112"/>
      <c r="G24" s="211"/>
      <c r="H24" s="241"/>
      <c r="I24" s="211"/>
      <c r="J24" s="211"/>
      <c r="K24" s="211"/>
      <c r="L24" s="211"/>
      <c r="M24" s="211"/>
      <c r="N24" s="211"/>
      <c r="O24" s="211"/>
      <c r="P24" s="211"/>
    </row>
    <row r="25" spans="1:16" s="17" customFormat="1" ht="15" x14ac:dyDescent="0.35">
      <c r="A25" s="211"/>
      <c r="B25" s="113" t="s">
        <v>133</v>
      </c>
      <c r="C25" s="211"/>
      <c r="D25" s="114"/>
      <c r="E25" s="211"/>
      <c r="F25" s="114"/>
      <c r="G25" s="211"/>
      <c r="H25" s="204"/>
      <c r="I25" s="211"/>
      <c r="J25" s="211"/>
      <c r="K25" s="211"/>
      <c r="L25" s="211"/>
      <c r="M25" s="211"/>
      <c r="N25" s="211"/>
      <c r="O25" s="211"/>
      <c r="P25" s="211"/>
    </row>
    <row r="26" spans="1:16" s="17" customFormat="1" ht="45" x14ac:dyDescent="0.35">
      <c r="A26" s="211"/>
      <c r="B26" s="115" t="s">
        <v>144</v>
      </c>
      <c r="C26" s="211"/>
      <c r="D26" s="137" t="s">
        <v>79</v>
      </c>
      <c r="E26" s="211"/>
      <c r="F26" s="137" t="s">
        <v>145</v>
      </c>
      <c r="G26" s="211"/>
      <c r="H26" s="204"/>
      <c r="I26" s="211"/>
      <c r="J26" s="211"/>
      <c r="K26" s="211"/>
      <c r="L26" s="211"/>
      <c r="M26" s="211"/>
      <c r="N26" s="211"/>
      <c r="O26" s="211"/>
      <c r="P26" s="211"/>
    </row>
    <row r="27" spans="1:16" s="17" customFormat="1" ht="45" x14ac:dyDescent="0.35">
      <c r="A27" s="255"/>
      <c r="B27" s="225" t="s">
        <v>146</v>
      </c>
      <c r="C27" s="211"/>
      <c r="D27" s="137" t="s">
        <v>79</v>
      </c>
      <c r="E27" s="211"/>
      <c r="F27" s="137" t="s">
        <v>145</v>
      </c>
      <c r="G27" s="211"/>
      <c r="H27" s="204"/>
      <c r="I27" s="211"/>
      <c r="J27" s="211"/>
      <c r="K27" s="211"/>
      <c r="L27" s="211"/>
      <c r="M27" s="211"/>
      <c r="N27" s="211"/>
      <c r="O27" s="211"/>
      <c r="P27" s="211"/>
    </row>
    <row r="28" spans="1:16" s="17" customFormat="1" ht="45" x14ac:dyDescent="0.35">
      <c r="A28" s="211"/>
      <c r="B28" s="115" t="s">
        <v>147</v>
      </c>
      <c r="C28" s="211"/>
      <c r="D28" s="137" t="s">
        <v>79</v>
      </c>
      <c r="E28" s="211"/>
      <c r="F28" s="137" t="s">
        <v>145</v>
      </c>
      <c r="G28" s="211"/>
      <c r="H28" s="204"/>
      <c r="I28" s="211"/>
      <c r="J28" s="211"/>
      <c r="K28" s="211"/>
      <c r="L28" s="211"/>
      <c r="M28" s="211"/>
      <c r="N28" s="211"/>
      <c r="O28" s="211"/>
      <c r="P28" s="211"/>
    </row>
    <row r="29" spans="1:16" s="17" customFormat="1" ht="45" x14ac:dyDescent="0.35">
      <c r="A29" s="211"/>
      <c r="B29" s="225" t="s">
        <v>146</v>
      </c>
      <c r="C29" s="211"/>
      <c r="D29" s="137" t="s">
        <v>79</v>
      </c>
      <c r="E29" s="211"/>
      <c r="F29" s="137" t="s">
        <v>145</v>
      </c>
      <c r="G29" s="211"/>
      <c r="H29" s="204"/>
      <c r="I29" s="211"/>
      <c r="J29" s="211"/>
      <c r="K29" s="211"/>
      <c r="L29" s="211"/>
      <c r="M29" s="211"/>
      <c r="N29" s="211"/>
      <c r="O29" s="211"/>
      <c r="P29" s="211"/>
    </row>
    <row r="30" spans="1:16" s="17" customFormat="1" ht="45" x14ac:dyDescent="0.35">
      <c r="A30" s="211"/>
      <c r="B30" s="115" t="s">
        <v>148</v>
      </c>
      <c r="C30" s="211"/>
      <c r="D30" s="137" t="s">
        <v>79</v>
      </c>
      <c r="E30" s="211"/>
      <c r="F30" s="137" t="s">
        <v>145</v>
      </c>
      <c r="G30" s="211"/>
      <c r="H30" s="204"/>
      <c r="I30" s="211"/>
      <c r="J30" s="211"/>
      <c r="K30" s="211"/>
      <c r="L30" s="211"/>
      <c r="M30" s="211"/>
      <c r="N30" s="211"/>
      <c r="O30" s="211"/>
      <c r="P30" s="211"/>
    </row>
    <row r="31" spans="1:16" s="17" customFormat="1" ht="15" x14ac:dyDescent="0.35">
      <c r="A31" s="211"/>
      <c r="B31" s="113" t="s">
        <v>149</v>
      </c>
      <c r="C31" s="211"/>
      <c r="D31" s="137">
        <v>32350</v>
      </c>
      <c r="E31" s="211"/>
      <c r="F31" s="137" t="s">
        <v>150</v>
      </c>
      <c r="G31" s="211"/>
      <c r="H31" s="204" t="s">
        <v>151</v>
      </c>
      <c r="I31" s="211"/>
      <c r="J31" s="211"/>
      <c r="K31" s="211"/>
      <c r="L31" s="211"/>
      <c r="M31" s="211"/>
      <c r="N31" s="211"/>
      <c r="O31" s="211"/>
      <c r="P31" s="211"/>
    </row>
    <row r="32" spans="1:16" s="17" customFormat="1" ht="15" x14ac:dyDescent="0.35">
      <c r="A32" s="211"/>
      <c r="B32" s="113"/>
      <c r="C32" s="211"/>
      <c r="D32" s="138">
        <v>39</v>
      </c>
      <c r="E32" s="211"/>
      <c r="F32" s="207" t="s">
        <v>152</v>
      </c>
      <c r="G32" s="211"/>
      <c r="H32" s="204" t="s">
        <v>153</v>
      </c>
      <c r="I32" s="211"/>
      <c r="J32" s="211"/>
      <c r="K32" s="211"/>
      <c r="L32" s="211"/>
      <c r="M32" s="211"/>
      <c r="N32" s="211"/>
      <c r="O32" s="211"/>
      <c r="P32" s="211"/>
    </row>
    <row r="33" spans="1:15" s="17" customFormat="1" ht="15" x14ac:dyDescent="0.35">
      <c r="A33" s="211"/>
      <c r="B33" s="117"/>
      <c r="C33" s="211"/>
      <c r="D33" s="110"/>
      <c r="E33" s="211"/>
      <c r="F33" s="110"/>
      <c r="G33" s="211"/>
      <c r="H33" s="256"/>
      <c r="I33" s="211"/>
      <c r="J33" s="211"/>
      <c r="K33" s="211"/>
      <c r="L33" s="211"/>
      <c r="M33" s="211"/>
      <c r="N33" s="211"/>
      <c r="O33" s="211"/>
    </row>
    <row r="34" spans="1:15" s="17" customFormat="1" ht="15" x14ac:dyDescent="0.35">
      <c r="A34" s="211"/>
      <c r="B34" s="111" t="s">
        <v>154</v>
      </c>
      <c r="C34" s="211"/>
      <c r="D34" s="118"/>
      <c r="E34" s="211"/>
      <c r="F34" s="118"/>
      <c r="G34" s="211"/>
      <c r="H34" s="241"/>
      <c r="I34" s="211"/>
      <c r="J34" s="211"/>
      <c r="K34" s="211"/>
      <c r="L34" s="211"/>
      <c r="M34" s="211"/>
      <c r="N34" s="211"/>
      <c r="O34" s="211"/>
    </row>
    <row r="35" spans="1:15" s="17" customFormat="1" ht="15" x14ac:dyDescent="0.35">
      <c r="A35" s="211"/>
      <c r="B35" s="113" t="s">
        <v>155</v>
      </c>
      <c r="C35" s="211"/>
      <c r="D35" s="137" t="s">
        <v>79</v>
      </c>
      <c r="E35" s="211"/>
      <c r="F35" s="137" t="s">
        <v>150</v>
      </c>
      <c r="G35" s="211"/>
      <c r="H35" s="204"/>
      <c r="I35" s="211"/>
      <c r="J35" s="211"/>
      <c r="K35" s="211"/>
      <c r="L35" s="211"/>
      <c r="M35" s="211"/>
      <c r="N35" s="211"/>
      <c r="O35" s="211"/>
    </row>
    <row r="36" spans="1:15" s="17" customFormat="1" ht="15" x14ac:dyDescent="0.35">
      <c r="A36" s="211"/>
      <c r="B36" s="113" t="s">
        <v>156</v>
      </c>
      <c r="C36" s="211"/>
      <c r="D36" s="137" t="s">
        <v>79</v>
      </c>
      <c r="E36" s="211"/>
      <c r="F36" s="137" t="s">
        <v>157</v>
      </c>
      <c r="G36" s="211"/>
      <c r="H36" s="240" t="s">
        <v>158</v>
      </c>
      <c r="I36" s="211"/>
      <c r="J36" s="211"/>
      <c r="K36" s="211"/>
      <c r="L36" s="211"/>
      <c r="M36" s="211"/>
      <c r="N36" s="211"/>
      <c r="O36" s="211"/>
    </row>
    <row r="37" spans="1:15" s="17" customFormat="1" ht="12.75" customHeight="1" x14ac:dyDescent="0.35">
      <c r="A37" s="211"/>
      <c r="B37" s="123" t="s">
        <v>159</v>
      </c>
      <c r="C37" s="211"/>
      <c r="D37" s="137" t="s">
        <v>160</v>
      </c>
      <c r="E37" s="211"/>
      <c r="F37" s="137" t="str">
        <f>IF(D37=Lists!$K$4,"&lt; Ingresar dirección web de la fuente de los datos &gt;",IF(D37=Lists!$K$5,"&lt; Incluir referencia a sección del Informe EITI o dirección web &gt;",IF(D37=Lists!$K$6,"&lt; Incluir referencia a elementos que prueban la inaplicabilidad &gt;","")))</f>
        <v/>
      </c>
      <c r="G37" s="211"/>
      <c r="H37" s="206"/>
      <c r="I37" s="211"/>
      <c r="J37" s="211"/>
      <c r="K37" s="211"/>
      <c r="L37" s="211"/>
      <c r="M37" s="211"/>
      <c r="N37" s="211"/>
      <c r="O37" s="211"/>
    </row>
    <row r="38" spans="1:15" s="17" customFormat="1" ht="15" x14ac:dyDescent="0.35">
      <c r="A38" s="211"/>
      <c r="B38" s="33"/>
      <c r="C38" s="211"/>
      <c r="D38" s="110"/>
      <c r="E38" s="211"/>
      <c r="F38" s="110"/>
      <c r="G38" s="211"/>
      <c r="H38" s="211"/>
      <c r="I38" s="211"/>
      <c r="J38" s="211"/>
      <c r="K38" s="211"/>
      <c r="L38" s="211"/>
      <c r="M38" s="211"/>
      <c r="N38" s="211"/>
      <c r="O38" s="211"/>
    </row>
    <row r="39" spans="1:15" s="17" customFormat="1" ht="15" x14ac:dyDescent="0.35">
      <c r="A39" s="211"/>
      <c r="B39" s="111" t="s">
        <v>161</v>
      </c>
      <c r="C39" s="211"/>
      <c r="D39" s="118"/>
      <c r="E39" s="211"/>
      <c r="F39" s="118"/>
      <c r="G39" s="211"/>
      <c r="H39" s="241"/>
      <c r="I39" s="211"/>
      <c r="J39" s="211"/>
      <c r="K39" s="211"/>
      <c r="L39" s="211"/>
      <c r="M39" s="211"/>
      <c r="N39" s="211"/>
      <c r="O39" s="211"/>
    </row>
    <row r="40" spans="1:15" s="17" customFormat="1" ht="15" x14ac:dyDescent="0.35">
      <c r="A40" s="211"/>
      <c r="B40" s="113" t="s">
        <v>162</v>
      </c>
      <c r="C40" s="211"/>
      <c r="D40" s="137" t="s">
        <v>79</v>
      </c>
      <c r="E40" s="211"/>
      <c r="F40" s="202" t="s">
        <v>163</v>
      </c>
      <c r="G40" s="211"/>
      <c r="H40" s="204"/>
      <c r="I40" s="211"/>
      <c r="J40" s="211"/>
      <c r="K40" s="211"/>
      <c r="L40" s="211"/>
      <c r="M40" s="211"/>
      <c r="N40" s="211"/>
      <c r="O40" s="211"/>
    </row>
    <row r="41" spans="1:15" s="17" customFormat="1" ht="15" x14ac:dyDescent="0.35">
      <c r="A41" s="211"/>
      <c r="B41" s="115" t="s">
        <v>164</v>
      </c>
      <c r="C41" s="211"/>
      <c r="D41" s="137" t="s">
        <v>79</v>
      </c>
      <c r="E41" s="211"/>
      <c r="F41" s="202" t="s">
        <v>163</v>
      </c>
      <c r="G41" s="211"/>
      <c r="H41" s="204"/>
      <c r="I41" s="211"/>
      <c r="J41" s="211"/>
      <c r="K41" s="211"/>
      <c r="L41" s="211"/>
      <c r="M41" s="211"/>
      <c r="N41" s="211"/>
      <c r="O41" s="211"/>
    </row>
    <row r="42" spans="1:15" s="17" customFormat="1" ht="15" x14ac:dyDescent="0.35">
      <c r="A42" s="211"/>
      <c r="B42" s="113" t="s">
        <v>165</v>
      </c>
      <c r="C42" s="211"/>
      <c r="D42" s="137" t="s">
        <v>79</v>
      </c>
      <c r="E42" s="211"/>
      <c r="F42" s="202" t="s">
        <v>163</v>
      </c>
      <c r="G42" s="211"/>
      <c r="H42" s="204"/>
      <c r="I42" s="211"/>
      <c r="J42" s="211"/>
      <c r="K42" s="211"/>
      <c r="L42" s="211"/>
      <c r="M42" s="211"/>
      <c r="N42" s="211"/>
      <c r="O42" s="211"/>
    </row>
    <row r="43" spans="1:15" s="17" customFormat="1" ht="15" x14ac:dyDescent="0.35">
      <c r="A43" s="211"/>
      <c r="B43" s="113" t="s">
        <v>166</v>
      </c>
      <c r="C43" s="211"/>
      <c r="D43" s="137" t="s">
        <v>79</v>
      </c>
      <c r="E43" s="211"/>
      <c r="F43" s="202" t="s">
        <v>152</v>
      </c>
      <c r="G43" s="211"/>
      <c r="H43" s="204"/>
      <c r="I43" s="211"/>
      <c r="J43" s="211"/>
      <c r="K43" s="211"/>
      <c r="L43" s="211"/>
      <c r="M43" s="211"/>
      <c r="N43" s="211"/>
      <c r="O43" s="211"/>
    </row>
    <row r="44" spans="1:15" s="17" customFormat="1" ht="15" x14ac:dyDescent="0.35">
      <c r="A44" s="211"/>
      <c r="B44" s="123" t="s">
        <v>167</v>
      </c>
      <c r="C44" s="211"/>
      <c r="D44" s="138" t="s">
        <v>160</v>
      </c>
      <c r="E44" s="211"/>
      <c r="F44" s="137" t="str">
        <f>IF(D44=Lists!$K$4,"&lt; Ingresar dirección web de la fuente de los datos &gt;",IF(D44=Lists!$K$5,"&lt; Incluir referencia a sección del Informe EITI o dirección web &gt;",IF(D44=Lists!$K$6,"&lt; Incluir referencia a elementos que prueban la inaplicabilidad &gt;","")))</f>
        <v/>
      </c>
      <c r="G44" s="211"/>
      <c r="H44" s="206"/>
      <c r="I44" s="211"/>
      <c r="J44" s="211"/>
      <c r="K44" s="211"/>
      <c r="L44" s="211"/>
      <c r="M44" s="211"/>
      <c r="N44" s="211"/>
      <c r="O44" s="211"/>
    </row>
    <row r="45" spans="1:15" s="17" customFormat="1" ht="15" x14ac:dyDescent="0.35">
      <c r="A45" s="211"/>
      <c r="B45" s="33"/>
      <c r="C45" s="211"/>
      <c r="D45" s="110"/>
      <c r="E45" s="211"/>
      <c r="F45" s="110"/>
      <c r="G45" s="211"/>
      <c r="H45" s="211"/>
      <c r="I45" s="211"/>
      <c r="J45" s="211"/>
      <c r="K45" s="211"/>
      <c r="L45" s="211"/>
      <c r="M45" s="211"/>
      <c r="N45" s="211"/>
      <c r="O45" s="211"/>
    </row>
    <row r="46" spans="1:15" s="17" customFormat="1" ht="15" x14ac:dyDescent="0.35">
      <c r="A46" s="211"/>
      <c r="B46" s="111" t="s">
        <v>168</v>
      </c>
      <c r="C46" s="211"/>
      <c r="D46" s="257"/>
      <c r="E46" s="211"/>
      <c r="F46" s="257"/>
      <c r="G46" s="211"/>
      <c r="H46" s="241"/>
      <c r="I46" s="211"/>
      <c r="J46" s="211"/>
      <c r="K46" s="211"/>
      <c r="L46" s="211"/>
      <c r="M46" s="211"/>
      <c r="N46" s="211"/>
      <c r="O46" s="211"/>
    </row>
    <row r="47" spans="1:15" s="17" customFormat="1" ht="15" x14ac:dyDescent="0.35">
      <c r="A47" s="211"/>
      <c r="B47" s="113" t="s">
        <v>169</v>
      </c>
      <c r="C47" s="211"/>
      <c r="D47" s="137" t="s">
        <v>160</v>
      </c>
      <c r="E47" s="211"/>
      <c r="F47" s="137" t="str">
        <f>IF(D47=Lists!$K$4,"&lt; Ingresar dirección web de la fuente de los datos &gt;",IF(D47=Lists!$K$5,"&lt; Incluir referencia a sección del Informe EITI o dirección web &gt;",IF(D47=Lists!$K$6,"&lt; Incluir referencia a elementos que prueban la inaplicabilidad &gt;","")))</f>
        <v/>
      </c>
      <c r="G47" s="211"/>
      <c r="H47" s="204"/>
      <c r="I47" s="211"/>
      <c r="J47" s="211"/>
      <c r="K47" s="211"/>
      <c r="L47" s="211"/>
      <c r="M47" s="211"/>
      <c r="N47" s="211"/>
      <c r="O47" s="211"/>
    </row>
    <row r="48" spans="1:15" s="17" customFormat="1" ht="15" x14ac:dyDescent="0.35">
      <c r="A48" s="211"/>
      <c r="B48" s="115" t="s">
        <v>170</v>
      </c>
      <c r="C48" s="211"/>
      <c r="D48" s="137" t="s">
        <v>160</v>
      </c>
      <c r="E48" s="211"/>
      <c r="F48" s="137" t="str">
        <f>IF(D48=Lists!$K$4,"&lt; Ingresar dirección web de la fuente de los datos &gt;",IF(D48=Lists!$K$5,"&lt; Incluir referencia a sección del Informe EITI o dirección web &gt;",IF(D48=Lists!$K$6,"&lt; Incluir referencia a elementos que prueban la inaplicabilidad &gt;","")))</f>
        <v/>
      </c>
      <c r="G48" s="211"/>
      <c r="H48" s="204"/>
      <c r="I48" s="211"/>
      <c r="J48" s="211"/>
      <c r="K48" s="211"/>
      <c r="L48" s="211"/>
      <c r="M48" s="211"/>
      <c r="N48" s="211"/>
      <c r="O48" s="211"/>
    </row>
    <row r="49" spans="1:9" s="17" customFormat="1" ht="15" x14ac:dyDescent="0.35">
      <c r="A49" s="211"/>
      <c r="B49" s="119" t="s">
        <v>171</v>
      </c>
      <c r="C49" s="211"/>
      <c r="D49" s="139" t="s">
        <v>172</v>
      </c>
      <c r="E49" s="211"/>
      <c r="F49" s="138" t="str">
        <f>IF(D49="&lt; nombre del registro &gt;","&lt; Ingresar dirección web de la fuente de los datos &gt;",IF(D49=Lists!$K$5,"&lt; Incluir referencia a sección del Informe EITI o dirección web &gt;",IF(D49=Lists!$K$6,"&lt; Incluir referencia a elementos que prueban la inaplicabilidad &gt;","")))</f>
        <v/>
      </c>
      <c r="G49" s="211"/>
      <c r="H49" s="206"/>
      <c r="I49" s="211"/>
    </row>
    <row r="50" spans="1:9" s="17" customFormat="1" ht="15" x14ac:dyDescent="0.35">
      <c r="A50" s="211"/>
      <c r="B50" s="33"/>
      <c r="C50" s="211"/>
      <c r="D50" s="110"/>
      <c r="E50" s="211"/>
      <c r="F50" s="110"/>
      <c r="G50" s="211"/>
      <c r="H50" s="211"/>
      <c r="I50" s="211"/>
    </row>
    <row r="51" spans="1:9" s="17" customFormat="1" ht="15" x14ac:dyDescent="0.35">
      <c r="A51" s="211"/>
      <c r="B51" s="111" t="s">
        <v>173</v>
      </c>
      <c r="C51" s="211"/>
      <c r="D51" s="257"/>
      <c r="E51" s="211"/>
      <c r="F51" s="257"/>
      <c r="G51" s="211"/>
      <c r="H51" s="241"/>
      <c r="I51" s="211"/>
    </row>
    <row r="52" spans="1:9" s="17" customFormat="1" ht="15" x14ac:dyDescent="0.35">
      <c r="A52" s="211"/>
      <c r="B52" s="120" t="s">
        <v>174</v>
      </c>
      <c r="C52" s="211"/>
      <c r="D52" s="137" t="s">
        <v>79</v>
      </c>
      <c r="E52" s="211"/>
      <c r="F52" s="137" t="s">
        <v>175</v>
      </c>
      <c r="G52" s="211"/>
      <c r="H52" s="204"/>
      <c r="I52" s="211"/>
    </row>
    <row r="53" spans="1:9" s="17" customFormat="1" ht="45" x14ac:dyDescent="0.35">
      <c r="A53" s="211"/>
      <c r="B53" s="121" t="s">
        <v>176</v>
      </c>
      <c r="C53" s="211"/>
      <c r="D53" s="137" t="s">
        <v>79</v>
      </c>
      <c r="E53" s="211"/>
      <c r="F53" s="137" t="s">
        <v>177</v>
      </c>
      <c r="G53" s="211"/>
      <c r="H53" s="204"/>
      <c r="I53" s="211"/>
    </row>
    <row r="54" spans="1:9" s="17" customFormat="1" ht="36" customHeight="1" x14ac:dyDescent="0.35">
      <c r="A54" s="211"/>
      <c r="B54" s="122" t="s">
        <v>178</v>
      </c>
      <c r="C54" s="211"/>
      <c r="D54" s="138" t="s">
        <v>79</v>
      </c>
      <c r="E54" s="211"/>
      <c r="F54" s="137" t="s">
        <v>177</v>
      </c>
      <c r="G54" s="211"/>
      <c r="H54" s="206"/>
      <c r="I54" s="211"/>
    </row>
    <row r="55" spans="1:9" s="17" customFormat="1" ht="15" x14ac:dyDescent="0.35">
      <c r="A55" s="211"/>
      <c r="B55" s="33"/>
      <c r="C55" s="211"/>
      <c r="D55" s="110"/>
      <c r="E55" s="211"/>
      <c r="F55" s="110"/>
      <c r="G55" s="211"/>
      <c r="H55" s="211"/>
      <c r="I55" s="211"/>
    </row>
    <row r="56" spans="1:9" s="17" customFormat="1" ht="15" x14ac:dyDescent="0.35">
      <c r="A56" s="211"/>
      <c r="B56" s="111" t="s">
        <v>179</v>
      </c>
      <c r="C56" s="211"/>
      <c r="D56" s="257"/>
      <c r="E56" s="211"/>
      <c r="F56" s="257"/>
      <c r="G56" s="211"/>
      <c r="H56" s="241"/>
      <c r="I56" s="211"/>
    </row>
    <row r="57" spans="1:9" s="17" customFormat="1" ht="30" x14ac:dyDescent="0.35">
      <c r="A57" s="211"/>
      <c r="B57" s="123" t="s">
        <v>180</v>
      </c>
      <c r="C57" s="211"/>
      <c r="D57" s="137" t="s">
        <v>79</v>
      </c>
      <c r="E57" s="211"/>
      <c r="F57" s="138" t="s">
        <v>157</v>
      </c>
      <c r="G57" s="211"/>
      <c r="H57" s="206"/>
      <c r="I57" s="211"/>
    </row>
    <row r="58" spans="1:9" s="17" customFormat="1" ht="15" x14ac:dyDescent="0.35">
      <c r="A58" s="211"/>
      <c r="B58" s="33"/>
      <c r="C58" s="211"/>
      <c r="D58" s="110"/>
      <c r="E58" s="211"/>
      <c r="F58" s="110"/>
      <c r="G58" s="211"/>
      <c r="H58" s="211"/>
      <c r="I58" s="211"/>
    </row>
    <row r="59" spans="1:9" s="17" customFormat="1" ht="15" x14ac:dyDescent="0.35">
      <c r="A59" s="211"/>
      <c r="B59" s="111" t="s">
        <v>181</v>
      </c>
      <c r="C59" s="211"/>
      <c r="D59" s="257"/>
      <c r="E59" s="211"/>
      <c r="F59" s="257"/>
      <c r="G59" s="211"/>
      <c r="H59" s="241"/>
      <c r="I59" s="211"/>
    </row>
    <row r="60" spans="1:9" s="17" customFormat="1" ht="15" x14ac:dyDescent="0.35">
      <c r="A60" s="211"/>
      <c r="B60" s="188" t="s">
        <v>182</v>
      </c>
      <c r="C60" s="211"/>
      <c r="D60" s="258"/>
      <c r="E60" s="211"/>
      <c r="F60" s="258"/>
      <c r="G60" s="211"/>
      <c r="H60" s="204"/>
      <c r="I60" s="211"/>
    </row>
    <row r="61" spans="1:9" s="17" customFormat="1" ht="15" x14ac:dyDescent="0.35">
      <c r="A61" s="211"/>
      <c r="B61" s="120" t="s">
        <v>183</v>
      </c>
      <c r="C61" s="211"/>
      <c r="D61" s="137" t="s">
        <v>79</v>
      </c>
      <c r="E61" s="211"/>
      <c r="F61" s="137" t="s">
        <v>157</v>
      </c>
      <c r="G61" s="211"/>
      <c r="H61" s="204"/>
      <c r="I61" s="211"/>
    </row>
    <row r="62" spans="1:9" s="17" customFormat="1" ht="15" x14ac:dyDescent="0.35">
      <c r="A62" s="211"/>
      <c r="B62" s="120" t="s">
        <v>184</v>
      </c>
      <c r="C62" s="211"/>
      <c r="D62" s="137" t="s">
        <v>79</v>
      </c>
      <c r="E62" s="211"/>
      <c r="F62" s="137" t="s">
        <v>157</v>
      </c>
      <c r="G62" s="211"/>
      <c r="H62" s="204"/>
      <c r="I62" s="211"/>
    </row>
    <row r="63" spans="1:9" s="17" customFormat="1" ht="15" x14ac:dyDescent="0.35">
      <c r="A63" s="211"/>
      <c r="B63" s="140" t="s">
        <v>185</v>
      </c>
      <c r="C63" s="211"/>
      <c r="D63" s="137">
        <v>39680</v>
      </c>
      <c r="E63" s="211"/>
      <c r="F63" s="137" t="s">
        <v>186</v>
      </c>
      <c r="G63" s="211"/>
      <c r="H63" s="204"/>
      <c r="I63" s="211"/>
    </row>
    <row r="64" spans="1:9" s="17" customFormat="1" ht="15" x14ac:dyDescent="0.35">
      <c r="A64" s="211"/>
      <c r="B64" s="121" t="str">
        <f>LEFT(B63,SEARCH(",",B63))&amp;" valor"</f>
        <v>Petróleo crudo (2709), valor</v>
      </c>
      <c r="C64" s="211"/>
      <c r="D64" s="267">
        <v>550000000</v>
      </c>
      <c r="E64" s="211"/>
      <c r="F64" s="137" t="s">
        <v>187</v>
      </c>
      <c r="G64" s="211"/>
      <c r="H64" s="204" t="s">
        <v>188</v>
      </c>
      <c r="I64" s="211"/>
    </row>
    <row r="65" spans="1:9" s="17" customFormat="1" ht="15" x14ac:dyDescent="0.35">
      <c r="A65" s="211"/>
      <c r="B65" s="140" t="s">
        <v>189</v>
      </c>
      <c r="C65" s="211"/>
      <c r="D65" s="267">
        <v>32889518413597.699</v>
      </c>
      <c r="E65" s="211"/>
      <c r="F65" s="137" t="s">
        <v>190</v>
      </c>
      <c r="G65" s="211"/>
      <c r="H65" s="204"/>
      <c r="I65" s="211"/>
    </row>
    <row r="66" spans="1:9" s="17" customFormat="1" ht="15" x14ac:dyDescent="0.35">
      <c r="A66" s="211"/>
      <c r="B66" s="121" t="str">
        <f>LEFT(B65,SEARCH(",",B65))&amp;" valor"</f>
        <v>Gas natural (2711), valor</v>
      </c>
      <c r="C66" s="211"/>
      <c r="D66" s="267">
        <v>847000000</v>
      </c>
      <c r="E66" s="211"/>
      <c r="F66" s="137" t="s">
        <v>187</v>
      </c>
      <c r="G66" s="211"/>
      <c r="H66" s="204"/>
      <c r="I66" s="211"/>
    </row>
    <row r="67" spans="1:9" s="17" customFormat="1" ht="15" x14ac:dyDescent="0.35">
      <c r="A67" s="211"/>
      <c r="B67" s="140" t="s">
        <v>191</v>
      </c>
      <c r="C67" s="211"/>
      <c r="D67" s="267">
        <v>88.05</v>
      </c>
      <c r="E67" s="211"/>
      <c r="F67" s="137" t="s">
        <v>192</v>
      </c>
      <c r="G67" s="211"/>
      <c r="H67" s="204" t="s">
        <v>193</v>
      </c>
      <c r="I67" s="211"/>
    </row>
    <row r="68" spans="1:9" s="17" customFormat="1" ht="15" x14ac:dyDescent="0.35">
      <c r="A68" s="211"/>
      <c r="B68" s="121" t="str">
        <f>LEFT(B67,SEARCH(",",B67))&amp;" valor"</f>
        <v>Oro (7108), valor</v>
      </c>
      <c r="C68" s="211"/>
      <c r="D68" s="267">
        <v>5014000000</v>
      </c>
      <c r="E68" s="211"/>
      <c r="F68" s="137" t="s">
        <v>187</v>
      </c>
      <c r="G68" s="211"/>
      <c r="H68" s="204" t="s">
        <v>194</v>
      </c>
      <c r="I68" s="211"/>
    </row>
    <row r="69" spans="1:9" s="17" customFormat="1" ht="15" x14ac:dyDescent="0.35">
      <c r="A69" s="211"/>
      <c r="B69" s="140" t="s">
        <v>195</v>
      </c>
      <c r="C69" s="211"/>
      <c r="D69" s="267">
        <v>2724</v>
      </c>
      <c r="E69" s="211"/>
      <c r="F69" s="137" t="s">
        <v>192</v>
      </c>
      <c r="G69" s="211"/>
      <c r="H69" s="204"/>
      <c r="I69" s="211"/>
    </row>
    <row r="70" spans="1:9" s="17" customFormat="1" ht="15" x14ac:dyDescent="0.35">
      <c r="A70" s="211"/>
      <c r="B70" s="121" t="str">
        <f>LEFT(B69,SEARCH(",",B69))&amp;" valor"</f>
        <v>Plata (7106), valor</v>
      </c>
      <c r="C70" s="211"/>
      <c r="D70" s="267">
        <v>1799000000</v>
      </c>
      <c r="E70" s="211"/>
      <c r="F70" s="137" t="s">
        <v>187</v>
      </c>
      <c r="G70" s="211"/>
      <c r="H70" s="204" t="s">
        <v>194</v>
      </c>
      <c r="I70" s="211"/>
    </row>
    <row r="71" spans="1:9" s="17" customFormat="1" ht="15" x14ac:dyDescent="0.35">
      <c r="A71" s="211"/>
      <c r="B71" s="140" t="s">
        <v>196</v>
      </c>
      <c r="C71" s="211"/>
      <c r="D71" s="267">
        <v>1330000</v>
      </c>
      <c r="E71" s="211"/>
      <c r="F71" s="137" t="s">
        <v>197</v>
      </c>
      <c r="G71" s="211"/>
      <c r="H71" s="204"/>
      <c r="I71" s="211"/>
    </row>
    <row r="72" spans="1:9" s="17" customFormat="1" ht="15" x14ac:dyDescent="0.35">
      <c r="A72" s="211"/>
      <c r="B72" s="121" t="str">
        <f>LEFT(B71,SEARCH(",",B71))&amp;" valor"</f>
        <v>Zinc (2608), valor</v>
      </c>
      <c r="C72" s="211"/>
      <c r="D72" s="267">
        <v>3025000000</v>
      </c>
      <c r="E72" s="211"/>
      <c r="F72" s="137" t="s">
        <v>187</v>
      </c>
      <c r="G72" s="211"/>
      <c r="H72" s="204" t="s">
        <v>194</v>
      </c>
      <c r="I72" s="211"/>
    </row>
    <row r="73" spans="1:9" s="17" customFormat="1" ht="15" x14ac:dyDescent="0.35">
      <c r="A73" s="211"/>
      <c r="B73" s="140" t="s">
        <v>198</v>
      </c>
      <c r="C73" s="211"/>
      <c r="D73" s="267">
        <v>2150000</v>
      </c>
      <c r="E73" s="211"/>
      <c r="F73" s="137" t="s">
        <v>197</v>
      </c>
      <c r="G73" s="211"/>
      <c r="H73" s="204"/>
      <c r="I73" s="211"/>
    </row>
    <row r="74" spans="1:9" s="17" customFormat="1" ht="15" x14ac:dyDescent="0.35">
      <c r="A74" s="211"/>
      <c r="B74" s="121" t="str">
        <f>LEFT(B73,SEARCH(",",B73))&amp;" valor"</f>
        <v>Cobre (2603), valor</v>
      </c>
      <c r="C74" s="211"/>
      <c r="D74" s="267">
        <v>13289000000</v>
      </c>
      <c r="E74" s="211"/>
      <c r="F74" s="137" t="s">
        <v>187</v>
      </c>
      <c r="G74" s="211"/>
      <c r="H74" s="204" t="s">
        <v>194</v>
      </c>
      <c r="I74" s="211"/>
    </row>
    <row r="75" spans="1:9" s="17" customFormat="1" ht="15" x14ac:dyDescent="0.35">
      <c r="A75" s="211"/>
      <c r="B75" s="140" t="s">
        <v>199</v>
      </c>
      <c r="C75" s="211"/>
      <c r="D75" s="267">
        <v>8890000</v>
      </c>
      <c r="E75" s="211"/>
      <c r="F75" s="137" t="s">
        <v>197</v>
      </c>
      <c r="G75" s="211"/>
      <c r="H75" s="204"/>
      <c r="I75" s="211"/>
    </row>
    <row r="76" spans="1:9" s="17" customFormat="1" ht="15" x14ac:dyDescent="0.35">
      <c r="A76" s="211"/>
      <c r="B76" s="121" t="str">
        <f>LEFT(B75,SEARCH(",",B75))&amp;" valor"</f>
        <v>Hierro (2601), valor</v>
      </c>
      <c r="C76" s="211"/>
      <c r="D76" s="267">
        <v>968000000</v>
      </c>
      <c r="E76" s="211"/>
      <c r="F76" s="137" t="s">
        <v>187</v>
      </c>
      <c r="G76" s="211"/>
      <c r="H76" s="204" t="s">
        <v>194</v>
      </c>
      <c r="I76" s="211"/>
    </row>
    <row r="77" spans="1:9" s="17" customFormat="1" ht="15" x14ac:dyDescent="0.35">
      <c r="A77" s="211"/>
      <c r="B77" s="140" t="s">
        <v>200</v>
      </c>
      <c r="C77" s="211"/>
      <c r="D77" s="267">
        <v>20647</v>
      </c>
      <c r="E77" s="211"/>
      <c r="F77" s="137" t="s">
        <v>197</v>
      </c>
      <c r="G77" s="211"/>
      <c r="H77" s="204"/>
      <c r="I77" s="211"/>
    </row>
    <row r="78" spans="1:9" s="17" customFormat="1" ht="15" x14ac:dyDescent="0.35">
      <c r="A78" s="211"/>
      <c r="B78" s="121" t="str">
        <f>LEFT(B77,SEARCH(",",B77))&amp;" valor"</f>
        <v>Estaño (2609), valor</v>
      </c>
      <c r="C78" s="211"/>
      <c r="D78" s="267">
        <v>354000000</v>
      </c>
      <c r="E78" s="211"/>
      <c r="F78" s="137" t="s">
        <v>187</v>
      </c>
      <c r="G78" s="211"/>
      <c r="H78" s="204" t="s">
        <v>194</v>
      </c>
      <c r="I78" s="211"/>
    </row>
    <row r="79" spans="1:9" s="17" customFormat="1" ht="15" x14ac:dyDescent="0.35">
      <c r="A79" s="211"/>
      <c r="B79" s="140" t="s">
        <v>201</v>
      </c>
      <c r="C79" s="211"/>
      <c r="D79" s="267">
        <v>32185</v>
      </c>
      <c r="E79" s="211"/>
      <c r="F79" s="137" t="s">
        <v>197</v>
      </c>
      <c r="G79" s="211"/>
      <c r="H79" s="204"/>
      <c r="I79" s="211"/>
    </row>
    <row r="80" spans="1:9" s="17" customFormat="1" ht="15" x14ac:dyDescent="0.35">
      <c r="A80" s="211"/>
      <c r="B80" s="121" t="str">
        <f>LEFT(B79,SEARCH(",",B79))&amp;" valor"</f>
        <v>Molibdeno (2613), valor</v>
      </c>
      <c r="C80" s="211"/>
      <c r="D80" s="267">
        <v>1131000000</v>
      </c>
      <c r="E80" s="211"/>
      <c r="F80" s="137" t="s">
        <v>187</v>
      </c>
      <c r="G80" s="211"/>
      <c r="H80" s="204" t="s">
        <v>194</v>
      </c>
      <c r="I80" s="211"/>
    </row>
    <row r="81" spans="1:9" s="17" customFormat="1" ht="15" x14ac:dyDescent="0.35">
      <c r="A81" s="211"/>
      <c r="B81" s="140" t="s">
        <v>202</v>
      </c>
      <c r="C81" s="211"/>
      <c r="D81" s="267">
        <v>241548</v>
      </c>
      <c r="E81" s="211"/>
      <c r="F81" s="137" t="s">
        <v>197</v>
      </c>
      <c r="G81" s="211"/>
      <c r="H81" s="204"/>
      <c r="I81" s="211"/>
    </row>
    <row r="82" spans="1:9" s="17" customFormat="1" ht="15" x14ac:dyDescent="0.35">
      <c r="A82" s="211"/>
      <c r="B82" s="122" t="str">
        <f>LEFT(B81,SEARCH(",",B81))&amp;" valor"</f>
        <v>Plomo (2607), valor</v>
      </c>
      <c r="C82" s="211"/>
      <c r="D82" s="268">
        <v>441000000</v>
      </c>
      <c r="E82" s="211"/>
      <c r="F82" s="138" t="s">
        <v>187</v>
      </c>
      <c r="G82" s="211"/>
      <c r="H82" s="206" t="s">
        <v>194</v>
      </c>
      <c r="I82" s="211"/>
    </row>
    <row r="83" spans="1:9" s="17" customFormat="1" ht="15" x14ac:dyDescent="0.35">
      <c r="A83" s="211"/>
      <c r="B83" s="33"/>
      <c r="C83" s="211"/>
      <c r="D83" s="110"/>
      <c r="E83" s="211"/>
      <c r="F83" s="110"/>
      <c r="G83" s="211"/>
      <c r="H83" s="211"/>
      <c r="I83" s="211"/>
    </row>
    <row r="84" spans="1:9" s="17" customFormat="1" ht="15" x14ac:dyDescent="0.35">
      <c r="A84" s="211"/>
      <c r="B84" s="111" t="s">
        <v>203</v>
      </c>
      <c r="C84" s="211"/>
      <c r="D84" s="257"/>
      <c r="E84" s="211"/>
      <c r="F84" s="257"/>
      <c r="G84" s="211"/>
      <c r="H84" s="241"/>
      <c r="I84" s="211"/>
    </row>
    <row r="85" spans="1:9" s="17" customFormat="1" ht="30" x14ac:dyDescent="0.35">
      <c r="A85" s="211"/>
      <c r="B85" s="120" t="s">
        <v>204</v>
      </c>
      <c r="C85" s="211"/>
      <c r="D85" s="137" t="s">
        <v>79</v>
      </c>
      <c r="E85" s="211"/>
      <c r="F85" s="137" t="s">
        <v>205</v>
      </c>
      <c r="G85" s="211"/>
      <c r="H85" s="204"/>
      <c r="I85" s="211"/>
    </row>
    <row r="86" spans="1:9" s="17" customFormat="1" ht="30" x14ac:dyDescent="0.35">
      <c r="A86" s="211"/>
      <c r="B86" s="120" t="s">
        <v>206</v>
      </c>
      <c r="C86" s="211"/>
      <c r="D86" s="137" t="s">
        <v>79</v>
      </c>
      <c r="E86" s="211"/>
      <c r="F86" s="137" t="s">
        <v>205</v>
      </c>
      <c r="G86" s="211"/>
      <c r="H86" s="204"/>
      <c r="I86" s="211"/>
    </row>
    <row r="87" spans="1:9" s="17" customFormat="1" ht="15" x14ac:dyDescent="0.35">
      <c r="A87" s="211"/>
      <c r="B87" s="140" t="s">
        <v>185</v>
      </c>
      <c r="C87" s="211"/>
      <c r="D87" s="137">
        <v>4089000</v>
      </c>
      <c r="E87" s="211"/>
      <c r="F87" s="137" t="s">
        <v>186</v>
      </c>
      <c r="G87" s="211"/>
      <c r="H87" s="204" t="s">
        <v>207</v>
      </c>
      <c r="I87" s="211"/>
    </row>
    <row r="88" spans="1:9" s="17" customFormat="1" ht="15" x14ac:dyDescent="0.35">
      <c r="A88" s="211"/>
      <c r="B88" s="121" t="str">
        <f>LEFT(B87,SEARCH(",",B87))&amp;" valor"</f>
        <v>Petróleo crudo (2709), valor</v>
      </c>
      <c r="C88" s="211"/>
      <c r="D88" s="137">
        <v>152000000</v>
      </c>
      <c r="E88" s="211"/>
      <c r="F88" s="137" t="s">
        <v>187</v>
      </c>
      <c r="G88" s="211"/>
      <c r="H88" s="204" t="s">
        <v>207</v>
      </c>
      <c r="I88" s="211"/>
    </row>
    <row r="89" spans="1:9" s="17" customFormat="1" ht="15" x14ac:dyDescent="0.35">
      <c r="A89" s="211"/>
      <c r="B89" s="140" t="s">
        <v>189</v>
      </c>
      <c r="C89" s="211"/>
      <c r="D89" s="137">
        <v>58399000</v>
      </c>
      <c r="E89" s="211"/>
      <c r="F89" s="137" t="s">
        <v>186</v>
      </c>
      <c r="G89" s="211"/>
      <c r="H89" s="204" t="s">
        <v>207</v>
      </c>
      <c r="I89" s="211"/>
    </row>
    <row r="90" spans="1:9" s="17" customFormat="1" ht="15" x14ac:dyDescent="0.35">
      <c r="A90" s="211"/>
      <c r="B90" s="121" t="str">
        <f>LEFT(B89,SEARCH(",",B89))&amp;" valor"</f>
        <v>Gas natural (2711), valor</v>
      </c>
      <c r="C90" s="211"/>
      <c r="D90" s="137">
        <v>599000000</v>
      </c>
      <c r="E90" s="211"/>
      <c r="F90" s="137" t="s">
        <v>187</v>
      </c>
      <c r="G90" s="211"/>
      <c r="H90" s="204" t="s">
        <v>207</v>
      </c>
      <c r="I90" s="211"/>
    </row>
    <row r="91" spans="1:9" s="17" customFormat="1" ht="15" x14ac:dyDescent="0.35">
      <c r="A91" s="211"/>
      <c r="B91" s="140" t="s">
        <v>191</v>
      </c>
      <c r="C91" s="211"/>
      <c r="D91" s="205">
        <v>4447000</v>
      </c>
      <c r="E91" s="211"/>
      <c r="F91" s="137" t="s">
        <v>192</v>
      </c>
      <c r="G91" s="211"/>
      <c r="H91" s="204" t="s">
        <v>208</v>
      </c>
      <c r="I91" s="211"/>
    </row>
    <row r="92" spans="1:9" s="17" customFormat="1" ht="15" x14ac:dyDescent="0.35">
      <c r="A92" s="211"/>
      <c r="B92" s="121" t="str">
        <f>LEFT(B91,SEARCH(",",B91))&amp;" valor"</f>
        <v>Oro (7108), valor</v>
      </c>
      <c r="C92" s="211"/>
      <c r="D92" s="205">
        <v>7868000000</v>
      </c>
      <c r="E92" s="211"/>
      <c r="F92" s="137" t="s">
        <v>187</v>
      </c>
      <c r="G92" s="211"/>
      <c r="H92" s="204" t="s">
        <v>208</v>
      </c>
      <c r="I92" s="211"/>
    </row>
    <row r="93" spans="1:9" s="17" customFormat="1" ht="15" x14ac:dyDescent="0.35">
      <c r="A93" s="211"/>
      <c r="B93" s="140" t="s">
        <v>195</v>
      </c>
      <c r="C93" s="211"/>
      <c r="D93" s="205">
        <v>4680</v>
      </c>
      <c r="E93" s="211"/>
      <c r="F93" s="137" t="s">
        <v>192</v>
      </c>
      <c r="G93" s="211"/>
      <c r="H93" s="204" t="s">
        <v>208</v>
      </c>
      <c r="I93" s="211"/>
    </row>
    <row r="94" spans="1:9" s="17" customFormat="1" ht="15" x14ac:dyDescent="0.35">
      <c r="A94" s="211"/>
      <c r="B94" s="121" t="str">
        <f>LEFT(B93,SEARCH(",",B93))&amp;" valor"</f>
        <v>Plata (7106), valor</v>
      </c>
      <c r="C94" s="211"/>
      <c r="D94" s="205">
        <v>94000000</v>
      </c>
      <c r="E94" s="211"/>
      <c r="F94" s="137" t="s">
        <v>187</v>
      </c>
      <c r="G94" s="211"/>
      <c r="H94" s="204" t="s">
        <v>208</v>
      </c>
      <c r="I94" s="211"/>
    </row>
    <row r="95" spans="1:9" s="17" customFormat="1" ht="15" x14ac:dyDescent="0.35">
      <c r="A95" s="211"/>
      <c r="B95" s="140" t="s">
        <v>196</v>
      </c>
      <c r="C95" s="211"/>
      <c r="D95" s="205">
        <v>1170000</v>
      </c>
      <c r="E95" s="211"/>
      <c r="F95" s="137" t="s">
        <v>192</v>
      </c>
      <c r="G95" s="211"/>
      <c r="H95" s="204" t="s">
        <v>208</v>
      </c>
      <c r="I95" s="211"/>
    </row>
    <row r="96" spans="1:9" s="17" customFormat="1" ht="15" x14ac:dyDescent="0.35">
      <c r="A96" s="211"/>
      <c r="B96" s="121" t="str">
        <f>LEFT(B95,SEARCH(",",B95))&amp;" valor"</f>
        <v>Zinc (2608), valor</v>
      </c>
      <c r="C96" s="211"/>
      <c r="D96" s="205">
        <v>1705000000</v>
      </c>
      <c r="E96" s="211"/>
      <c r="F96" s="137" t="s">
        <v>187</v>
      </c>
      <c r="G96" s="211"/>
      <c r="H96" s="204" t="s">
        <v>208</v>
      </c>
      <c r="I96" s="211"/>
    </row>
    <row r="97" spans="1:16" s="17" customFormat="1" ht="15" x14ac:dyDescent="0.35">
      <c r="A97" s="211"/>
      <c r="B97" s="140" t="s">
        <v>198</v>
      </c>
      <c r="C97" s="211"/>
      <c r="D97" s="205">
        <v>2184000</v>
      </c>
      <c r="E97" s="211"/>
      <c r="F97" s="137" t="s">
        <v>197</v>
      </c>
      <c r="G97" s="211"/>
      <c r="H97" s="204" t="s">
        <v>208</v>
      </c>
      <c r="I97" s="211"/>
      <c r="J97" s="211"/>
      <c r="K97" s="211"/>
      <c r="L97" s="211"/>
      <c r="M97" s="211"/>
      <c r="N97" s="211"/>
      <c r="O97" s="211"/>
      <c r="P97" s="211"/>
    </row>
    <row r="98" spans="1:16" s="17" customFormat="1" ht="15" x14ac:dyDescent="0.35">
      <c r="A98" s="211"/>
      <c r="B98" s="121" t="str">
        <f>LEFT(B97,SEARCH(",",B97))&amp;" valor"</f>
        <v>Cobre (2603), valor</v>
      </c>
      <c r="C98" s="211"/>
      <c r="D98" s="205">
        <v>13039000000</v>
      </c>
      <c r="E98" s="211"/>
      <c r="F98" s="137" t="s">
        <v>187</v>
      </c>
      <c r="G98" s="211"/>
      <c r="H98" s="204" t="s">
        <v>208</v>
      </c>
      <c r="I98" s="211"/>
      <c r="J98" s="211"/>
      <c r="K98" s="211"/>
      <c r="L98" s="211"/>
      <c r="M98" s="211"/>
      <c r="N98" s="211"/>
      <c r="O98" s="211"/>
      <c r="P98" s="211"/>
    </row>
    <row r="99" spans="1:16" s="17" customFormat="1" ht="15" x14ac:dyDescent="0.35">
      <c r="A99" s="211"/>
      <c r="B99" s="140" t="s">
        <v>199</v>
      </c>
      <c r="C99" s="211"/>
      <c r="D99" s="205">
        <v>14110</v>
      </c>
      <c r="E99" s="211"/>
      <c r="F99" s="137" t="s">
        <v>197</v>
      </c>
      <c r="G99" s="211"/>
      <c r="H99" s="204" t="s">
        <v>208</v>
      </c>
      <c r="I99" s="211"/>
      <c r="J99" s="211"/>
      <c r="K99" s="211"/>
      <c r="L99" s="211"/>
      <c r="M99" s="211"/>
      <c r="N99" s="211"/>
      <c r="O99" s="211"/>
      <c r="P99" s="211"/>
    </row>
    <row r="100" spans="1:16" s="17" customFormat="1" ht="15" x14ac:dyDescent="0.35">
      <c r="A100" s="211"/>
      <c r="B100" s="121" t="str">
        <f>LEFT(B99,SEARCH(",",B99))&amp;" valor"</f>
        <v>Hierro (2601), valor</v>
      </c>
      <c r="C100" s="211"/>
      <c r="D100" s="205">
        <v>1126000000</v>
      </c>
      <c r="E100" s="211"/>
      <c r="F100" s="137" t="s">
        <v>187</v>
      </c>
      <c r="G100" s="211"/>
      <c r="H100" s="204" t="s">
        <v>208</v>
      </c>
      <c r="I100" s="211"/>
      <c r="J100" s="211"/>
      <c r="K100" s="211"/>
      <c r="L100" s="211"/>
      <c r="M100" s="211"/>
      <c r="N100" s="211"/>
      <c r="O100" s="211"/>
      <c r="P100" s="211"/>
    </row>
    <row r="101" spans="1:16" s="17" customFormat="1" ht="15" x14ac:dyDescent="0.35">
      <c r="A101" s="211"/>
      <c r="B101" s="140" t="s">
        <v>200</v>
      </c>
      <c r="C101" s="211"/>
      <c r="D101" s="205">
        <v>20220</v>
      </c>
      <c r="E101" s="211"/>
      <c r="F101" s="137" t="s">
        <v>197</v>
      </c>
      <c r="G101" s="211"/>
      <c r="H101" s="204" t="s">
        <v>208</v>
      </c>
      <c r="I101" s="211"/>
      <c r="J101" s="211"/>
      <c r="K101" s="211"/>
      <c r="L101" s="211"/>
      <c r="M101" s="211"/>
      <c r="N101" s="211"/>
      <c r="O101" s="211"/>
      <c r="P101" s="211"/>
    </row>
    <row r="102" spans="1:16" s="17" customFormat="1" ht="15" x14ac:dyDescent="0.35">
      <c r="A102" s="211"/>
      <c r="B102" s="121" t="str">
        <f>LEFT(B101,SEARCH(",",B101))&amp;" valor"</f>
        <v>Estaño (2609), valor</v>
      </c>
      <c r="C102" s="211"/>
      <c r="D102" s="205">
        <v>370000000</v>
      </c>
      <c r="E102" s="211"/>
      <c r="F102" s="137" t="s">
        <v>187</v>
      </c>
      <c r="G102" s="211"/>
      <c r="H102" s="204" t="s">
        <v>208</v>
      </c>
      <c r="I102" s="211"/>
      <c r="J102" s="211"/>
      <c r="K102" s="211"/>
      <c r="L102" s="211"/>
      <c r="M102" s="211"/>
      <c r="N102" s="211"/>
      <c r="O102" s="211"/>
      <c r="P102" s="211"/>
    </row>
    <row r="103" spans="1:16" s="17" customFormat="1" ht="15" x14ac:dyDescent="0.35">
      <c r="A103" s="211"/>
      <c r="B103" s="140" t="s">
        <v>201</v>
      </c>
      <c r="C103" s="211"/>
      <c r="D103" s="205">
        <v>29570</v>
      </c>
      <c r="E103" s="211"/>
      <c r="F103" s="137" t="s">
        <v>197</v>
      </c>
      <c r="G103" s="211"/>
      <c r="H103" s="204" t="s">
        <v>208</v>
      </c>
      <c r="I103" s="211"/>
      <c r="J103" s="211"/>
      <c r="K103" s="211"/>
      <c r="L103" s="211"/>
      <c r="M103" s="211"/>
      <c r="N103" s="211"/>
      <c r="O103" s="211"/>
      <c r="P103" s="211"/>
    </row>
    <row r="104" spans="1:16" s="17" customFormat="1" ht="15" x14ac:dyDescent="0.35">
      <c r="A104" s="211"/>
      <c r="B104" s="121" t="str">
        <f>LEFT(B103,SEARCH(",",B103))&amp;" valor"</f>
        <v>Molibdeno (2613), valor</v>
      </c>
      <c r="C104" s="211"/>
      <c r="D104" s="205">
        <v>478000000</v>
      </c>
      <c r="E104" s="211"/>
      <c r="F104" s="137" t="s">
        <v>187</v>
      </c>
      <c r="G104" s="211"/>
      <c r="H104" s="204" t="s">
        <v>208</v>
      </c>
      <c r="I104" s="211"/>
      <c r="J104" s="211"/>
      <c r="K104" s="211"/>
      <c r="L104" s="211"/>
      <c r="M104" s="211"/>
      <c r="N104" s="211"/>
      <c r="O104" s="211"/>
      <c r="P104" s="211"/>
    </row>
    <row r="105" spans="1:16" s="17" customFormat="1" ht="15" x14ac:dyDescent="0.35">
      <c r="A105" s="211"/>
      <c r="B105" s="140" t="s">
        <v>202</v>
      </c>
      <c r="C105" s="211"/>
      <c r="D105" s="205">
        <v>746000</v>
      </c>
      <c r="E105" s="211"/>
      <c r="F105" s="137" t="s">
        <v>197</v>
      </c>
      <c r="G105" s="211"/>
      <c r="H105" s="204" t="s">
        <v>208</v>
      </c>
      <c r="I105" s="211"/>
      <c r="J105" s="211"/>
      <c r="K105" s="211"/>
      <c r="L105" s="211"/>
      <c r="M105" s="211"/>
      <c r="N105" s="211"/>
      <c r="O105" s="211"/>
      <c r="P105" s="211"/>
    </row>
    <row r="106" spans="1:16" s="17" customFormat="1" ht="15" x14ac:dyDescent="0.35">
      <c r="A106" s="211"/>
      <c r="B106" s="122" t="str">
        <f>LEFT(B105,SEARCH(",",B105))&amp;" valor"</f>
        <v>Plomo (2607), valor</v>
      </c>
      <c r="C106" s="211"/>
      <c r="D106" s="205">
        <v>1461000000</v>
      </c>
      <c r="E106" s="211"/>
      <c r="F106" s="138" t="s">
        <v>187</v>
      </c>
      <c r="G106" s="211"/>
      <c r="H106" s="206" t="s">
        <v>208</v>
      </c>
      <c r="I106" s="211"/>
      <c r="J106" s="211"/>
      <c r="K106" s="211"/>
      <c r="L106" s="211"/>
      <c r="M106" s="211"/>
      <c r="N106" s="211"/>
      <c r="O106" s="211"/>
      <c r="P106" s="211"/>
    </row>
    <row r="107" spans="1:16" s="17" customFormat="1" ht="15" x14ac:dyDescent="0.35">
      <c r="A107" s="211"/>
      <c r="B107" s="33"/>
      <c r="C107" s="211"/>
      <c r="D107" s="110"/>
      <c r="E107" s="211"/>
      <c r="F107" s="110"/>
      <c r="G107" s="211"/>
      <c r="H107" s="211"/>
      <c r="I107" s="211"/>
      <c r="J107" s="211"/>
      <c r="K107" s="211"/>
      <c r="L107" s="211"/>
      <c r="M107" s="211"/>
      <c r="N107" s="211"/>
      <c r="O107" s="211"/>
      <c r="P107" s="211"/>
    </row>
    <row r="108" spans="1:16" s="17" customFormat="1" ht="15" x14ac:dyDescent="0.35">
      <c r="A108" s="211"/>
      <c r="B108" s="111" t="s">
        <v>209</v>
      </c>
      <c r="C108" s="211"/>
      <c r="D108" s="257"/>
      <c r="E108" s="211"/>
      <c r="F108" s="124"/>
      <c r="G108" s="211"/>
      <c r="H108" s="241"/>
      <c r="I108" s="211"/>
      <c r="J108" s="211"/>
      <c r="K108" s="211"/>
      <c r="L108" s="211"/>
      <c r="M108" s="211"/>
      <c r="N108" s="211"/>
      <c r="O108" s="211"/>
      <c r="P108" s="211"/>
    </row>
    <row r="109" spans="1:16" s="17" customFormat="1" ht="15" x14ac:dyDescent="0.35">
      <c r="A109" s="211"/>
      <c r="B109" s="120" t="s">
        <v>210</v>
      </c>
      <c r="C109" s="211"/>
      <c r="D109" s="137" t="s">
        <v>79</v>
      </c>
      <c r="E109" s="211"/>
      <c r="F109" s="137" t="s">
        <v>2184</v>
      </c>
      <c r="G109" s="211"/>
      <c r="H109" s="204"/>
      <c r="I109" s="211"/>
      <c r="J109" s="211"/>
      <c r="K109" s="211"/>
      <c r="L109" s="211"/>
      <c r="M109" s="211"/>
      <c r="N109" s="211"/>
      <c r="O109" s="211"/>
      <c r="P109" s="211"/>
    </row>
    <row r="110" spans="1:16" s="17" customFormat="1" ht="30" x14ac:dyDescent="0.35">
      <c r="A110" s="211"/>
      <c r="B110" s="125" t="s">
        <v>211</v>
      </c>
      <c r="C110" s="211"/>
      <c r="D110" s="137" t="s">
        <v>212</v>
      </c>
      <c r="E110" s="211"/>
      <c r="F110" s="137" t="s">
        <v>2185</v>
      </c>
      <c r="G110" s="211"/>
      <c r="H110" s="322" t="s">
        <v>2186</v>
      </c>
      <c r="I110" s="211"/>
      <c r="J110" s="211"/>
      <c r="K110" s="211"/>
      <c r="L110" s="211"/>
      <c r="M110" s="211"/>
      <c r="N110" s="211"/>
      <c r="O110" s="211"/>
      <c r="P110" s="211"/>
    </row>
    <row r="111" spans="1:16" s="17" customFormat="1" ht="45" x14ac:dyDescent="0.35">
      <c r="A111" s="211"/>
      <c r="B111" s="126" t="s">
        <v>213</v>
      </c>
      <c r="C111" s="211"/>
      <c r="D111" s="127">
        <f>('Parte 5 - Datos de empresas'!J350/'Parte 4 - Ingresos del gobierno'!J50)</f>
        <v>0.91246064550529804</v>
      </c>
      <c r="E111" s="211"/>
      <c r="F111" s="128" t="s">
        <v>214</v>
      </c>
      <c r="G111" s="211"/>
      <c r="H111" s="206"/>
      <c r="I111" s="211"/>
      <c r="J111" s="211"/>
      <c r="K111" s="211"/>
      <c r="L111" s="211"/>
      <c r="M111" s="211"/>
      <c r="N111" s="211"/>
      <c r="O111" s="211"/>
      <c r="P111" s="211"/>
    </row>
    <row r="112" spans="1:16" s="17" customFormat="1" ht="15" x14ac:dyDescent="0.35">
      <c r="A112" s="211"/>
      <c r="B112" s="33"/>
      <c r="C112" s="211"/>
      <c r="D112" s="110"/>
      <c r="E112" s="211"/>
      <c r="F112" s="110"/>
      <c r="G112" s="211"/>
      <c r="H112" s="211"/>
      <c r="I112" s="211"/>
      <c r="J112" s="211"/>
      <c r="K112" s="211"/>
      <c r="L112" s="211"/>
      <c r="M112" s="211"/>
      <c r="N112" s="211"/>
      <c r="O112" s="211"/>
      <c r="P112" s="211"/>
    </row>
    <row r="113" spans="1:9" s="17" customFormat="1" ht="15" x14ac:dyDescent="0.35">
      <c r="A113" s="211"/>
      <c r="B113" s="111" t="s">
        <v>215</v>
      </c>
      <c r="C113" s="211"/>
      <c r="D113" s="124"/>
      <c r="E113" s="211"/>
      <c r="F113" s="124"/>
      <c r="G113" s="211"/>
      <c r="H113" s="241"/>
      <c r="I113" s="211"/>
    </row>
    <row r="114" spans="1:9" s="17" customFormat="1" ht="30" x14ac:dyDescent="0.35">
      <c r="A114" s="211"/>
      <c r="B114" s="125" t="s">
        <v>216</v>
      </c>
      <c r="C114" s="211"/>
      <c r="D114" s="137" t="s">
        <v>160</v>
      </c>
      <c r="E114" s="211"/>
      <c r="F114" s="137" t="str">
        <f>IF(D114=Lists!$K$4,"&lt; Ingresar dirección web de la fuente de los datos &gt;",IF(D114=Lists!$K$5,"&lt; Incluir referencia a sección del Informe EITI o dirección web &gt;",IF(D114=Lists!$K$6,"&lt; Incluir referencia a elementos que prueban la inaplicabilidad &gt;","")))</f>
        <v/>
      </c>
      <c r="G114" s="211"/>
      <c r="H114" s="204"/>
      <c r="I114" s="211"/>
    </row>
    <row r="115" spans="1:9" s="17" customFormat="1" ht="15" x14ac:dyDescent="0.35">
      <c r="A115" s="211"/>
      <c r="B115" s="175" t="s">
        <v>217</v>
      </c>
      <c r="C115" s="259"/>
      <c r="D115" s="112"/>
      <c r="E115" s="259"/>
      <c r="F115" s="112"/>
      <c r="G115" s="211"/>
      <c r="H115" s="204"/>
      <c r="I115" s="211"/>
    </row>
    <row r="116" spans="1:9" s="17" customFormat="1" ht="15" x14ac:dyDescent="0.35">
      <c r="A116" s="211"/>
      <c r="B116" s="140" t="s">
        <v>185</v>
      </c>
      <c r="C116" s="211"/>
      <c r="D116" s="137" t="s">
        <v>218</v>
      </c>
      <c r="E116" s="211"/>
      <c r="F116" s="137" t="s">
        <v>219</v>
      </c>
      <c r="G116" s="211"/>
      <c r="H116" s="204"/>
      <c r="I116" s="211"/>
    </row>
    <row r="117" spans="1:9" s="17" customFormat="1" ht="15" x14ac:dyDescent="0.35">
      <c r="A117" s="211"/>
      <c r="B117" s="140" t="s">
        <v>189</v>
      </c>
      <c r="C117" s="211"/>
      <c r="D117" s="137" t="s">
        <v>218</v>
      </c>
      <c r="E117" s="211"/>
      <c r="F117" s="137" t="s">
        <v>220</v>
      </c>
      <c r="G117" s="211"/>
      <c r="H117" s="204"/>
      <c r="I117" s="211"/>
    </row>
    <row r="118" spans="1:9" s="17" customFormat="1" ht="15" x14ac:dyDescent="0.35">
      <c r="A118" s="211"/>
      <c r="B118" s="176" t="s">
        <v>221</v>
      </c>
      <c r="C118" s="260"/>
      <c r="D118" s="138" t="s">
        <v>218</v>
      </c>
      <c r="E118" s="260"/>
      <c r="F118" s="138" t="s">
        <v>197</v>
      </c>
      <c r="G118" s="211"/>
      <c r="H118" s="204"/>
      <c r="I118" s="211"/>
    </row>
    <row r="119" spans="1:9" s="17" customFormat="1" ht="15" x14ac:dyDescent="0.35">
      <c r="A119" s="211"/>
      <c r="B119" s="175" t="s">
        <v>222</v>
      </c>
      <c r="C119" s="259"/>
      <c r="D119" s="112"/>
      <c r="E119" s="259"/>
      <c r="F119" s="112"/>
      <c r="G119" s="211"/>
      <c r="H119" s="204"/>
      <c r="I119" s="211"/>
    </row>
    <row r="120" spans="1:9" s="17" customFormat="1" ht="15" x14ac:dyDescent="0.35">
      <c r="A120" s="211"/>
      <c r="B120" s="140" t="s">
        <v>185</v>
      </c>
      <c r="C120" s="211"/>
      <c r="D120" s="137" t="s">
        <v>218</v>
      </c>
      <c r="E120" s="211"/>
      <c r="F120" s="137" t="s">
        <v>219</v>
      </c>
      <c r="G120" s="211"/>
      <c r="H120" s="204"/>
      <c r="I120" s="211"/>
    </row>
    <row r="121" spans="1:9" s="17" customFormat="1" ht="15" x14ac:dyDescent="0.35">
      <c r="A121" s="211"/>
      <c r="B121" s="121" t="str">
        <f>LEFT(B120,SEARCH(",",B120))&amp;" valor"</f>
        <v>Petróleo crudo (2709), valor</v>
      </c>
      <c r="C121" s="211"/>
      <c r="D121" s="137" t="s">
        <v>218</v>
      </c>
      <c r="E121" s="211"/>
      <c r="F121" s="137" t="s">
        <v>187</v>
      </c>
      <c r="G121" s="211"/>
      <c r="H121" s="204" t="s">
        <v>223</v>
      </c>
      <c r="I121" s="211"/>
    </row>
    <row r="122" spans="1:9" s="17" customFormat="1" ht="15" x14ac:dyDescent="0.35">
      <c r="A122" s="211"/>
      <c r="B122" s="140" t="s">
        <v>189</v>
      </c>
      <c r="C122" s="211"/>
      <c r="D122" s="137" t="s">
        <v>218</v>
      </c>
      <c r="E122" s="211"/>
      <c r="F122" s="137" t="s">
        <v>220</v>
      </c>
      <c r="G122" s="211"/>
      <c r="H122" s="204"/>
      <c r="I122" s="211"/>
    </row>
    <row r="123" spans="1:9" s="17" customFormat="1" ht="15" x14ac:dyDescent="0.35">
      <c r="A123" s="211"/>
      <c r="B123" s="121" t="str">
        <f>LEFT(B122,SEARCH(",",B122))&amp;" valor"</f>
        <v>Gas natural (2711), valor</v>
      </c>
      <c r="C123" s="211"/>
      <c r="D123" s="137" t="s">
        <v>218</v>
      </c>
      <c r="E123" s="211"/>
      <c r="F123" s="137" t="s">
        <v>187</v>
      </c>
      <c r="G123" s="211"/>
      <c r="H123" s="204" t="s">
        <v>223</v>
      </c>
      <c r="I123" s="211"/>
    </row>
    <row r="124" spans="1:9" s="17" customFormat="1" ht="15" x14ac:dyDescent="0.35">
      <c r="A124" s="211"/>
      <c r="B124" s="140" t="s">
        <v>221</v>
      </c>
      <c r="C124" s="211"/>
      <c r="D124" s="137" t="s">
        <v>218</v>
      </c>
      <c r="E124" s="211"/>
      <c r="F124" s="137" t="s">
        <v>197</v>
      </c>
      <c r="G124" s="211"/>
      <c r="H124" s="204"/>
      <c r="I124" s="211"/>
    </row>
    <row r="125" spans="1:9" s="17" customFormat="1" ht="15" x14ac:dyDescent="0.35">
      <c r="A125" s="211"/>
      <c r="B125" s="121" t="str">
        <f>LEFT(B124,SEARCH(",",B124))&amp;" valor"</f>
        <v>Agregar productos básicos aquí, valor</v>
      </c>
      <c r="C125" s="211"/>
      <c r="D125" s="137" t="s">
        <v>218</v>
      </c>
      <c r="E125" s="211"/>
      <c r="F125" s="137" t="s">
        <v>187</v>
      </c>
      <c r="G125" s="211"/>
      <c r="H125" s="204" t="s">
        <v>223</v>
      </c>
      <c r="I125" s="211"/>
    </row>
    <row r="126" spans="1:9" s="17" customFormat="1" ht="30" x14ac:dyDescent="0.35">
      <c r="A126" s="211"/>
      <c r="B126" s="174" t="s">
        <v>224</v>
      </c>
      <c r="C126" s="260"/>
      <c r="D126" s="138" t="s">
        <v>218</v>
      </c>
      <c r="E126" s="260"/>
      <c r="F126" s="138" t="s">
        <v>187</v>
      </c>
      <c r="G126" s="260"/>
      <c r="H126" s="206"/>
      <c r="I126" s="211"/>
    </row>
    <row r="127" spans="1:9" s="17" customFormat="1" ht="15" x14ac:dyDescent="0.35">
      <c r="A127" s="211"/>
      <c r="B127" s="33"/>
      <c r="C127" s="211"/>
      <c r="D127" s="211"/>
      <c r="E127" s="211"/>
      <c r="F127" s="24"/>
      <c r="G127" s="211"/>
      <c r="H127" s="211"/>
      <c r="I127" s="211"/>
    </row>
    <row r="128" spans="1:9" s="17" customFormat="1" ht="16" customHeight="1" x14ac:dyDescent="0.35">
      <c r="A128" s="211"/>
      <c r="B128" s="111" t="s">
        <v>225</v>
      </c>
      <c r="C128" s="211"/>
      <c r="D128" s="124"/>
      <c r="E128" s="211"/>
      <c r="F128" s="124"/>
      <c r="G128" s="211"/>
      <c r="H128" s="241"/>
      <c r="I128" s="211"/>
    </row>
    <row r="129" spans="1:9" s="17" customFormat="1" ht="15" x14ac:dyDescent="0.35">
      <c r="A129" s="211"/>
      <c r="B129" s="125" t="s">
        <v>226</v>
      </c>
      <c r="C129" s="211"/>
      <c r="D129" s="137" t="s">
        <v>160</v>
      </c>
      <c r="E129" s="211"/>
      <c r="F129" s="202" t="s">
        <v>227</v>
      </c>
      <c r="G129" s="211"/>
      <c r="H129" s="204"/>
      <c r="I129" s="211"/>
    </row>
    <row r="130" spans="1:9" s="17" customFormat="1" ht="30.75" customHeight="1" x14ac:dyDescent="0.35">
      <c r="A130" s="211"/>
      <c r="B130" s="130" t="s">
        <v>228</v>
      </c>
      <c r="C130" s="211"/>
      <c r="D130" s="138" t="s">
        <v>218</v>
      </c>
      <c r="E130" s="211"/>
      <c r="F130" s="138" t="s">
        <v>187</v>
      </c>
      <c r="G130" s="211"/>
      <c r="H130" s="206"/>
      <c r="I130" s="211"/>
    </row>
    <row r="131" spans="1:9" s="17" customFormat="1" ht="15" x14ac:dyDescent="0.35">
      <c r="A131" s="211"/>
      <c r="B131" s="33"/>
      <c r="C131" s="211"/>
      <c r="D131" s="110"/>
      <c r="E131" s="211"/>
      <c r="F131" s="24"/>
      <c r="G131" s="211"/>
      <c r="H131" s="211"/>
      <c r="I131" s="211"/>
    </row>
    <row r="132" spans="1:9" s="17" customFormat="1" ht="15" x14ac:dyDescent="0.35">
      <c r="A132" s="211"/>
      <c r="B132" s="111" t="s">
        <v>229</v>
      </c>
      <c r="C132" s="211"/>
      <c r="D132" s="124"/>
      <c r="E132" s="211"/>
      <c r="F132" s="124"/>
      <c r="G132" s="211"/>
      <c r="H132" s="241"/>
      <c r="I132" s="211"/>
    </row>
    <row r="133" spans="1:9" s="17" customFormat="1" ht="15" x14ac:dyDescent="0.35">
      <c r="A133" s="211"/>
      <c r="B133" s="125" t="s">
        <v>230</v>
      </c>
      <c r="C133" s="211"/>
      <c r="D133" s="137" t="s">
        <v>79</v>
      </c>
      <c r="E133" s="211"/>
      <c r="F133" s="137" t="s">
        <v>2188</v>
      </c>
      <c r="G133" s="211"/>
      <c r="H133" s="241"/>
      <c r="I133" s="211"/>
    </row>
    <row r="134" spans="1:9" s="17" customFormat="1" ht="30.75" customHeight="1" x14ac:dyDescent="0.35">
      <c r="A134" s="211"/>
      <c r="B134" s="130" t="s">
        <v>232</v>
      </c>
      <c r="C134" s="211"/>
      <c r="D134" s="138">
        <v>23170000</v>
      </c>
      <c r="E134" s="211"/>
      <c r="F134" s="138" t="s">
        <v>233</v>
      </c>
      <c r="G134" s="211"/>
      <c r="H134" s="206" t="s">
        <v>2187</v>
      </c>
      <c r="I134" s="211"/>
    </row>
    <row r="135" spans="1:9" s="17" customFormat="1" ht="15" x14ac:dyDescent="0.35">
      <c r="A135" s="211"/>
      <c r="B135" s="33"/>
      <c r="C135" s="211"/>
      <c r="D135" s="110"/>
      <c r="E135" s="211"/>
      <c r="F135" s="24"/>
      <c r="G135" s="211"/>
      <c r="H135" s="211"/>
      <c r="I135" s="211"/>
    </row>
    <row r="136" spans="1:9" s="17" customFormat="1" ht="15" x14ac:dyDescent="0.35">
      <c r="A136" s="211"/>
      <c r="B136" s="111" t="s">
        <v>234</v>
      </c>
      <c r="C136" s="211"/>
      <c r="D136" s="124"/>
      <c r="E136" s="211"/>
      <c r="F136" s="124"/>
      <c r="G136" s="211"/>
      <c r="H136" s="241"/>
      <c r="I136" s="211"/>
    </row>
    <row r="137" spans="1:9" s="17" customFormat="1" ht="30" x14ac:dyDescent="0.35">
      <c r="A137" s="211"/>
      <c r="B137" s="125" t="s">
        <v>235</v>
      </c>
      <c r="C137" s="211"/>
      <c r="D137" s="137" t="s">
        <v>79</v>
      </c>
      <c r="E137" s="211"/>
      <c r="F137" s="202" t="s">
        <v>152</v>
      </c>
      <c r="G137" s="211"/>
      <c r="H137" s="204"/>
      <c r="I137" s="211"/>
    </row>
    <row r="138" spans="1:9" s="17" customFormat="1" ht="30" x14ac:dyDescent="0.35">
      <c r="A138" s="211"/>
      <c r="B138" s="130" t="s">
        <v>236</v>
      </c>
      <c r="C138" s="211"/>
      <c r="D138" s="138">
        <v>343810000</v>
      </c>
      <c r="E138" s="211"/>
      <c r="F138" s="138" t="s">
        <v>233</v>
      </c>
      <c r="G138" s="211"/>
      <c r="H138" s="242" t="s">
        <v>237</v>
      </c>
      <c r="I138" s="211"/>
    </row>
    <row r="139" spans="1:9" s="17" customFormat="1" ht="15" x14ac:dyDescent="0.35">
      <c r="A139" s="211"/>
      <c r="B139" s="33"/>
      <c r="C139" s="211"/>
      <c r="D139" s="110"/>
      <c r="E139" s="211"/>
      <c r="F139" s="24"/>
      <c r="G139" s="211"/>
      <c r="H139" s="211"/>
      <c r="I139" s="211"/>
    </row>
    <row r="140" spans="1:9" s="17" customFormat="1" ht="15" x14ac:dyDescent="0.35">
      <c r="A140" s="211"/>
      <c r="B140" s="111" t="s">
        <v>238</v>
      </c>
      <c r="C140" s="211"/>
      <c r="D140" s="124"/>
      <c r="E140" s="211"/>
      <c r="F140" s="124"/>
      <c r="G140" s="211"/>
      <c r="H140" s="241"/>
      <c r="I140" s="211"/>
    </row>
    <row r="141" spans="1:9" s="17" customFormat="1" ht="15" x14ac:dyDescent="0.35">
      <c r="A141" s="211"/>
      <c r="B141" s="125" t="str">
        <f>"¿El gobierno divulga información sobre"&amp;RIGHT(B140,LEN(B140)-SEARCH(":",B140,1))&amp;"?"</f>
        <v>¿El gobierno divulga información sobre Pagos directos subnacionales?</v>
      </c>
      <c r="C141" s="211"/>
      <c r="D141" s="137" t="s">
        <v>79</v>
      </c>
      <c r="E141" s="211"/>
      <c r="F141" s="202" t="s">
        <v>227</v>
      </c>
      <c r="G141" s="211"/>
      <c r="H141" s="204"/>
      <c r="I141" s="211"/>
    </row>
    <row r="142" spans="1:9" s="17" customFormat="1" ht="15" x14ac:dyDescent="0.35">
      <c r="A142" s="211"/>
      <c r="B142" s="130" t="s">
        <v>239</v>
      </c>
      <c r="C142" s="211"/>
      <c r="D142" s="138">
        <v>4965000000</v>
      </c>
      <c r="E142" s="211"/>
      <c r="F142" s="138" t="s">
        <v>187</v>
      </c>
      <c r="G142" s="211"/>
      <c r="H142" s="242" t="s">
        <v>237</v>
      </c>
      <c r="I142" s="211"/>
    </row>
    <row r="143" spans="1:9" s="17" customFormat="1" ht="15" x14ac:dyDescent="0.35">
      <c r="A143" s="211"/>
      <c r="B143" s="33"/>
      <c r="C143" s="211"/>
      <c r="D143" s="110"/>
      <c r="E143" s="211"/>
      <c r="F143" s="24"/>
      <c r="G143" s="211"/>
      <c r="H143" s="211"/>
      <c r="I143" s="211"/>
    </row>
    <row r="144" spans="1:9" s="17" customFormat="1" ht="15" x14ac:dyDescent="0.35">
      <c r="A144" s="211"/>
      <c r="B144" s="111" t="s">
        <v>240</v>
      </c>
      <c r="C144" s="211"/>
      <c r="D144" s="124"/>
      <c r="E144" s="211"/>
      <c r="F144" s="24"/>
      <c r="G144" s="211"/>
      <c r="H144" s="241"/>
      <c r="I144" s="211"/>
    </row>
    <row r="145" spans="1:9" s="17" customFormat="1" ht="30" x14ac:dyDescent="0.35">
      <c r="A145" s="211"/>
      <c r="B145" s="126" t="s">
        <v>241</v>
      </c>
      <c r="C145" s="211"/>
      <c r="D145" s="199">
        <f>IFERROR(IF(_xlfn.DAYS('Parte 1 - Datos generales'!$E$24,'Parte 1 - Datos generales'!$E$20)/365&gt;0,_xlfn.DAYS('Parte 1 - Datos generales'!$E$24,'Parte 1 - Datos generales'!$E$20)/365,_xlfn.DAYS('Parte 1 - Datos generales'!$E$27,'Parte 1 - Datos generales'!$E$20)/365),"Calculado utilizando Parte 1 Datos generales")</f>
        <v>1.9972602739726026</v>
      </c>
      <c r="E145" s="211"/>
      <c r="F145" s="24"/>
      <c r="G145" s="211"/>
      <c r="H145" s="206"/>
      <c r="I145" s="211"/>
    </row>
    <row r="146" spans="1:9" s="17" customFormat="1" ht="15" x14ac:dyDescent="0.35">
      <c r="A146" s="211"/>
      <c r="B146" s="33"/>
      <c r="C146" s="211"/>
      <c r="D146" s="110"/>
      <c r="E146" s="211"/>
      <c r="F146" s="24"/>
      <c r="G146" s="211"/>
      <c r="H146" s="211"/>
      <c r="I146" s="211"/>
    </row>
    <row r="147" spans="1:9" s="17" customFormat="1" ht="15" x14ac:dyDescent="0.35">
      <c r="A147" s="211"/>
      <c r="B147" s="111" t="s">
        <v>242</v>
      </c>
      <c r="C147" s="211"/>
      <c r="D147" s="124"/>
      <c r="E147" s="211"/>
      <c r="F147" s="124"/>
      <c r="G147" s="211"/>
      <c r="H147" s="241"/>
      <c r="I147" s="211"/>
    </row>
    <row r="148" spans="1:9" s="17" customFormat="1" ht="45" x14ac:dyDescent="0.35">
      <c r="A148" s="211"/>
      <c r="B148" s="120" t="s">
        <v>243</v>
      </c>
      <c r="C148" s="211"/>
      <c r="D148" s="137" t="s">
        <v>79</v>
      </c>
      <c r="E148" s="211"/>
      <c r="F148" s="202" t="s">
        <v>227</v>
      </c>
      <c r="G148" s="211"/>
      <c r="H148" s="204"/>
      <c r="I148" s="211"/>
    </row>
    <row r="149" spans="1:9" s="17" customFormat="1" ht="30" x14ac:dyDescent="0.35">
      <c r="A149" s="211"/>
      <c r="B149" s="121" t="s">
        <v>244</v>
      </c>
      <c r="C149" s="211"/>
      <c r="D149" s="137" t="s">
        <v>79</v>
      </c>
      <c r="E149" s="211"/>
      <c r="F149" s="202" t="s">
        <v>227</v>
      </c>
      <c r="G149" s="211"/>
      <c r="H149" s="204"/>
      <c r="I149" s="211"/>
    </row>
    <row r="150" spans="1:9" s="17" customFormat="1" ht="15" x14ac:dyDescent="0.35">
      <c r="A150" s="211"/>
      <c r="B150" s="113" t="s">
        <v>245</v>
      </c>
      <c r="C150" s="211"/>
      <c r="D150" s="137" t="s">
        <v>79</v>
      </c>
      <c r="E150" s="211"/>
      <c r="F150" s="202" t="s">
        <v>227</v>
      </c>
      <c r="G150" s="211"/>
      <c r="H150" s="204" t="s">
        <v>246</v>
      </c>
      <c r="I150" s="211"/>
    </row>
    <row r="151" spans="1:9" s="17" customFormat="1" ht="15" x14ac:dyDescent="0.35">
      <c r="A151" s="211"/>
      <c r="B151" s="115" t="s">
        <v>247</v>
      </c>
      <c r="C151" s="211"/>
      <c r="D151" s="137" t="s">
        <v>79</v>
      </c>
      <c r="E151" s="211"/>
      <c r="F151" s="202" t="s">
        <v>227</v>
      </c>
      <c r="G151" s="211"/>
      <c r="H151" s="204"/>
      <c r="I151" s="211"/>
    </row>
    <row r="152" spans="1:9" s="17" customFormat="1" ht="15" x14ac:dyDescent="0.35">
      <c r="A152" s="211"/>
      <c r="B152" s="113" t="s">
        <v>248</v>
      </c>
      <c r="C152" s="211"/>
      <c r="D152" s="137" t="s">
        <v>79</v>
      </c>
      <c r="E152" s="211"/>
      <c r="F152" s="202" t="s">
        <v>227</v>
      </c>
      <c r="G152" s="211"/>
      <c r="H152" s="204"/>
      <c r="I152" s="211"/>
    </row>
    <row r="153" spans="1:9" s="17" customFormat="1" ht="15" x14ac:dyDescent="0.35">
      <c r="A153" s="211"/>
      <c r="B153" s="116" t="s">
        <v>249</v>
      </c>
      <c r="C153" s="211"/>
      <c r="D153" s="138" t="s">
        <v>79</v>
      </c>
      <c r="E153" s="211"/>
      <c r="F153" s="202" t="s">
        <v>227</v>
      </c>
      <c r="G153" s="211"/>
      <c r="H153" s="206"/>
      <c r="I153" s="211"/>
    </row>
    <row r="154" spans="1:9" s="17" customFormat="1" ht="15" x14ac:dyDescent="0.35">
      <c r="A154" s="211"/>
      <c r="B154" s="33"/>
      <c r="C154" s="211"/>
      <c r="D154" s="110"/>
      <c r="E154" s="211"/>
      <c r="F154" s="24"/>
      <c r="G154" s="211"/>
      <c r="H154" s="211"/>
      <c r="I154" s="211"/>
    </row>
    <row r="155" spans="1:9" s="17" customFormat="1" ht="15" x14ac:dyDescent="0.35">
      <c r="A155" s="211"/>
      <c r="B155" s="111" t="s">
        <v>250</v>
      </c>
      <c r="C155" s="211"/>
      <c r="D155" s="124"/>
      <c r="E155" s="211"/>
      <c r="F155" s="124"/>
      <c r="G155" s="211"/>
      <c r="H155" s="241"/>
      <c r="I155" s="211"/>
    </row>
    <row r="156" spans="1:9" s="17" customFormat="1" ht="45" x14ac:dyDescent="0.35">
      <c r="A156" s="211"/>
      <c r="B156" s="125" t="s">
        <v>251</v>
      </c>
      <c r="C156" s="211"/>
      <c r="D156" s="137" t="s">
        <v>79</v>
      </c>
      <c r="E156" s="211"/>
      <c r="F156" s="137" t="s">
        <v>252</v>
      </c>
      <c r="G156" s="211"/>
      <c r="H156" s="204"/>
      <c r="I156" s="211"/>
    </row>
    <row r="157" spans="1:9" s="17" customFormat="1" ht="15" x14ac:dyDescent="0.35">
      <c r="A157" s="211"/>
      <c r="B157" s="130" t="s">
        <v>253</v>
      </c>
      <c r="C157" s="211"/>
      <c r="D157" s="138" t="s">
        <v>218</v>
      </c>
      <c r="E157" s="211"/>
      <c r="F157" s="141" t="str">
        <f>IF(D157=Lists!$K$4,"&lt; Ingresar dirección web de la fuente de los datos &gt;",IF(D157=Lists!$K$5,"&lt; Incluir referencia a sección del Informe EITI &gt;",IF(D157=Lists!$K$6,"&lt; Incluir referencia a elementos que prueban la inaplicabilidad &gt;","")))</f>
        <v/>
      </c>
      <c r="G157" s="211"/>
      <c r="H157" s="243" t="s">
        <v>254</v>
      </c>
      <c r="I157" s="211"/>
    </row>
    <row r="158" spans="1:9" s="17" customFormat="1" ht="15" x14ac:dyDescent="0.35">
      <c r="A158" s="211"/>
      <c r="B158" s="33"/>
      <c r="C158" s="211"/>
      <c r="D158" s="110"/>
      <c r="E158" s="211"/>
      <c r="F158" s="24"/>
      <c r="G158" s="211"/>
      <c r="H158" s="211"/>
      <c r="I158" s="211"/>
    </row>
    <row r="159" spans="1:9" s="17" customFormat="1" ht="15" x14ac:dyDescent="0.35">
      <c r="A159" s="211"/>
      <c r="B159" s="111" t="s">
        <v>255</v>
      </c>
      <c r="C159" s="211"/>
      <c r="D159" s="124"/>
      <c r="E159" s="211"/>
      <c r="F159" s="124"/>
      <c r="G159" s="211"/>
      <c r="H159" s="241"/>
      <c r="I159" s="211"/>
    </row>
    <row r="160" spans="1:9" s="17" customFormat="1" ht="15" x14ac:dyDescent="0.35">
      <c r="A160" s="211"/>
      <c r="B160" s="125" t="s">
        <v>256</v>
      </c>
      <c r="C160" s="211"/>
      <c r="D160" s="137" t="s">
        <v>79</v>
      </c>
      <c r="E160" s="211"/>
      <c r="F160" s="137" t="str">
        <f>IF(D160=Lists!$K$4,"&lt; Ingresar dirección web de la fuente de los datos &gt;",IF(D160=Lists!$K$5,"&lt; Incluir referencia a sección del Informe EITI o dirección web &gt;",IF(D160=Lists!$K$6,"&lt; Incluir referencia a elementos que prueban la inaplicabilidad &gt;","")))</f>
        <v>&lt; Ingresar dirección web de la fuente de los datos &gt;</v>
      </c>
      <c r="G160" s="211"/>
      <c r="H160" s="204"/>
      <c r="I160" s="211"/>
    </row>
    <row r="161" spans="1:16" s="17" customFormat="1" ht="30" x14ac:dyDescent="0.35">
      <c r="A161" s="211"/>
      <c r="B161" s="129" t="s">
        <v>257</v>
      </c>
      <c r="C161" s="211"/>
      <c r="D161" s="137">
        <v>10737000000</v>
      </c>
      <c r="E161" s="211"/>
      <c r="F161" s="137" t="s">
        <v>233</v>
      </c>
      <c r="G161" s="211"/>
      <c r="H161" s="322" t="s">
        <v>2189</v>
      </c>
      <c r="I161" s="211"/>
      <c r="J161" s="211"/>
      <c r="K161" s="211"/>
      <c r="L161" s="211"/>
      <c r="M161" s="211"/>
      <c r="N161" s="211"/>
      <c r="O161" s="211"/>
      <c r="P161" s="211"/>
    </row>
    <row r="162" spans="1:16" s="17" customFormat="1" ht="45" x14ac:dyDescent="0.35">
      <c r="A162" s="211"/>
      <c r="B162" s="130" t="s">
        <v>258</v>
      </c>
      <c r="C162" s="211"/>
      <c r="D162" s="138">
        <v>5211015000</v>
      </c>
      <c r="E162" s="211"/>
      <c r="F162" s="137" t="s">
        <v>233</v>
      </c>
      <c r="G162" s="211"/>
      <c r="H162" s="323" t="s">
        <v>2190</v>
      </c>
      <c r="I162" s="211"/>
      <c r="J162" s="211"/>
      <c r="K162" s="211"/>
      <c r="L162" s="211"/>
      <c r="M162" s="211"/>
      <c r="N162" s="211"/>
      <c r="O162" s="211"/>
      <c r="P162" s="211"/>
    </row>
    <row r="163" spans="1:16" s="17" customFormat="1" ht="15" x14ac:dyDescent="0.35">
      <c r="A163" s="211"/>
      <c r="B163" s="33"/>
      <c r="C163" s="211"/>
      <c r="D163" s="110"/>
      <c r="E163" s="211"/>
      <c r="F163" s="24"/>
      <c r="G163" s="211"/>
      <c r="H163" s="211"/>
      <c r="I163" s="211"/>
      <c r="J163" s="211"/>
      <c r="K163" s="211"/>
      <c r="L163" s="211"/>
      <c r="M163" s="211"/>
      <c r="N163" s="211"/>
      <c r="O163" s="211"/>
      <c r="P163" s="211"/>
    </row>
    <row r="164" spans="1:16" s="17" customFormat="1" ht="15" x14ac:dyDescent="0.35">
      <c r="A164" s="211"/>
      <c r="B164" s="111" t="s">
        <v>259</v>
      </c>
      <c r="C164" s="211"/>
      <c r="D164" s="124"/>
      <c r="E164" s="211"/>
      <c r="F164" s="124"/>
      <c r="G164" s="211"/>
      <c r="H164" s="241"/>
      <c r="I164" s="211"/>
      <c r="J164" s="211"/>
      <c r="K164" s="211"/>
      <c r="L164" s="211"/>
      <c r="M164" s="211"/>
      <c r="N164" s="211"/>
      <c r="O164" s="211"/>
      <c r="P164" s="211"/>
    </row>
    <row r="165" spans="1:16" s="17" customFormat="1" ht="30" x14ac:dyDescent="0.35">
      <c r="A165" s="211"/>
      <c r="B165" s="125" t="s">
        <v>260</v>
      </c>
      <c r="C165" s="211"/>
      <c r="D165" s="137" t="s">
        <v>79</v>
      </c>
      <c r="E165" s="211"/>
      <c r="F165" s="202" t="s">
        <v>261</v>
      </c>
      <c r="G165" s="211"/>
      <c r="H165" s="204"/>
      <c r="I165" s="211"/>
      <c r="J165" s="211"/>
      <c r="K165" s="211"/>
      <c r="L165" s="211"/>
      <c r="M165" s="211"/>
      <c r="N165" s="211"/>
      <c r="O165" s="211"/>
      <c r="P165" s="211"/>
    </row>
    <row r="166" spans="1:16" s="17" customFormat="1" ht="15" x14ac:dyDescent="0.35">
      <c r="A166" s="211"/>
      <c r="B166" s="125" t="s">
        <v>262</v>
      </c>
      <c r="C166" s="211"/>
      <c r="D166" s="137" t="s">
        <v>79</v>
      </c>
      <c r="E166" s="211"/>
      <c r="F166" s="202" t="s">
        <v>261</v>
      </c>
      <c r="G166" s="211"/>
      <c r="H166" s="204"/>
      <c r="I166" s="211"/>
      <c r="J166" s="211"/>
      <c r="K166" s="211"/>
      <c r="L166" s="211"/>
      <c r="M166" s="211"/>
      <c r="N166" s="211"/>
      <c r="O166" s="211"/>
      <c r="P166" s="211"/>
    </row>
    <row r="167" spans="1:16" s="17" customFormat="1" ht="30" x14ac:dyDescent="0.35">
      <c r="A167" s="211"/>
      <c r="B167" s="126" t="s">
        <v>263</v>
      </c>
      <c r="C167" s="211"/>
      <c r="D167" s="138" t="s">
        <v>79</v>
      </c>
      <c r="E167" s="211"/>
      <c r="F167" s="207" t="s">
        <v>261</v>
      </c>
      <c r="G167" s="211"/>
      <c r="H167" s="206"/>
      <c r="I167" s="211"/>
      <c r="J167" s="211"/>
      <c r="K167" s="211"/>
      <c r="L167" s="211"/>
      <c r="M167" s="211"/>
      <c r="N167" s="211"/>
      <c r="O167" s="211"/>
      <c r="P167" s="211"/>
    </row>
    <row r="168" spans="1:16" s="17" customFormat="1" ht="15" x14ac:dyDescent="0.35">
      <c r="A168" s="211"/>
      <c r="B168" s="33"/>
      <c r="C168" s="211"/>
      <c r="D168" s="110"/>
      <c r="E168" s="211"/>
      <c r="F168" s="24"/>
      <c r="G168" s="211"/>
      <c r="H168" s="211"/>
      <c r="I168" s="211"/>
      <c r="J168" s="211"/>
      <c r="K168" s="211"/>
      <c r="L168" s="211"/>
      <c r="M168" s="211"/>
      <c r="N168" s="211"/>
      <c r="O168" s="211"/>
      <c r="P168" s="211"/>
    </row>
    <row r="169" spans="1:16" s="17" customFormat="1" ht="15" x14ac:dyDescent="0.35">
      <c r="A169" s="211"/>
      <c r="B169" s="111" t="s">
        <v>264</v>
      </c>
      <c r="C169" s="211"/>
      <c r="D169" s="124"/>
      <c r="E169" s="211"/>
      <c r="F169" s="124"/>
      <c r="G169" s="211"/>
      <c r="H169" s="241"/>
      <c r="I169" s="211"/>
      <c r="J169" s="211"/>
      <c r="K169" s="211"/>
      <c r="L169" s="211"/>
      <c r="M169" s="211"/>
      <c r="N169" s="211"/>
      <c r="O169" s="211"/>
      <c r="P169" s="211"/>
    </row>
    <row r="170" spans="1:16" s="17" customFormat="1" ht="15" x14ac:dyDescent="0.35">
      <c r="A170" s="211"/>
      <c r="B170" s="125" t="s">
        <v>265</v>
      </c>
      <c r="C170" s="211"/>
      <c r="D170" s="137" t="s">
        <v>79</v>
      </c>
      <c r="E170" s="211"/>
      <c r="F170" s="202" t="s">
        <v>163</v>
      </c>
      <c r="G170" s="211"/>
      <c r="H170" s="204"/>
      <c r="I170" s="211"/>
      <c r="J170" s="211"/>
      <c r="K170" s="211"/>
      <c r="L170" s="211"/>
      <c r="M170" s="211"/>
      <c r="N170" s="211"/>
      <c r="O170" s="211"/>
      <c r="P170" s="211"/>
    </row>
    <row r="171" spans="1:16" s="17" customFormat="1" ht="15" x14ac:dyDescent="0.35">
      <c r="A171" s="211"/>
      <c r="B171" s="129" t="s">
        <v>266</v>
      </c>
      <c r="C171" s="211"/>
      <c r="D171" s="137" t="s">
        <v>218</v>
      </c>
      <c r="E171" s="211"/>
      <c r="F171" s="137" t="s">
        <v>233</v>
      </c>
      <c r="G171" s="211"/>
      <c r="H171" s="204"/>
      <c r="I171" s="211"/>
      <c r="J171" s="211"/>
      <c r="K171" s="211"/>
      <c r="L171" s="211"/>
      <c r="M171" s="211"/>
      <c r="N171" s="211"/>
      <c r="O171" s="211"/>
      <c r="P171" s="211"/>
    </row>
    <row r="172" spans="1:16" s="17" customFormat="1" ht="15" x14ac:dyDescent="0.35">
      <c r="A172" s="211"/>
      <c r="B172" s="129" t="s">
        <v>267</v>
      </c>
      <c r="C172" s="211"/>
      <c r="D172" s="137" t="s">
        <v>218</v>
      </c>
      <c r="E172" s="255"/>
      <c r="F172" s="137" t="s">
        <v>187</v>
      </c>
      <c r="G172" s="211"/>
      <c r="H172" s="204"/>
      <c r="I172" s="211"/>
      <c r="J172" s="211"/>
      <c r="K172" s="211"/>
      <c r="L172" s="211"/>
      <c r="M172" s="211"/>
      <c r="N172" s="211"/>
      <c r="O172" s="211"/>
      <c r="P172" s="211"/>
    </row>
    <row r="173" spans="1:16" s="17" customFormat="1" ht="15" x14ac:dyDescent="0.35">
      <c r="A173" s="211"/>
      <c r="B173" s="125" t="s">
        <v>268</v>
      </c>
      <c r="C173" s="211"/>
      <c r="D173" s="137" t="s">
        <v>79</v>
      </c>
      <c r="E173" s="211"/>
      <c r="F173" s="202" t="s">
        <v>163</v>
      </c>
      <c r="G173" s="211"/>
      <c r="H173" s="204"/>
      <c r="I173" s="211"/>
      <c r="J173" s="211"/>
      <c r="K173" s="211"/>
      <c r="L173" s="211"/>
      <c r="M173" s="211"/>
      <c r="N173" s="211"/>
      <c r="O173" s="211"/>
      <c r="P173" s="211"/>
    </row>
    <row r="174" spans="1:16" s="17" customFormat="1" ht="15" x14ac:dyDescent="0.35">
      <c r="A174" s="211"/>
      <c r="B174" s="129" t="s">
        <v>269</v>
      </c>
      <c r="C174" s="211"/>
      <c r="D174" s="325">
        <v>1229750000</v>
      </c>
      <c r="E174" s="211"/>
      <c r="F174" s="137" t="s">
        <v>233</v>
      </c>
      <c r="G174" s="211"/>
      <c r="H174" s="204" t="s">
        <v>2191</v>
      </c>
      <c r="I174" s="211"/>
      <c r="J174" s="211"/>
      <c r="K174" s="211"/>
      <c r="L174" s="211"/>
      <c r="M174" s="211"/>
      <c r="N174" s="211"/>
      <c r="O174" s="211"/>
      <c r="P174" s="211"/>
    </row>
    <row r="175" spans="1:16" s="17" customFormat="1" ht="15" x14ac:dyDescent="0.35">
      <c r="A175" s="211"/>
      <c r="B175" s="129" t="s">
        <v>270</v>
      </c>
      <c r="C175" s="211"/>
      <c r="D175" s="325">
        <v>682000000</v>
      </c>
      <c r="E175" s="211"/>
      <c r="F175" s="137" t="s">
        <v>233</v>
      </c>
      <c r="G175" s="211"/>
      <c r="H175" s="243" t="s">
        <v>254</v>
      </c>
      <c r="I175" s="211"/>
      <c r="J175" s="211"/>
      <c r="K175" s="211"/>
      <c r="L175" s="211"/>
      <c r="M175" s="211"/>
      <c r="N175" s="211"/>
      <c r="O175" s="211"/>
      <c r="P175" s="211"/>
    </row>
    <row r="176" spans="1:16" s="17" customFormat="1" ht="15" x14ac:dyDescent="0.35">
      <c r="A176" s="211"/>
      <c r="B176" s="125" t="s">
        <v>271</v>
      </c>
      <c r="C176" s="211"/>
      <c r="D176" s="137" t="s">
        <v>212</v>
      </c>
      <c r="E176" s="211"/>
      <c r="F176" s="137" t="s">
        <v>2192</v>
      </c>
      <c r="G176" s="211"/>
      <c r="H176" s="204"/>
      <c r="I176" s="211"/>
      <c r="J176" s="211"/>
      <c r="K176" s="211"/>
      <c r="L176" s="211"/>
      <c r="M176" s="211"/>
      <c r="N176" s="211"/>
      <c r="O176" s="211"/>
      <c r="P176" s="211"/>
    </row>
    <row r="177" spans="1:9" s="17" customFormat="1" ht="60" x14ac:dyDescent="0.35">
      <c r="A177" s="211"/>
      <c r="B177" s="129" t="s">
        <v>272</v>
      </c>
      <c r="C177" s="211"/>
      <c r="D177" s="324">
        <v>50083388.25</v>
      </c>
      <c r="E177" s="211"/>
      <c r="F177" s="137" t="s">
        <v>233</v>
      </c>
      <c r="G177" s="211"/>
      <c r="H177" s="322" t="s">
        <v>2193</v>
      </c>
      <c r="I177" s="211"/>
    </row>
    <row r="178" spans="1:9" s="17" customFormat="1" ht="15" x14ac:dyDescent="0.35">
      <c r="A178" s="211"/>
      <c r="B178" s="130" t="s">
        <v>273</v>
      </c>
      <c r="C178" s="211"/>
      <c r="D178" s="137" t="s">
        <v>218</v>
      </c>
      <c r="E178" s="211"/>
      <c r="F178" s="137" t="s">
        <v>187</v>
      </c>
      <c r="G178" s="211"/>
      <c r="H178" s="206"/>
      <c r="I178" s="211"/>
    </row>
    <row r="179" spans="1:9" s="17" customFormat="1" ht="15" x14ac:dyDescent="0.35">
      <c r="A179" s="211"/>
      <c r="B179" s="33"/>
      <c r="C179" s="211"/>
      <c r="D179" s="110"/>
      <c r="E179" s="211"/>
      <c r="F179" s="24"/>
      <c r="G179" s="211"/>
      <c r="H179" s="211"/>
      <c r="I179" s="211"/>
    </row>
    <row r="180" spans="1:9" s="17" customFormat="1" ht="15" x14ac:dyDescent="0.35">
      <c r="A180" s="211"/>
      <c r="B180" s="111" t="s">
        <v>274</v>
      </c>
      <c r="C180" s="211"/>
      <c r="D180" s="124"/>
      <c r="E180" s="211"/>
      <c r="F180" s="124"/>
      <c r="G180" s="211"/>
      <c r="H180" s="241"/>
      <c r="I180" s="211"/>
    </row>
    <row r="181" spans="1:9" s="17" customFormat="1" ht="30" x14ac:dyDescent="0.35">
      <c r="A181" s="211"/>
      <c r="B181" s="125" t="s">
        <v>275</v>
      </c>
      <c r="C181" s="211"/>
      <c r="D181" s="137" t="s">
        <v>160</v>
      </c>
      <c r="E181" s="211"/>
      <c r="F181" s="137" t="str">
        <f>IF(D181=Lists!$K$4,"&lt; Ingresar dirección web de la fuente de los datos &gt;",IF(D181=Lists!$K$5,"&lt; Incluir referencia a sección del Informe EITI o dirección web &gt;",IF(D181=Lists!$K$6,"&lt; Incluir referencia a elementos que prueban la inaplicabilidad &gt;","")))</f>
        <v/>
      </c>
      <c r="G181" s="211"/>
      <c r="H181" s="204"/>
      <c r="I181" s="211"/>
    </row>
    <row r="182" spans="1:9" s="17" customFormat="1" ht="30" x14ac:dyDescent="0.35">
      <c r="A182" s="211"/>
      <c r="B182" s="130" t="s">
        <v>276</v>
      </c>
      <c r="C182" s="211"/>
      <c r="D182" s="138" t="s">
        <v>218</v>
      </c>
      <c r="E182" s="211"/>
      <c r="F182" s="138" t="s">
        <v>187</v>
      </c>
      <c r="G182" s="211"/>
      <c r="H182" s="206"/>
      <c r="I182" s="211"/>
    </row>
    <row r="183" spans="1:9" s="17" customFormat="1" ht="15" x14ac:dyDescent="0.35">
      <c r="A183" s="211"/>
      <c r="B183" s="33"/>
      <c r="C183" s="211"/>
      <c r="D183" s="110"/>
      <c r="E183" s="211"/>
      <c r="F183" s="24"/>
      <c r="G183" s="211"/>
      <c r="H183" s="211"/>
      <c r="I183" s="211"/>
    </row>
    <row r="184" spans="1:9" s="17" customFormat="1" ht="15" x14ac:dyDescent="0.35">
      <c r="A184" s="211"/>
      <c r="B184" s="111" t="s">
        <v>277</v>
      </c>
      <c r="C184" s="211"/>
      <c r="D184" s="131"/>
      <c r="E184" s="211"/>
      <c r="F184" s="132"/>
      <c r="G184" s="211"/>
      <c r="H184" s="241"/>
      <c r="I184" s="211"/>
    </row>
    <row r="185" spans="1:9" s="17" customFormat="1" ht="15" x14ac:dyDescent="0.35">
      <c r="A185" s="211"/>
      <c r="B185" s="133" t="s">
        <v>278</v>
      </c>
      <c r="C185" s="211"/>
      <c r="D185" s="137" t="s">
        <v>79</v>
      </c>
      <c r="E185" s="211"/>
      <c r="F185" s="202" t="s">
        <v>2194</v>
      </c>
      <c r="G185" s="211"/>
      <c r="H185" s="204"/>
      <c r="I185" s="211"/>
    </row>
    <row r="186" spans="1:9" s="17" customFormat="1" ht="30" x14ac:dyDescent="0.35">
      <c r="A186" s="211"/>
      <c r="B186" s="125" t="s">
        <v>279</v>
      </c>
      <c r="C186" s="211"/>
      <c r="D186" s="325">
        <v>59081000000</v>
      </c>
      <c r="E186" s="211"/>
      <c r="F186" s="137" t="s">
        <v>233</v>
      </c>
      <c r="G186" s="211"/>
      <c r="H186" s="204"/>
      <c r="I186" s="211"/>
    </row>
    <row r="187" spans="1:9" s="17" customFormat="1" ht="15" x14ac:dyDescent="0.35">
      <c r="A187" s="211"/>
      <c r="B187" s="120" t="s">
        <v>280</v>
      </c>
      <c r="C187" s="211"/>
      <c r="D187" s="137" t="s">
        <v>218</v>
      </c>
      <c r="E187" s="211"/>
      <c r="F187" s="137" t="s">
        <v>187</v>
      </c>
      <c r="G187" s="211"/>
      <c r="H187" s="243" t="s">
        <v>254</v>
      </c>
      <c r="I187" s="211"/>
    </row>
    <row r="188" spans="1:9" s="17" customFormat="1" ht="15" x14ac:dyDescent="0.35">
      <c r="A188" s="211"/>
      <c r="B188" s="113" t="s">
        <v>281</v>
      </c>
      <c r="C188" s="211"/>
      <c r="D188" s="244">
        <v>486492000000</v>
      </c>
      <c r="E188" s="211"/>
      <c r="F188" s="137" t="s">
        <v>233</v>
      </c>
      <c r="G188" s="211"/>
      <c r="H188" s="204"/>
      <c r="I188" s="211"/>
    </row>
    <row r="189" spans="1:9" s="17" customFormat="1" ht="15" x14ac:dyDescent="0.35">
      <c r="A189" s="211"/>
      <c r="B189" s="113" t="s">
        <v>282</v>
      </c>
      <c r="C189" s="211"/>
      <c r="D189" s="244">
        <v>10736520000</v>
      </c>
      <c r="E189" s="211"/>
      <c r="F189" s="137" t="s">
        <v>233</v>
      </c>
      <c r="G189" s="211"/>
      <c r="H189" s="204"/>
      <c r="I189" s="211"/>
    </row>
    <row r="190" spans="1:9" s="17" customFormat="1" ht="15" x14ac:dyDescent="0.35">
      <c r="A190" s="211"/>
      <c r="B190" s="113" t="s">
        <v>283</v>
      </c>
      <c r="C190" s="211"/>
      <c r="D190" s="244">
        <v>106389000000</v>
      </c>
      <c r="E190" s="211"/>
      <c r="F190" s="137" t="s">
        <v>233</v>
      </c>
      <c r="G190" s="211"/>
      <c r="H190" s="204"/>
      <c r="I190" s="211"/>
    </row>
    <row r="191" spans="1:9" s="17" customFormat="1" ht="15" x14ac:dyDescent="0.35">
      <c r="A191" s="211"/>
      <c r="B191" s="113" t="s">
        <v>284</v>
      </c>
      <c r="C191" s="211"/>
      <c r="D191" s="325">
        <v>28186000000</v>
      </c>
      <c r="E191" s="211"/>
      <c r="F191" s="137" t="s">
        <v>187</v>
      </c>
      <c r="G191" s="211"/>
      <c r="H191" s="204"/>
      <c r="I191" s="211"/>
    </row>
    <row r="192" spans="1:9" s="17" customFormat="1" ht="15" x14ac:dyDescent="0.35">
      <c r="A192" s="211"/>
      <c r="B192" s="113" t="s">
        <v>285</v>
      </c>
      <c r="C192" s="211"/>
      <c r="D192" s="325">
        <v>43000000000</v>
      </c>
      <c r="E192" s="211"/>
      <c r="F192" s="137" t="s">
        <v>187</v>
      </c>
      <c r="G192" s="211"/>
      <c r="H192" s="204"/>
      <c r="I192" s="211"/>
    </row>
    <row r="193" spans="1:9" s="17" customFormat="1" ht="15" x14ac:dyDescent="0.35">
      <c r="A193" s="211"/>
      <c r="B193" s="113" t="s">
        <v>286</v>
      </c>
      <c r="C193" s="211"/>
      <c r="D193" s="137">
        <v>179245</v>
      </c>
      <c r="E193" s="211"/>
      <c r="F193" s="137" t="s">
        <v>287</v>
      </c>
      <c r="G193" s="211"/>
      <c r="H193" s="204" t="s">
        <v>288</v>
      </c>
      <c r="I193" s="211"/>
    </row>
    <row r="194" spans="1:9" s="17" customFormat="1" ht="15" x14ac:dyDescent="0.35">
      <c r="A194" s="211"/>
      <c r="B194" s="113" t="s">
        <v>289</v>
      </c>
      <c r="C194" s="211"/>
      <c r="D194" s="137">
        <v>12666</v>
      </c>
      <c r="E194" s="211"/>
      <c r="F194" s="137" t="s">
        <v>287</v>
      </c>
      <c r="G194" s="211"/>
      <c r="H194" s="204" t="s">
        <v>288</v>
      </c>
      <c r="I194" s="211"/>
    </row>
    <row r="195" spans="1:9" s="17" customFormat="1" ht="15" x14ac:dyDescent="0.35">
      <c r="A195" s="211"/>
      <c r="B195" s="113" t="s">
        <v>290</v>
      </c>
      <c r="C195" s="211"/>
      <c r="D195" s="137">
        <v>195260</v>
      </c>
      <c r="E195" s="211"/>
      <c r="F195" s="137" t="s">
        <v>287</v>
      </c>
      <c r="G195" s="211"/>
      <c r="H195" s="204" t="s">
        <v>291</v>
      </c>
      <c r="I195" s="211"/>
    </row>
    <row r="196" spans="1:9" s="17" customFormat="1" ht="15" x14ac:dyDescent="0.35">
      <c r="A196" s="211"/>
      <c r="B196" s="113" t="s">
        <v>292</v>
      </c>
      <c r="C196" s="211"/>
      <c r="D196" s="137">
        <v>16776483</v>
      </c>
      <c r="E196" s="211"/>
      <c r="F196" s="137" t="s">
        <v>287</v>
      </c>
      <c r="G196" s="211"/>
      <c r="H196" s="204" t="s">
        <v>293</v>
      </c>
      <c r="I196" s="211"/>
    </row>
    <row r="197" spans="1:9" s="17" customFormat="1" ht="15" x14ac:dyDescent="0.35">
      <c r="A197" s="211"/>
      <c r="B197" s="113" t="s">
        <v>294</v>
      </c>
      <c r="C197" s="211"/>
      <c r="D197" s="325">
        <v>4570650000</v>
      </c>
      <c r="E197" s="211"/>
      <c r="F197" s="137" t="s">
        <v>187</v>
      </c>
      <c r="G197" s="211"/>
      <c r="H197" s="204"/>
      <c r="I197" s="211"/>
    </row>
    <row r="198" spans="1:9" s="17" customFormat="1" ht="15" x14ac:dyDescent="0.35">
      <c r="A198" s="211"/>
      <c r="B198" s="119" t="s">
        <v>295</v>
      </c>
      <c r="C198" s="211"/>
      <c r="D198" s="245">
        <v>105022000000</v>
      </c>
      <c r="E198" s="211"/>
      <c r="F198" s="138" t="s">
        <v>233</v>
      </c>
      <c r="G198" s="211"/>
      <c r="H198" s="206"/>
      <c r="I198" s="211"/>
    </row>
    <row r="199" spans="1:9" s="17" customFormat="1" ht="15" x14ac:dyDescent="0.35">
      <c r="A199" s="211"/>
      <c r="B199" s="24"/>
      <c r="C199" s="211"/>
      <c r="D199" s="134"/>
      <c r="E199" s="211"/>
      <c r="F199" s="24"/>
      <c r="G199" s="211"/>
      <c r="H199" s="211"/>
      <c r="I199" s="211"/>
    </row>
    <row r="200" spans="1:9" s="17" customFormat="1" ht="15" x14ac:dyDescent="0.35">
      <c r="A200" s="211"/>
      <c r="B200" s="111" t="s">
        <v>296</v>
      </c>
      <c r="C200" s="211"/>
      <c r="D200" s="112"/>
      <c r="E200" s="211"/>
      <c r="F200" s="112"/>
      <c r="G200" s="211"/>
      <c r="H200" s="241"/>
      <c r="I200" s="211"/>
    </row>
    <row r="201" spans="1:9" s="17" customFormat="1" ht="15" x14ac:dyDescent="0.35">
      <c r="A201" s="211"/>
      <c r="B201" s="113" t="s">
        <v>133</v>
      </c>
      <c r="C201" s="211"/>
      <c r="D201" s="114"/>
      <c r="E201" s="211"/>
      <c r="F201" s="114"/>
      <c r="G201" s="211"/>
      <c r="H201" s="204"/>
      <c r="I201" s="211"/>
    </row>
    <row r="202" spans="1:9" s="17" customFormat="1" ht="15" x14ac:dyDescent="0.35">
      <c r="A202" s="211"/>
      <c r="B202" s="121" t="s">
        <v>297</v>
      </c>
      <c r="C202" s="211"/>
      <c r="D202" s="137" t="s">
        <v>79</v>
      </c>
      <c r="E202" s="211"/>
      <c r="F202" s="202" t="s">
        <v>298</v>
      </c>
      <c r="G202" s="211"/>
      <c r="H202" s="204"/>
      <c r="I202" s="211"/>
    </row>
    <row r="203" spans="1:9" s="17" customFormat="1" ht="30" x14ac:dyDescent="0.35">
      <c r="A203" s="255"/>
      <c r="B203" s="187" t="s">
        <v>299</v>
      </c>
      <c r="C203" s="261"/>
      <c r="D203" s="137" t="s">
        <v>79</v>
      </c>
      <c r="E203" s="211"/>
      <c r="F203" s="202" t="s">
        <v>298</v>
      </c>
      <c r="G203" s="211"/>
      <c r="H203" s="204"/>
      <c r="I203" s="211"/>
    </row>
    <row r="204" spans="1:9" s="17" customFormat="1" ht="30" x14ac:dyDescent="0.35">
      <c r="A204" s="211"/>
      <c r="B204" s="122" t="s">
        <v>300</v>
      </c>
      <c r="C204" s="261"/>
      <c r="D204" s="138" t="s">
        <v>79</v>
      </c>
      <c r="E204" s="211"/>
      <c r="F204" s="202" t="s">
        <v>298</v>
      </c>
      <c r="G204" s="211"/>
      <c r="H204" s="206"/>
      <c r="I204" s="211"/>
    </row>
    <row r="205" spans="1:9" s="17" customFormat="1" ht="15.5" thickBot="1" x14ac:dyDescent="0.4">
      <c r="A205" s="211"/>
      <c r="B205" s="135"/>
      <c r="C205" s="251"/>
      <c r="D205" s="136"/>
      <c r="E205" s="251"/>
      <c r="F205" s="135"/>
      <c r="G205" s="251"/>
      <c r="H205" s="251"/>
      <c r="I205" s="211"/>
    </row>
    <row r="206" spans="1:9" s="17" customFormat="1" ht="15" x14ac:dyDescent="0.35">
      <c r="A206" s="211"/>
      <c r="B206" s="24"/>
      <c r="C206" s="211"/>
      <c r="D206" s="134"/>
      <c r="E206" s="211"/>
      <c r="F206" s="24"/>
      <c r="G206" s="211"/>
      <c r="H206" s="211"/>
      <c r="I206" s="211"/>
    </row>
    <row r="207" spans="1:9" s="17" customFormat="1" ht="15.5" thickBot="1" x14ac:dyDescent="0.4">
      <c r="A207" s="211"/>
      <c r="B207" s="289" t="s">
        <v>33</v>
      </c>
      <c r="C207" s="290"/>
      <c r="D207" s="290"/>
      <c r="E207" s="290"/>
      <c r="F207" s="290"/>
      <c r="G207" s="290"/>
      <c r="H207" s="290"/>
      <c r="I207" s="211"/>
    </row>
    <row r="208" spans="1:9" s="17" customFormat="1" ht="15" x14ac:dyDescent="0.35">
      <c r="A208" s="211"/>
      <c r="B208" s="291" t="s">
        <v>301</v>
      </c>
      <c r="C208" s="292"/>
      <c r="D208" s="292"/>
      <c r="E208" s="292"/>
      <c r="F208" s="292"/>
      <c r="G208" s="292"/>
      <c r="H208" s="292"/>
      <c r="I208" s="211"/>
    </row>
    <row r="209" spans="1:9" s="17" customFormat="1" ht="15.5" thickBot="1" x14ac:dyDescent="0.4">
      <c r="A209" s="211"/>
      <c r="B209" s="193"/>
      <c r="C209" s="193"/>
      <c r="D209" s="193"/>
      <c r="E209" s="193"/>
      <c r="F209" s="193"/>
      <c r="G209" s="193"/>
      <c r="H209" s="193"/>
      <c r="I209" s="211"/>
    </row>
    <row r="210" spans="1:9" s="17" customFormat="1" ht="15" x14ac:dyDescent="0.35">
      <c r="A210" s="211"/>
      <c r="B210" s="286" t="s">
        <v>35</v>
      </c>
      <c r="C210" s="286"/>
      <c r="D210" s="286"/>
      <c r="E210" s="286"/>
      <c r="F210" s="286"/>
      <c r="G210" s="211"/>
      <c r="H210" s="211"/>
      <c r="I210" s="211"/>
    </row>
    <row r="211" spans="1:9" s="17" customFormat="1" ht="15" x14ac:dyDescent="0.35">
      <c r="A211" s="211"/>
      <c r="B211" s="269" t="s">
        <v>36</v>
      </c>
      <c r="C211" s="269"/>
      <c r="D211" s="269"/>
      <c r="E211" s="269"/>
      <c r="F211" s="269"/>
      <c r="G211" s="211"/>
      <c r="H211" s="211"/>
      <c r="I211" s="211"/>
    </row>
    <row r="212" spans="1:9" s="17" customFormat="1" ht="15" x14ac:dyDescent="0.35">
      <c r="A212" s="211"/>
      <c r="B212" s="279" t="s">
        <v>38</v>
      </c>
      <c r="C212" s="279"/>
      <c r="D212" s="279"/>
      <c r="E212" s="279"/>
      <c r="F212" s="279"/>
      <c r="G212" s="211"/>
      <c r="H212" s="211"/>
      <c r="I212" s="211"/>
    </row>
    <row r="213" spans="1:9" s="17" customFormat="1" ht="15" x14ac:dyDescent="0.35">
      <c r="A213" s="211"/>
      <c r="B213" s="211"/>
      <c r="C213" s="211"/>
      <c r="D213" s="211"/>
      <c r="E213" s="211"/>
      <c r="F213" s="211"/>
      <c r="G213" s="211"/>
      <c r="H213" s="211"/>
      <c r="I213" s="211"/>
    </row>
    <row r="214" spans="1:9" ht="16" x14ac:dyDescent="0.35"/>
    <row r="215" spans="1:9" ht="16" x14ac:dyDescent="0.35"/>
    <row r="216" spans="1:9" ht="16" x14ac:dyDescent="0.35"/>
    <row r="217" spans="1:9" ht="16" x14ac:dyDescent="0.35"/>
    <row r="218" spans="1:9" ht="16" x14ac:dyDescent="0.35"/>
    <row r="219" spans="1:9" ht="16" x14ac:dyDescent="0.35"/>
    <row r="220" spans="1:9" ht="16" x14ac:dyDescent="0.35"/>
    <row r="221" spans="1:9" ht="16" x14ac:dyDescent="0.35"/>
    <row r="222" spans="1:9" ht="16" x14ac:dyDescent="0.35"/>
    <row r="223" spans="1:9" ht="16" x14ac:dyDescent="0.35"/>
    <row r="224" spans="1:9" ht="16" x14ac:dyDescent="0.35"/>
    <row r="225" ht="16" x14ac:dyDescent="0.35"/>
    <row r="226" ht="16" x14ac:dyDescent="0.35"/>
    <row r="227" ht="16" x14ac:dyDescent="0.35"/>
    <row r="228" ht="16" x14ac:dyDescent="0.35"/>
    <row r="229" ht="16" x14ac:dyDescent="0.35"/>
    <row r="230" ht="16" x14ac:dyDescent="0.35"/>
    <row r="231" ht="16" x14ac:dyDescent="0.35"/>
    <row r="232" ht="16" x14ac:dyDescent="0.35"/>
    <row r="233" ht="16" x14ac:dyDescent="0.35"/>
    <row r="234" ht="16" x14ac:dyDescent="0.35"/>
  </sheetData>
  <mergeCells count="13">
    <mergeCell ref="B212:F212"/>
    <mergeCell ref="B2:H2"/>
    <mergeCell ref="B3:H3"/>
    <mergeCell ref="B4:H4"/>
    <mergeCell ref="B5:H5"/>
    <mergeCell ref="B6:H6"/>
    <mergeCell ref="B7:H7"/>
    <mergeCell ref="B8:H8"/>
    <mergeCell ref="B207:H207"/>
    <mergeCell ref="B208:H208"/>
    <mergeCell ref="B9:H9"/>
    <mergeCell ref="B210:F210"/>
    <mergeCell ref="B211:F211"/>
  </mergeCells>
  <dataValidations count="32"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Producto básico: Volumen/Valor" prompt="Ingrese el nombre del producto básico a la izquierda, incluyendo el volumen o valor._x000a__x000a_Ingrese únicamente números en esta celda. En caso de que sea necesaria otra información, inclúyala en la sección de comentarios" sqref="D63:D82 D120:D125 D116:D118 D87:D106" xr:uid="{00000000-0002-0000-0200-000000000000}">
      <formula1>0</formula1>
    </dataValidation>
    <dataValidation type="list" showInputMessage="1" showErrorMessage="1" promptTitle="Tipo de reporte" prompt="Indique el tipo de presentación de información de entre las siguientes opciones:_x000a__x000a_Divulgación sistemática_x000a_Régimen informativo del EITI_x000a_No disponible_x000a_No se aplica" sqref="D114 D109:D110 D85:D86 D61:D62 D57 D52:D54 D47:D48 D40:D44 D35:D37 D19:D22 D129 D201:D204 D185 D181 D176 D173 D170 D165:D167 D160 D156 D148:D153 D141 D137 D133 D26:D30" xr:uid="{00000000-0002-0000-0200-000001000000}">
      <formula1>Reporting_options_list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Valor total" prompt="Indique el valor total de ingresos en especie._x000a__x000a_Ingrese únicamente números en esta celda. En caso de que sea necesaria otra información, inclúyala en la sección de comentarios" sqref="D126" xr:uid="{00000000-0002-0000-0200-000002000000}">
      <formula1>0</formula1>
    </dataValidation>
    <dataValidation type="textLength" allowBlank="1" showInputMessage="1" showErrorMessage="1" errorTitle="Por favor, no editar estas celda" error="Por favor, no edite estas celdas" sqref="B109:B111 B129:B130 B145 B141:B142 B137:B138 B133:B134" xr:uid="{00000000-0002-0000-0200-000003000000}">
      <formula1>10000</formula1>
      <formula2>50000</formula2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Exportaciones totales" prompt="Se refiere al total de exportaciones del año correspondiente, incluidos los ingresos de sectores no extractivos._x000a__x000a_Ingrese únicamente números en esta celda. En caso de que sea necesaria otra información, inclúyala en la sección de comentarios" sqref="D192" xr:uid="{00000000-0002-0000-0200-000004000000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Ingresos totales del gobierno" prompt="Se refiere al total de ingresos del gobierno del año correspondiente, incluidos los ingresos de sectores no extractivos._x000a__x000a_Ingrese únicamente números en esta celda. En caso de que sea necesaria otra información, inclúyala en la sección de comentarios" sqref="D190" xr:uid="{00000000-0002-0000-0200-000005000000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Ingresos Púb.: Act. Extractivas" prompt="Se refiere a los ingresos del gobierno procedentes de actividades extractivas, incluidos los ingresos no conciliados._x000a__x000a_Ingrese únicamente números en esta celda. En caso de que sea necesaria otra información, inclúyala en la sección de comentarios" sqref="D189" xr:uid="{00000000-0002-0000-0200-000006000000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Producto Interno Bruto" prompt="Se refiere al Producto Bruto Interno, en USD o moneda local a valores corrientes._x000a__x000a_Ingrese únicamente números en esta celda. En caso de que sea necesaria otra información, inclúyala en la sección de comentarios" sqref="D188" xr:uid="{00000000-0002-0000-0200-000007000000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VAB de actividades extractivas" prompt="Por valor agregado bruto se entiende el número absoluto que representa la porción del PIB correspondiente a actividades extractivas._x000a__x000a_Ingrese únicamente números en esta celda. En caso de que sea necesaria otra información, inclúyala en la sección de " sqref="D186:D187" xr:uid="{00000000-0002-0000-0200-000008000000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Export. - act. extractivas" prompt="Se refiere a la porción que ocupan las actividades extractivas en el total de exportaciones de un país, en valores absolutos._x000a__x000a_Ingrese únicamente números en esta celda. En caso de que sea necesaria otra información, inclúyala en la sección de comenta" sqref="D191" xr:uid="{00000000-0002-0000-0200-000009000000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Valor total" prompt="Indique el total de ingresos._x000a__x000a_Ingrese únicamente números en esta celda. En caso de que sea necesaria otra información, inclúyala en la sección de comentarios" sqref="D182 D177:D178 D138 D171:D172 D134 D157 D142 D130 D161:D162 D174:D175" xr:uid="{00000000-0002-0000-0200-00000A000000}">
      <formula1>0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Nivel empleo: act. extractivas" prompt="Por nivel de empleo se entiende el valor absoluto correspondiente a la porción que ocupan las actividades extractivas en el nivel de empleo formal._x000a__x000a_Ingrese únicamente números en esta celda. En caso de que sea necesaria otra información, inclúyala en" sqref="D195" xr:uid="{00000000-0002-0000-0200-00000B000000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Nivel empleo total" prompt="Por nivel de empleo se entiende el valor absoluto correspondiente al nivel total de empleo formal._x000a__x000a_Ingrese únicamente números en esta celda. En caso de que sea necesaria otra información, inclúyala en la sección de comentarios" sqref="D196" xr:uid="{00000000-0002-0000-0200-00000C000000}">
      <formula1>2</formula1>
    </dataValidation>
    <dataValidation type="list" operator="equal" showInputMessage="1" showErrorMessage="1" errorTitle="El contenido ingresado es inváli" error="El contenido ingresado es inválido" promptTitle="Ingrese la unidad" prompt="Ingrese la moneda de acuerdo con el código de divisas ISO de tres letreas." sqref="F174:F175 F161:F162 F142 F171:F172 F138 F134 F130 F182 F177:F178 F197:F198 F186:F192" xr:uid="{00000000-0002-0000-0200-00000D000000}">
      <formula1>Currency_code_list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Inversiones - sector extractivo" prompt="Ingrese el total de inversiones en el sector extractivo para el Ejercicio Fiscal correspondiente, en USD o moneda local a valores corrientes._x000a__x000a_Podría corresponder, por ejemplo, al total de formación de capital en el sector extractivo." sqref="D197" xr:uid="{00000000-0002-0000-0200-00000E000000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Inversiones" prompt="Ingrese el total de inversiones en la economía para el Ejercicio Fiscal correspondiente, en USD o moneda local a valores corrientes._x000a__x000a_Podría corresponder, por ejemplo, al total de formación de capital en la economía." sqref="D198" xr:uid="{00000000-0002-0000-0200-00000F000000}">
      <formula1>2</formula1>
    </dataValidation>
    <dataValidation type="list" showInputMessage="1" showErrorMessage="1" errorTitle="Se ha ingresado un producto bási" error="Seleccione un producto básico de acuerdo con la lista de productos básicos del menú desplegable" promptTitle="Seleccionar el producto básico" prompt="Seleccione el producto básico del menú desplegable" sqref="B65 B63 B116:B118 B124 B122 B120 B75 B77 B91 B89 B87 B81 B79 B73 B71 B69 B67 B99 B101 B105 B103 B97 B95 B93" xr:uid="{00000000-0002-0000-0200-000010000000}">
      <formula1>Commodities_list</formula1>
    </dataValidation>
    <dataValidation type="whole" allowBlank="1" showInputMessage="1" showErrorMessage="1" errorTitle="Por favor, no editar estas celda" error="Por favor, no edite estas celdas" sqref="B181:B182 B170:B175 B165:B167 B160:B162 B156:B157 B148:B153 B201:B204" xr:uid="{00000000-0002-0000-0200-000011000000}">
      <formula1>10000</formula1>
      <formula2>50000</formula2>
    </dataValidation>
    <dataValidation type="whole" allowBlank="1" showInputMessage="1" showErrorMessage="1" errorTitle="Por favor, no editar estas celda" error="Por favor, no edite estas celdas" sqref="B205:H206 B185:B198" xr:uid="{00000000-0002-0000-0200-000012000000}">
      <formula1>4</formula1>
      <formula2>5</formula2>
    </dataValidation>
    <dataValidation allowBlank="1" showInputMessage="1" showErrorMessage="1" promptTitle="Nombre del registro" prompt="Ingrese el nombre del Registro de Beneficiarios Reales" sqref="D49" xr:uid="{00000000-0002-0000-0200-000013000000}"/>
    <dataValidation allowBlank="1" showInputMessage="1" showErrorMessage="1" promptTitle="Additional relevant files" prompt="If several files relevant to the report exist, please indicate as such here. If several, please copy this into several rows." sqref="D49" xr:uid="{00000000-0002-0000-0200-000014000000}"/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Nivel empleo: act. extractivas" prompt="Por nivel de empleo se entiende el porcentaje correspondiente a la porción que ocupan las actividades extractivas en el nivel de empleo formal._x000a__x000a_Ingrese únicamente números en esta celda. En caso de que sea necesaria otra información, inclúyala en la " sqref="F193:F196" xr:uid="{00000000-0002-0000-0200-000015000000}">
      <formula1>0</formula1>
    </dataValidation>
    <dataValidation allowBlank="1" showInputMessage="1" showErrorMessage="1" errorTitle="Por favor, no editar estas celda" error="Por favor, no edite estas celdas" sqref="B176:B178" xr:uid="{00000000-0002-0000-0200-000016000000}"/>
    <dataValidation type="whole" allowBlank="1" showInputMessage="1" showErrorMessage="1" errorTitle="No editar estas celdas" error="Por favor, no edite estas celdas" sqref="B209 B207" xr:uid="{00000000-0002-0000-0200-000017000000}">
      <formula1>10000</formula1>
      <formula2>50000</formula2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Nivel empleo femenino" prompt="Por nivel de empleo se entiende el valor absoluto correspondiente al nivel total de empleo femenino en el sector._x000a__x000a_Ingrese únicamente números en esta celda. En caso de que sea necesaria otra información, inclúyala en la sección de comentarios" sqref="D194" xr:uid="{00000000-0002-0000-0200-000018000000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Nivel empleo masculino" prompt="Por nivel de empleo se entiende el valor absoluto correspondiente al nivel total de empleo masculino en el sector._x000a__x000a_Ingrese únicamente números en esta celda. En caso de que sea necesaria otra información, inclúyala en la sección de comentarios" sqref="D193" xr:uid="{00000000-0002-0000-0200-000019000000}">
      <formula1>2</formula1>
    </dataValidation>
    <dataValidation type="whole" showInputMessage="1" showErrorMessage="1" sqref="A68:C68 A70:C70 A72:C72 A1:A65 A80:C80 B61:B62 A66:C66 A81:A86 A67 A69 A71 B179:D179 F179 B183:D183 F183 D25 F33 D33 F38 D38 F45 D45 F50 D50 F55 D55 D83 B64 F83 C85:C106 F107 F111:F112 B85:B86 E114 B115:G115 B119:G119 C185:C198 D18 A73:A79 F127 C129:C130 F131 B135:D135 F135 B139:D139 F139 C141:C142 F154 C156:C157 F158 B163:D163 F163 B168:D168 C170:C178 C67 C69 C71 C109:C111 B112:D112 H131 C133:C134 C137:C138 B131:D131 C145 C148:C153 C160:C162 C165:C167 B158:D158 C181:C182 F168 F18 F60 B125:B126 B154:D154 C201:C204 C120:C126 H158 H154 H146 H143 H139 H135 H107 H112 E116:E118 G116:G118 H127 C116:C118 I1:I16 H23 B123 F25 D60 C60:C65 B107:D107 B88 B90 B92 C73:C79 B74 B78 B76 H183 H179 H168 H163 H58 H55 H50 H45 H38 H33 A200:A204 F199 G201:G204 E201:E204 B127:D127 G114 B199:D199 H199 B114:C114 B146:D146 B121 B11:F11 B210:F212 B1:H1 B10:H10 B12:H16 B82:B83 G18:G23 B18:C23 E18:E23 D23 F23 E145:G146 E35:E38 G35:G38 B35:C38 B40:C45 E40:E45 G40:G45 G47:G50 B47:C50 E47:E50 E52:E55 G52:G55 B52:C55 B57:C58 D58 F58 E57:E58 G57:G58 G60:G83 C81:C83 E60:E83 E85:E107 G85:G107 E109:E112 G109:G112 E120:E127 G120:G127 E129:E131 G129:G131 E133:E135 G133:G135 G137:G139 E137:E139 E141:E143 F143 B143:D143 G141:G143 G148:G154 E148:E154 G156:G158 E156:E158 G160:G163 B106 E165:E168 G165:G168 E170:E179 G170:G179 G181:G183 E181:E183 E185:E199 G185:G199 B25:C33 E25:E33 G25:G33 B94 B96 B104 B98 B102 B100 E160:E163" xr:uid="{00000000-0002-0000-0200-00001A000000}">
      <formula1>999999</formula1>
      <formula2>99999999</formula2>
    </dataValidation>
    <dataValidation showInputMessage="1" showErrorMessage="1" sqref="B60" xr:uid="{00000000-0002-0000-0200-00001B000000}"/>
    <dataValidation type="textLength" allowBlank="1" showInputMessage="1" showErrorMessage="1" sqref="H137:H138 H201:H204 H21:H22 H35:H37 H160:H162 H47:H49 H52:H54 H57 H25:H32 H60:H82 H109:H111 H114:H126 H129:H130 H85:H106 H133:H134 H40:H44 H145 H148:H153 H156:H157 H141:H142 H165:H167 H170:H178 H181:H182 H18 H185:H198" xr:uid="{00000000-0002-0000-0200-00001C000000}">
      <formula1>0</formula1>
      <formula2>350</formula2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Adjudicaciones y transferencias" prompt="Ingrese la cantidad de licencias adjudicadas y transferidas durante el año comprendido._x000a_Ingrese únicamente números en esta celda. En caso de que sea necesaria otra información, inclúyala en la sección de comentarios" sqref="D31:D32" xr:uid="{00000000-0002-0000-0200-00001D000000}">
      <formula1>0</formula1>
    </dataValidation>
    <dataValidation type="whole" showInputMessage="1" showErrorMessage="1" errorTitle="No editar estas celdas" error="Por favor, no edite estas celdas" sqref="B2:H9 B17:H17 B24:H24 B34:H34 B39:H39 B46:H46 B51:H51 B56:H56 B59:H59 B84:H84 B108:H108 B113:H113 B128:H128 B132:H132 B136:H136 B140:H140 B144:H144 B147:H147 B155:H155 B159:H159 B164:H164 B169:H169 B180:H180 B184:H184 B200:H200 D111 D145" xr:uid="{00000000-0002-0000-0200-00001E000000}">
      <formula1>999999</formula1>
      <formula2>99999999</formula2>
    </dataValidation>
    <dataValidation type="list" allowBlank="1" showInputMessage="1" showErrorMessage="1" errorTitle="La unidad utilizada es inválida" error="Seleccione Barriles, Sm3 (metro cúbico estándar), Toneladas métricas, onzas (oz), o quilates._x000a__x000a_Otras unidades: convierta el número a las unidades estándar, e incluya la información original en la sección de comentarios." promptTitle="Especifique la unidad de medida" prompt="Seleccione Barriles, Sm3 (metro cúbico estándar), Toneladas métricas, onzas (oz), o quilates del menú desplegable" sqref="F63 F65 F67 F69 F71 F73 F79 F81 F87 F89 F91 F93 F95 F97 F103 F105 F116:F118 F120 F122 F124 F75 F77 F99 F101" xr:uid="{00000000-0002-0000-0200-00001F000000}">
      <formula1>"&lt;Unidad&gt;,Sm3,Sm3 o.e.,Barriles,Toneladas,oz,carats,Pce"</formula1>
    </dataValidation>
  </dataValidations>
  <hyperlinks>
    <hyperlink ref="B17" r:id="rId1" location="r2-1" xr:uid="{00000000-0004-0000-0200-000000000000}"/>
    <hyperlink ref="B24" r:id="rId2" location="r2-2" xr:uid="{00000000-0004-0000-0200-000001000000}"/>
    <hyperlink ref="B46" r:id="rId3" location="r2-5" xr:uid="{00000000-0004-0000-0200-000002000000}"/>
    <hyperlink ref="B51" r:id="rId4" location="r2-6" xr:uid="{00000000-0004-0000-0200-000003000000}"/>
    <hyperlink ref="B56" r:id="rId5" location="r3-1" xr:uid="{00000000-0004-0000-0200-000004000000}"/>
    <hyperlink ref="B60" r:id="rId6" xr:uid="{00000000-0004-0000-0200-000005000000}"/>
    <hyperlink ref="B84" r:id="rId7" location="r3-3" xr:uid="{00000000-0004-0000-0200-000006000000}"/>
    <hyperlink ref="B108" r:id="rId8" location="r4-1" display="Requisito EITI 4.1: Exhaustividad:" xr:uid="{00000000-0004-0000-0200-000007000000}"/>
    <hyperlink ref="B113" r:id="rId9" location="r4-2" xr:uid="{00000000-0004-0000-0200-000008000000}"/>
    <hyperlink ref="B128" r:id="rId10" location="r4-3" xr:uid="{00000000-0004-0000-0200-000009000000}"/>
    <hyperlink ref="B132" r:id="rId11" location="r4-4" xr:uid="{00000000-0004-0000-0200-00000A000000}"/>
    <hyperlink ref="B136" r:id="rId12" location="r4-5" xr:uid="{00000000-0004-0000-0200-00000B000000}"/>
    <hyperlink ref="B140" r:id="rId13" location="r4-6" xr:uid="{00000000-0004-0000-0200-00000C000000}"/>
    <hyperlink ref="B144" r:id="rId14" location="r4-8" xr:uid="{00000000-0004-0000-0200-00000D000000}"/>
    <hyperlink ref="B147" r:id="rId15" location="r4-9" xr:uid="{00000000-0004-0000-0200-00000E000000}"/>
    <hyperlink ref="B159" r:id="rId16" location="r5-2" xr:uid="{00000000-0004-0000-0200-00000F000000}"/>
    <hyperlink ref="B164" r:id="rId17" location="r5-3" xr:uid="{00000000-0004-0000-0200-000010000000}"/>
    <hyperlink ref="B180" r:id="rId18" location="r6-2" xr:uid="{00000000-0004-0000-0200-000011000000}"/>
    <hyperlink ref="B184" r:id="rId19" location="r6-3" xr:uid="{00000000-0004-0000-0200-000012000000}"/>
    <hyperlink ref="B169" r:id="rId20" location="r6-1" xr:uid="{00000000-0004-0000-0200-000013000000}"/>
    <hyperlink ref="B34" r:id="rId21" location="r2-3" xr:uid="{00000000-0004-0000-0200-000014000000}"/>
    <hyperlink ref="B186" r:id="rId22" xr:uid="{00000000-0004-0000-0200-000015000000}"/>
    <hyperlink ref="B59" r:id="rId23" location="r3-2" xr:uid="{00000000-0004-0000-0200-000016000000}"/>
    <hyperlink ref="B200" r:id="rId24" location="r6-4" xr:uid="{00000000-0004-0000-0200-000017000000}"/>
    <hyperlink ref="B208:F208" r:id="rId25" display="Give us your feedback or report a conflict in the data! Write to us at  data@eiti.org" xr:uid="{00000000-0004-0000-0200-000018000000}"/>
    <hyperlink ref="B207:F207" r:id="rId26" display="Puede acceder a la versión más reciente de las plantillas de datos resumidos en https://eiti.org/es/documento/plantilla-datos-resumidos-del-eiti" xr:uid="{00000000-0004-0000-0200-000019000000}"/>
    <hyperlink ref="B155" r:id="rId27" location="r5-1" xr:uid="{00000000-0004-0000-0200-00001A000000}"/>
    <hyperlink ref="B39" r:id="rId28" location="r2-4" xr:uid="{00000000-0004-0000-0200-00001B000000}"/>
    <hyperlink ref="F20" r:id="rId29" display="www.gob.pe" xr:uid="{00000000-0004-0000-0200-00001C000000}"/>
    <hyperlink ref="F21" r:id="rId30" display="www.gob.pe" xr:uid="{00000000-0004-0000-0200-00001D000000}"/>
    <hyperlink ref="F22" r:id="rId31" display="www.gob.pe" xr:uid="{00000000-0004-0000-0200-00001E000000}"/>
    <hyperlink ref="F19" r:id="rId32" display="www.gob.pe" xr:uid="{00000000-0004-0000-0200-00001F000000}"/>
    <hyperlink ref="F42" r:id="rId33" xr:uid="{00000000-0004-0000-0200-000020000000}"/>
    <hyperlink ref="F43" r:id="rId34" xr:uid="{00000000-0004-0000-0200-000021000000}"/>
    <hyperlink ref="F40" r:id="rId35" xr:uid="{00000000-0004-0000-0200-000022000000}"/>
    <hyperlink ref="F41" r:id="rId36" xr:uid="{00000000-0004-0000-0200-000023000000}"/>
    <hyperlink ref="F137" r:id="rId37" xr:uid="{00000000-0004-0000-0200-000024000000}"/>
    <hyperlink ref="F141" r:id="rId38" xr:uid="{00000000-0004-0000-0200-000025000000}"/>
    <hyperlink ref="F202" r:id="rId39" display="www.oefa.gob.oe" xr:uid="{00000000-0004-0000-0200-000026000000}"/>
    <hyperlink ref="F203" r:id="rId40" display="www.oefa.gob.oe" xr:uid="{00000000-0004-0000-0200-000027000000}"/>
    <hyperlink ref="F204" r:id="rId41" display="www.oefa.gob.oe" xr:uid="{00000000-0004-0000-0200-000028000000}"/>
    <hyperlink ref="F170" r:id="rId42" xr:uid="{00000000-0004-0000-0200-000029000000}"/>
    <hyperlink ref="F173" r:id="rId43" xr:uid="{00000000-0004-0000-0200-00002A000000}"/>
    <hyperlink ref="F165" r:id="rId44" xr:uid="{00000000-0004-0000-0200-00002B000000}"/>
    <hyperlink ref="F166" r:id="rId45" xr:uid="{00000000-0004-0000-0200-00002C000000}"/>
    <hyperlink ref="F167" r:id="rId46" xr:uid="{00000000-0004-0000-0200-00002D000000}"/>
    <hyperlink ref="F148" r:id="rId47" xr:uid="{00000000-0004-0000-0200-00002E000000}"/>
    <hyperlink ref="F149" r:id="rId48" xr:uid="{00000000-0004-0000-0200-00002F000000}"/>
    <hyperlink ref="F150" r:id="rId49" xr:uid="{00000000-0004-0000-0200-000030000000}"/>
    <hyperlink ref="F153" r:id="rId50" xr:uid="{00000000-0004-0000-0200-000031000000}"/>
    <hyperlink ref="F152" r:id="rId51" xr:uid="{00000000-0004-0000-0200-000032000000}"/>
    <hyperlink ref="F151" r:id="rId52" xr:uid="{00000000-0004-0000-0200-000033000000}"/>
    <hyperlink ref="F32" r:id="rId53" xr:uid="{00000000-0004-0000-0200-000034000000}"/>
    <hyperlink ref="H36" display="https://www.perupetro.com.pe/wps/portal/corporativo/PerupetroSite/contratos%20de%20eyp/contratos%20y%20convenios/contratos%20de%20hidrocarburos%20vigentes/!ut/p/z1/04_Sj9CPykssy0xPLMnMz0vMAfIjo8zi_YxcTTw8TAy93AN8LQwCTUJcvEKADEsDc_1wsAIDHMDRQD8Kt_5AIzOofjw" xr:uid="{00000000-0004-0000-0200-000035000000}"/>
    <hyperlink ref="F129" r:id="rId54" xr:uid="{00000000-0004-0000-0200-000036000000}"/>
    <hyperlink ref="F185" r:id="rId55" display="https://www.minem.gob.pe/" xr:uid="{95B6CBB5-74E1-4DE8-BFBE-9BFCCAE9FDFD}"/>
  </hyperlinks>
  <pageMargins left="0.25" right="0.25" top="0.75" bottom="0.75" header="0.3" footer="0.3"/>
  <pageSetup paperSize="8" fitToHeight="0" orientation="landscape" horizontalDpi="2400" verticalDpi="2400" r:id="rId56"/>
  <legacyDrawing r:id="rId57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showInputMessage="1" showErrorMessage="1" errorTitle="El contenido ingresado es inváli" error="El contenido ingresado es inválido" promptTitle="Ingrese la unidad" prompt="Ingrese la moneda de acuerdo con el código de divisas ISO de tres letreas." xr:uid="{00000000-0002-0000-0200-000020000000}">
          <x14:formula1>
            <xm:f>Lists!$I$11:$I$168</xm:f>
          </x14:formula1>
          <xm:sqref>F125:F126 F123 F121 F82 F80 F88 F72 F70 F68 F66 F64 F106 F104 F78 F96 F94 F92 F90 F74 F76 F98 F100 F102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1:L142"/>
  <sheetViews>
    <sheetView showGridLines="0" topLeftCell="A82" zoomScale="89" zoomScaleNormal="89" workbookViewId="0">
      <selection activeCell="B69" sqref="B69"/>
    </sheetView>
  </sheetViews>
  <sheetFormatPr defaultColWidth="4" defaultRowHeight="24" customHeight="1" x14ac:dyDescent="0.35"/>
  <cols>
    <col min="1" max="1" width="4" style="17"/>
    <col min="2" max="2" width="48.7265625" style="17" customWidth="1"/>
    <col min="3" max="3" width="44.453125" style="17" customWidth="1"/>
    <col min="4" max="4" width="38.81640625" style="17" customWidth="1"/>
    <col min="5" max="5" width="23" style="17" customWidth="1"/>
    <col min="6" max="10" width="26.453125" style="17" customWidth="1"/>
    <col min="11" max="11" width="4" style="17" customWidth="1"/>
    <col min="12" max="33" width="4" style="17"/>
    <col min="34" max="34" width="12.1796875" style="17" bestFit="1" customWidth="1"/>
    <col min="35" max="16384" width="4" style="17"/>
  </cols>
  <sheetData>
    <row r="1" spans="2:12" ht="15" x14ac:dyDescent="0.35"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</row>
    <row r="2" spans="2:12" ht="15" x14ac:dyDescent="0.35">
      <c r="B2" s="280" t="s">
        <v>302</v>
      </c>
      <c r="C2" s="280"/>
      <c r="D2" s="280"/>
      <c r="E2" s="280"/>
      <c r="F2" s="280"/>
      <c r="G2" s="280"/>
      <c r="H2" s="280"/>
      <c r="I2" s="280"/>
      <c r="J2" s="280"/>
      <c r="K2" s="211"/>
      <c r="L2" s="211"/>
    </row>
    <row r="3" spans="2:12" ht="22.5" x14ac:dyDescent="0.35">
      <c r="B3" s="281" t="s">
        <v>40</v>
      </c>
      <c r="C3" s="281"/>
      <c r="D3" s="281"/>
      <c r="E3" s="281"/>
      <c r="F3" s="281"/>
      <c r="G3" s="281"/>
      <c r="H3" s="281"/>
      <c r="I3" s="281"/>
      <c r="J3" s="281"/>
      <c r="K3" s="211"/>
      <c r="L3" s="211"/>
    </row>
    <row r="4" spans="2:12" ht="15" customHeight="1" x14ac:dyDescent="0.35">
      <c r="B4" s="283" t="s">
        <v>303</v>
      </c>
      <c r="C4" s="283"/>
      <c r="D4" s="283"/>
      <c r="E4" s="283"/>
      <c r="F4" s="283"/>
      <c r="G4" s="283"/>
      <c r="H4" s="283"/>
      <c r="I4" s="283"/>
      <c r="J4" s="283"/>
      <c r="K4" s="211"/>
      <c r="L4" s="211"/>
    </row>
    <row r="5" spans="2:12" ht="15" customHeight="1" x14ac:dyDescent="0.35">
      <c r="B5" s="283" t="s">
        <v>304</v>
      </c>
      <c r="C5" s="283"/>
      <c r="D5" s="283"/>
      <c r="E5" s="283"/>
      <c r="F5" s="283"/>
      <c r="G5" s="283"/>
      <c r="H5" s="283"/>
      <c r="I5" s="283"/>
      <c r="J5" s="283"/>
      <c r="K5" s="211"/>
      <c r="L5" s="211"/>
    </row>
    <row r="6" spans="2:12" ht="15" customHeight="1" x14ac:dyDescent="0.35">
      <c r="B6" s="283" t="s">
        <v>305</v>
      </c>
      <c r="C6" s="283"/>
      <c r="D6" s="283"/>
      <c r="E6" s="283"/>
      <c r="F6" s="283"/>
      <c r="G6" s="283"/>
      <c r="H6" s="283"/>
      <c r="I6" s="283"/>
      <c r="J6" s="283"/>
      <c r="K6" s="211"/>
      <c r="L6" s="211"/>
    </row>
    <row r="7" spans="2:12" ht="15.75" customHeight="1" x14ac:dyDescent="0.35">
      <c r="B7" s="283" t="s">
        <v>306</v>
      </c>
      <c r="C7" s="283"/>
      <c r="D7" s="283"/>
      <c r="E7" s="283"/>
      <c r="F7" s="283"/>
      <c r="G7" s="283"/>
      <c r="H7" s="283"/>
      <c r="I7" s="283"/>
      <c r="J7" s="283"/>
      <c r="K7" s="211"/>
      <c r="L7" s="211"/>
    </row>
    <row r="8" spans="2:12" ht="15" x14ac:dyDescent="0.4">
      <c r="B8" s="287" t="s">
        <v>307</v>
      </c>
      <c r="C8" s="287"/>
      <c r="D8" s="287"/>
      <c r="E8" s="287"/>
      <c r="F8" s="287"/>
      <c r="G8" s="287"/>
      <c r="H8" s="287"/>
      <c r="I8" s="287"/>
      <c r="J8" s="287"/>
      <c r="K8" s="211"/>
      <c r="L8" s="211"/>
    </row>
    <row r="9" spans="2:12" ht="15" x14ac:dyDescent="0.35">
      <c r="B9" s="211"/>
      <c r="C9" s="211"/>
      <c r="D9" s="211"/>
      <c r="E9" s="211"/>
      <c r="F9" s="211"/>
      <c r="G9" s="211"/>
      <c r="H9" s="211"/>
      <c r="I9" s="211"/>
      <c r="J9" s="211"/>
      <c r="K9" s="211"/>
      <c r="L9" s="211"/>
    </row>
    <row r="10" spans="2:12" ht="22.5" x14ac:dyDescent="0.35">
      <c r="B10" s="294" t="s">
        <v>308</v>
      </c>
      <c r="C10" s="294"/>
      <c r="D10" s="294"/>
      <c r="E10" s="294"/>
      <c r="F10" s="294"/>
      <c r="G10" s="294"/>
      <c r="H10" s="294"/>
      <c r="I10" s="294"/>
      <c r="J10" s="294"/>
      <c r="K10" s="211"/>
      <c r="L10" s="211"/>
    </row>
    <row r="11" spans="2:12" s="167" customFormat="1" ht="25.5" customHeight="1" x14ac:dyDescent="0.35">
      <c r="B11" s="295" t="s">
        <v>309</v>
      </c>
      <c r="C11" s="295"/>
      <c r="D11" s="295"/>
      <c r="E11" s="295"/>
      <c r="F11" s="295"/>
      <c r="G11" s="295"/>
      <c r="H11" s="295"/>
      <c r="I11" s="295"/>
      <c r="J11" s="295"/>
    </row>
    <row r="12" spans="2:12" s="29" customFormat="1" ht="15" x14ac:dyDescent="0.35">
      <c r="B12" s="296"/>
      <c r="C12" s="296"/>
      <c r="D12" s="296"/>
      <c r="E12" s="296"/>
      <c r="F12" s="296"/>
      <c r="G12" s="296"/>
      <c r="H12" s="296"/>
      <c r="I12" s="296"/>
      <c r="J12" s="296"/>
    </row>
    <row r="13" spans="2:12" s="29" customFormat="1" ht="19" x14ac:dyDescent="0.35">
      <c r="B13" s="297" t="s">
        <v>310</v>
      </c>
      <c r="C13" s="297"/>
      <c r="D13" s="297"/>
      <c r="E13" s="297"/>
      <c r="F13" s="297"/>
      <c r="G13" s="297"/>
      <c r="H13" s="297"/>
      <c r="I13" s="297"/>
      <c r="J13" s="297"/>
    </row>
    <row r="14" spans="2:12" s="29" customFormat="1" ht="15" x14ac:dyDescent="0.35">
      <c r="B14" s="142" t="s">
        <v>311</v>
      </c>
      <c r="C14" s="142" t="s">
        <v>312</v>
      </c>
      <c r="D14" s="211" t="s">
        <v>313</v>
      </c>
      <c r="E14" s="211" t="s">
        <v>314</v>
      </c>
      <c r="F14" s="143"/>
      <c r="G14" s="144"/>
    </row>
    <row r="15" spans="2:12" s="29" customFormat="1" ht="15" x14ac:dyDescent="0.35">
      <c r="B15" s="211" t="s">
        <v>315</v>
      </c>
      <c r="C15" s="211" t="s">
        <v>316</v>
      </c>
      <c r="D15" s="211">
        <v>20131368829</v>
      </c>
      <c r="E15" s="262">
        <f>SUMIF(Government_revenues_table[Entidad gubernamental],Government_agencies[[#This Row],[Nombre completo del organismo]],Government_revenues_table[Valor de ingresos])</f>
        <v>0</v>
      </c>
      <c r="F15" s="144"/>
      <c r="G15" s="144"/>
    </row>
    <row r="16" spans="2:12" s="29" customFormat="1" ht="15" x14ac:dyDescent="0.35">
      <c r="B16" s="211" t="s">
        <v>317</v>
      </c>
      <c r="C16" s="211" t="s">
        <v>318</v>
      </c>
      <c r="D16" s="211">
        <v>20131312955</v>
      </c>
      <c r="E16" s="262">
        <f>SUMIF(Government_revenues_table[Entidad gubernamental],Government_agencies[[#This Row],[Nombre completo del organismo]],Government_revenues_table[Valor de ingresos])</f>
        <v>3711016303.8899999</v>
      </c>
      <c r="F16" s="144"/>
      <c r="G16" s="211"/>
      <c r="J16" s="143"/>
      <c r="K16" s="143"/>
      <c r="L16" s="143"/>
    </row>
    <row r="17" spans="2:12" s="29" customFormat="1" ht="15" x14ac:dyDescent="0.35">
      <c r="B17" s="211" t="s">
        <v>319</v>
      </c>
      <c r="C17" s="211" t="s">
        <v>316</v>
      </c>
      <c r="D17" s="211">
        <v>20131368829</v>
      </c>
      <c r="E17" s="262">
        <f>SUMIF(Government_revenues_table[Entidad gubernamental],Government_agencies[[#This Row],[Nombre completo del organismo]],Government_revenues_table[Valor de ingresos])</f>
        <v>0</v>
      </c>
      <c r="F17" s="144"/>
      <c r="G17" s="211"/>
      <c r="J17" s="144"/>
      <c r="K17" s="144"/>
      <c r="L17" s="144"/>
    </row>
    <row r="18" spans="2:12" s="29" customFormat="1" ht="15" x14ac:dyDescent="0.35">
      <c r="B18" s="211" t="s">
        <v>320</v>
      </c>
      <c r="C18" s="211" t="s">
        <v>321</v>
      </c>
      <c r="D18" s="211">
        <v>20521286769</v>
      </c>
      <c r="E18" s="145">
        <f>SUMIF(Government_revenues_table[Entidad gubernamental],Government_agencies[[#This Row],[Nombre completo del organismo]],Government_revenues_table[Valor de ingresos])</f>
        <v>119200000</v>
      </c>
      <c r="F18" s="144"/>
      <c r="G18" s="211"/>
      <c r="J18" s="144"/>
      <c r="K18" s="144"/>
      <c r="L18" s="144"/>
    </row>
    <row r="19" spans="2:12" s="29" customFormat="1" ht="15" x14ac:dyDescent="0.35">
      <c r="B19" s="211" t="s">
        <v>322</v>
      </c>
      <c r="C19" s="211" t="s">
        <v>321</v>
      </c>
      <c r="D19" s="211">
        <v>20376082114</v>
      </c>
      <c r="E19" s="145">
        <f>SUMIF(Government_revenues_table[Entidad gubernamental],Government_agencies[[#This Row],[Nombre completo del organismo]],Government_revenues_table[Valor de ingresos])</f>
        <v>265200000</v>
      </c>
      <c r="F19" s="144"/>
      <c r="G19" s="211"/>
      <c r="J19" s="144"/>
      <c r="K19" s="144"/>
      <c r="L19" s="144"/>
    </row>
    <row r="20" spans="2:12" s="29" customFormat="1" ht="15" x14ac:dyDescent="0.35">
      <c r="B20" s="211" t="s">
        <v>323</v>
      </c>
      <c r="C20" s="211" t="s">
        <v>324</v>
      </c>
      <c r="D20" s="211">
        <v>20103030791</v>
      </c>
      <c r="E20" s="262">
        <f>SUMIF(Government_revenues_table[Entidad gubernamental],Government_agencies[[#This Row],[Nombre completo del organismo]],Government_revenues_table[Valor de ingresos])</f>
        <v>0</v>
      </c>
      <c r="J20" s="144"/>
      <c r="K20" s="144"/>
      <c r="L20" s="144"/>
    </row>
    <row r="21" spans="2:12" s="29" customFormat="1" ht="15" x14ac:dyDescent="0.35">
      <c r="B21" s="211" t="s">
        <v>325</v>
      </c>
      <c r="C21" s="211" t="s">
        <v>321</v>
      </c>
      <c r="D21" s="211">
        <v>20112919377</v>
      </c>
      <c r="E21" s="145">
        <f>SUMIF(Government_revenues_table[Entidad gubernamental],Government_agencies[[#This Row],[Nombre completo del organismo]],Government_revenues_table[Valor de ingresos])</f>
        <v>198762737</v>
      </c>
      <c r="J21" s="144"/>
      <c r="K21" s="144"/>
      <c r="L21" s="144"/>
    </row>
    <row r="22" spans="2:12" s="29" customFormat="1" ht="15" x14ac:dyDescent="0.35">
      <c r="B22" s="211" t="s">
        <v>326</v>
      </c>
      <c r="C22" s="211" t="s">
        <v>324</v>
      </c>
      <c r="D22" s="211">
        <v>20196785044</v>
      </c>
      <c r="E22" s="145">
        <f>SUMIF(Government_revenues_table[Entidad gubernamental],Government_agencies[[#This Row],[Nombre completo del organismo]],Government_revenues_table[Valor de ingresos])</f>
        <v>1787733036</v>
      </c>
      <c r="J22" s="144"/>
      <c r="K22" s="144"/>
      <c r="L22" s="144"/>
    </row>
    <row r="23" spans="2:12" s="29" customFormat="1" ht="15" x14ac:dyDescent="0.35">
      <c r="B23" s="211" t="s">
        <v>327</v>
      </c>
      <c r="C23" s="211" t="s">
        <v>316</v>
      </c>
      <c r="D23" s="211">
        <v>20131370645</v>
      </c>
      <c r="E23" s="145">
        <f>SUMIF(Government_revenues_table[Entidad gubernamental],Government_agencies[[#This Row],[Nombre completo del organismo]],Government_revenues_table[Valor de ingresos])</f>
        <v>0</v>
      </c>
      <c r="J23" s="144"/>
      <c r="K23" s="144"/>
      <c r="L23" s="144"/>
    </row>
    <row r="24" spans="2:12" s="29" customFormat="1" ht="15" x14ac:dyDescent="0.35">
      <c r="B24" s="211" t="s">
        <v>328</v>
      </c>
      <c r="C24" s="211" t="s">
        <v>316</v>
      </c>
      <c r="D24" s="211">
        <v>20168999926</v>
      </c>
      <c r="E24" s="145">
        <f>SUMIF(Government_revenues_table[Entidad gubernamental],Government_agencies[[#This Row],[Nombre completo del organismo]],Government_revenues_table[Valor de ingresos])</f>
        <v>0</v>
      </c>
      <c r="J24" s="144"/>
      <c r="K24" s="144"/>
      <c r="L24" s="144"/>
    </row>
    <row r="25" spans="2:12" s="29" customFormat="1" ht="15" x14ac:dyDescent="0.35">
      <c r="C25" s="211"/>
      <c r="D25" s="145"/>
    </row>
    <row r="26" spans="2:12" s="29" customFormat="1" ht="19" x14ac:dyDescent="0.35">
      <c r="B26" s="297" t="s">
        <v>329</v>
      </c>
      <c r="C26" s="297"/>
      <c r="D26" s="297"/>
      <c r="E26" s="297"/>
      <c r="F26" s="297"/>
      <c r="G26" s="297"/>
      <c r="H26" s="297"/>
      <c r="I26" s="297"/>
      <c r="J26" s="297"/>
    </row>
    <row r="27" spans="2:12" s="29" customFormat="1" ht="15" x14ac:dyDescent="0.35">
      <c r="B27" s="299" t="s">
        <v>330</v>
      </c>
      <c r="C27" s="300"/>
      <c r="D27" s="300"/>
      <c r="E27" s="300"/>
    </row>
    <row r="28" spans="2:12" s="29" customFormat="1" ht="15" x14ac:dyDescent="0.35">
      <c r="B28" s="147" t="s">
        <v>331</v>
      </c>
      <c r="C28" s="148" t="s">
        <v>332</v>
      </c>
      <c r="D28" s="298" t="s">
        <v>333</v>
      </c>
      <c r="E28" s="298"/>
    </row>
    <row r="29" spans="2:12" s="29" customFormat="1" ht="15" x14ac:dyDescent="0.35"/>
    <row r="30" spans="2:12" s="29" customFormat="1" ht="15" x14ac:dyDescent="0.35">
      <c r="B30" s="142" t="s">
        <v>334</v>
      </c>
      <c r="C30" s="142" t="s">
        <v>335</v>
      </c>
      <c r="D30" s="211" t="s">
        <v>336</v>
      </c>
      <c r="E30" s="211" t="s">
        <v>337</v>
      </c>
      <c r="F30" s="211" t="s">
        <v>338</v>
      </c>
      <c r="G30" s="211" t="s">
        <v>339</v>
      </c>
      <c r="H30" s="211" t="s">
        <v>340</v>
      </c>
      <c r="I30" s="211" t="s">
        <v>341</v>
      </c>
    </row>
    <row r="31" spans="2:12" s="29" customFormat="1" ht="15" x14ac:dyDescent="0.4">
      <c r="B31" s="226" t="s">
        <v>342</v>
      </c>
      <c r="C31" s="15" t="s">
        <v>343</v>
      </c>
      <c r="D31" s="15">
        <v>20503238463</v>
      </c>
      <c r="E31" s="230" t="s">
        <v>344</v>
      </c>
      <c r="F31" s="233" t="s">
        <v>86</v>
      </c>
      <c r="G31" s="15"/>
      <c r="H31" s="211"/>
      <c r="I31" s="211">
        <f>SUMIF(Table10[Empresa],Companies[[#This Row],[Nombre completo de la empresa]],Table10[Valor de ingresos])</f>
        <v>3711453.55</v>
      </c>
    </row>
    <row r="32" spans="2:12" s="29" customFormat="1" ht="15" x14ac:dyDescent="0.4">
      <c r="B32" s="227" t="s">
        <v>345</v>
      </c>
      <c r="C32" s="15" t="s">
        <v>343</v>
      </c>
      <c r="D32" s="15">
        <v>20433819544</v>
      </c>
      <c r="E32" s="230" t="s">
        <v>346</v>
      </c>
      <c r="F32" s="233" t="s">
        <v>85</v>
      </c>
      <c r="G32" s="231" t="s">
        <v>347</v>
      </c>
      <c r="H32" s="211"/>
      <c r="I32" s="211">
        <f>SUMIF(Table10[Empresa],Companies[[#This Row],[Nombre completo de la empresa]],Table10[Valor de ingresos])</f>
        <v>9168634.2500000019</v>
      </c>
    </row>
    <row r="33" spans="2:9" s="29" customFormat="1" ht="15" x14ac:dyDescent="0.4">
      <c r="B33" s="227" t="s">
        <v>348</v>
      </c>
      <c r="C33" s="15" t="s">
        <v>343</v>
      </c>
      <c r="D33" s="15">
        <v>20137913250</v>
      </c>
      <c r="E33" s="230" t="s">
        <v>349</v>
      </c>
      <c r="F33" s="233" t="s">
        <v>350</v>
      </c>
      <c r="G33" s="231" t="s">
        <v>351</v>
      </c>
      <c r="H33" s="211"/>
      <c r="I33" s="211">
        <f>SUMIF(Table10[Empresa],Companies[[#This Row],[Nombre completo de la empresa]],Table10[Valor de ingresos])</f>
        <v>91977878.359999999</v>
      </c>
    </row>
    <row r="34" spans="2:9" s="29" customFormat="1" ht="15" x14ac:dyDescent="0.4">
      <c r="B34" s="228" t="s">
        <v>352</v>
      </c>
      <c r="C34" s="15" t="s">
        <v>343</v>
      </c>
      <c r="D34" s="15">
        <v>20516908930</v>
      </c>
      <c r="E34" s="230" t="s">
        <v>353</v>
      </c>
      <c r="F34" s="233" t="s">
        <v>354</v>
      </c>
      <c r="G34" s="231" t="s">
        <v>355</v>
      </c>
      <c r="H34" s="211"/>
      <c r="I34" s="211">
        <f>SUMIF(Table10[Empresa],Companies[[#This Row],[Nombre completo de la empresa]],Table10[Valor de ingresos])</f>
        <v>21625454.619999997</v>
      </c>
    </row>
    <row r="35" spans="2:9" s="29" customFormat="1" ht="15" x14ac:dyDescent="0.4">
      <c r="B35" s="228" t="s">
        <v>356</v>
      </c>
      <c r="C35" s="15" t="s">
        <v>343</v>
      </c>
      <c r="D35" s="15">
        <v>20506285314</v>
      </c>
      <c r="E35" s="230" t="s">
        <v>353</v>
      </c>
      <c r="F35" s="233" t="s">
        <v>357</v>
      </c>
      <c r="G35" s="231" t="s">
        <v>358</v>
      </c>
      <c r="H35" s="211"/>
      <c r="I35" s="211">
        <f>SUMIF(Table10[Empresa],Companies[[#This Row],[Nombre completo de la empresa]],Table10[Valor de ingresos])</f>
        <v>2205688054.27</v>
      </c>
    </row>
    <row r="36" spans="2:9" s="29" customFormat="1" ht="15" x14ac:dyDescent="0.4">
      <c r="B36" s="228" t="s">
        <v>359</v>
      </c>
      <c r="C36" s="15" t="s">
        <v>343</v>
      </c>
      <c r="D36" s="15">
        <v>20356476434</v>
      </c>
      <c r="E36" s="230" t="s">
        <v>353</v>
      </c>
      <c r="F36" s="233" t="s">
        <v>360</v>
      </c>
      <c r="G36" s="231" t="s">
        <v>361</v>
      </c>
      <c r="H36" s="211"/>
      <c r="I36" s="211">
        <f>SUMIF(Table10[Empresa],Companies[[#This Row],[Nombre completo de la empresa]],Table10[Valor de ingresos])</f>
        <v>562761034.70000005</v>
      </c>
    </row>
    <row r="37" spans="2:9" s="29" customFormat="1" ht="15" x14ac:dyDescent="0.4">
      <c r="B37" s="228" t="s">
        <v>362</v>
      </c>
      <c r="C37" s="15" t="s">
        <v>343</v>
      </c>
      <c r="D37" s="15">
        <v>20100079501</v>
      </c>
      <c r="E37" s="230" t="s">
        <v>353</v>
      </c>
      <c r="F37" s="233" t="s">
        <v>363</v>
      </c>
      <c r="G37" s="231" t="s">
        <v>364</v>
      </c>
      <c r="H37" s="211"/>
      <c r="I37" s="211">
        <f>SUMIF(Table10[Empresa],Companies[[#This Row],[Nombre completo de la empresa]],Table10[Valor de ingresos])</f>
        <v>99988162.329999998</v>
      </c>
    </row>
    <row r="38" spans="2:9" s="29" customFormat="1" ht="15" x14ac:dyDescent="0.4">
      <c r="B38" s="228" t="s">
        <v>365</v>
      </c>
      <c r="C38" s="15" t="s">
        <v>343</v>
      </c>
      <c r="D38" s="15">
        <v>20330262428</v>
      </c>
      <c r="E38" s="230" t="s">
        <v>353</v>
      </c>
      <c r="F38" s="233" t="s">
        <v>366</v>
      </c>
      <c r="G38" s="231" t="s">
        <v>367</v>
      </c>
      <c r="H38" s="211"/>
      <c r="I38" s="211">
        <f>SUMIF(Table10[Empresa],Companies[[#This Row],[Nombre completo de la empresa]],Table10[Valor de ingresos])</f>
        <v>2678400.5799999996</v>
      </c>
    </row>
    <row r="39" spans="2:9" s="29" customFormat="1" ht="15" x14ac:dyDescent="0.4">
      <c r="B39" s="228" t="s">
        <v>368</v>
      </c>
      <c r="C39" s="15" t="s">
        <v>343</v>
      </c>
      <c r="D39" s="15">
        <v>20114915026</v>
      </c>
      <c r="E39" s="230" t="s">
        <v>353</v>
      </c>
      <c r="F39" s="233" t="s">
        <v>363</v>
      </c>
      <c r="G39" s="231" t="s">
        <v>355</v>
      </c>
      <c r="H39" s="211"/>
      <c r="I39" s="211">
        <f>SUMIF(Table10[Empresa],Companies[[#This Row],[Nombre completo de la empresa]],Table10[Valor de ingresos])</f>
        <v>95321574.5</v>
      </c>
    </row>
    <row r="40" spans="2:9" s="29" customFormat="1" ht="15" x14ac:dyDescent="0.4">
      <c r="B40" s="228" t="s">
        <v>369</v>
      </c>
      <c r="C40" s="15" t="s">
        <v>343</v>
      </c>
      <c r="D40" s="15">
        <v>20192779333</v>
      </c>
      <c r="E40" s="230" t="s">
        <v>353</v>
      </c>
      <c r="F40" s="233" t="s">
        <v>370</v>
      </c>
      <c r="G40" s="231" t="s">
        <v>371</v>
      </c>
      <c r="H40" s="211"/>
      <c r="I40" s="211">
        <f>SUMIF(Table10[Empresa],Companies[[#This Row],[Nombre completo de la empresa]],Table10[Valor de ingresos])</f>
        <v>20257697.740000002</v>
      </c>
    </row>
    <row r="41" spans="2:9" s="29" customFormat="1" ht="15" x14ac:dyDescent="0.4">
      <c r="B41" s="228" t="s">
        <v>372</v>
      </c>
      <c r="C41" s="15" t="s">
        <v>343</v>
      </c>
      <c r="D41" s="15">
        <v>20507845500</v>
      </c>
      <c r="E41" s="230" t="s">
        <v>353</v>
      </c>
      <c r="F41" s="233" t="s">
        <v>373</v>
      </c>
      <c r="G41" s="231" t="s">
        <v>374</v>
      </c>
      <c r="H41" s="211"/>
      <c r="I41" s="211">
        <f>SUMIF(Table10[Empresa],Companies[[#This Row],[Nombre completo de la empresa]],Table10[Valor de ingresos])</f>
        <v>18760101.190000001</v>
      </c>
    </row>
    <row r="42" spans="2:9" s="29" customFormat="1" ht="15" x14ac:dyDescent="0.4">
      <c r="B42" s="228" t="s">
        <v>375</v>
      </c>
      <c r="C42" s="15" t="s">
        <v>343</v>
      </c>
      <c r="D42" s="15">
        <v>20514608041</v>
      </c>
      <c r="E42" s="230" t="s">
        <v>353</v>
      </c>
      <c r="F42" s="233" t="s">
        <v>376</v>
      </c>
      <c r="G42" s="231" t="s">
        <v>377</v>
      </c>
      <c r="H42" s="211"/>
      <c r="I42" s="211">
        <f>SUMIF(Table10[Empresa],Companies[[#This Row],[Nombre completo de la empresa]],Table10[Valor de ingresos])</f>
        <v>212918902.47999999</v>
      </c>
    </row>
    <row r="43" spans="2:9" s="29" customFormat="1" ht="15" x14ac:dyDescent="0.4">
      <c r="B43" s="228" t="s">
        <v>378</v>
      </c>
      <c r="C43" s="15" t="s">
        <v>343</v>
      </c>
      <c r="D43" s="15">
        <v>20140688640</v>
      </c>
      <c r="E43" s="230" t="s">
        <v>353</v>
      </c>
      <c r="F43" s="233" t="s">
        <v>379</v>
      </c>
      <c r="G43" s="231" t="s">
        <v>380</v>
      </c>
      <c r="H43" s="211"/>
      <c r="I43" s="211">
        <f>SUMIF(Table10[Empresa],Companies[[#This Row],[Nombre completo de la empresa]],Table10[Valor de ingresos])</f>
        <v>1204286.8199999998</v>
      </c>
    </row>
    <row r="44" spans="2:9" s="29" customFormat="1" ht="15" x14ac:dyDescent="0.4">
      <c r="B44" s="228" t="s">
        <v>381</v>
      </c>
      <c r="C44" s="15" t="s">
        <v>343</v>
      </c>
      <c r="D44" s="15">
        <v>20100056802</v>
      </c>
      <c r="E44" s="230" t="s">
        <v>353</v>
      </c>
      <c r="F44" s="233" t="s">
        <v>382</v>
      </c>
      <c r="G44" s="231" t="s">
        <v>361</v>
      </c>
      <c r="H44" s="211"/>
      <c r="I44" s="211">
        <f>SUMIF(Table10[Empresa],Companies[[#This Row],[Nombre completo de la empresa]],Table10[Valor de ingresos])</f>
        <v>7351917.3999999994</v>
      </c>
    </row>
    <row r="45" spans="2:9" s="29" customFormat="1" ht="15" x14ac:dyDescent="0.4">
      <c r="B45" s="227" t="s">
        <v>383</v>
      </c>
      <c r="C45" s="15" t="s">
        <v>343</v>
      </c>
      <c r="D45" s="15">
        <v>20137025354</v>
      </c>
      <c r="E45" s="230" t="s">
        <v>346</v>
      </c>
      <c r="F45" s="233" t="s">
        <v>85</v>
      </c>
      <c r="G45" s="231" t="s">
        <v>384</v>
      </c>
      <c r="H45" s="211"/>
      <c r="I45" s="211">
        <f>SUMIF(Table10[Empresa],Companies[[#This Row],[Nombre completo de la empresa]],Table10[Valor de ingresos])</f>
        <v>0</v>
      </c>
    </row>
    <row r="46" spans="2:9" s="29" customFormat="1" ht="15" x14ac:dyDescent="0.4">
      <c r="B46" s="227" t="s">
        <v>385</v>
      </c>
      <c r="C46" s="15" t="s">
        <v>343</v>
      </c>
      <c r="D46" s="15">
        <v>20100163552</v>
      </c>
      <c r="E46" s="230" t="s">
        <v>346</v>
      </c>
      <c r="F46" s="233" t="s">
        <v>85</v>
      </c>
      <c r="G46" s="231" t="s">
        <v>384</v>
      </c>
      <c r="H46" s="211"/>
      <c r="I46" s="211">
        <f>SUMIF(Table10[Empresa],Companies[[#This Row],[Nombre completo de la empresa]],Table10[Valor de ingresos])</f>
        <v>44883.830099999999</v>
      </c>
    </row>
    <row r="47" spans="2:9" s="29" customFormat="1" ht="15" x14ac:dyDescent="0.4">
      <c r="B47" s="228" t="s">
        <v>386</v>
      </c>
      <c r="C47" s="15" t="s">
        <v>343</v>
      </c>
      <c r="D47" s="15">
        <v>20332907990</v>
      </c>
      <c r="E47" s="230" t="s">
        <v>353</v>
      </c>
      <c r="F47" s="233" t="s">
        <v>387</v>
      </c>
      <c r="G47" s="231" t="s">
        <v>388</v>
      </c>
      <c r="H47" s="211"/>
      <c r="I47" s="211">
        <f>SUMIF(Table10[Empresa],Companies[[#This Row],[Nombre completo de la empresa]],Table10[Valor de ingresos])</f>
        <v>196643391.01999998</v>
      </c>
    </row>
    <row r="48" spans="2:9" s="29" customFormat="1" ht="15" x14ac:dyDescent="0.4">
      <c r="B48" s="228" t="s">
        <v>389</v>
      </c>
      <c r="C48" s="15" t="s">
        <v>343</v>
      </c>
      <c r="D48" s="15">
        <v>20517553914</v>
      </c>
      <c r="E48" s="230" t="s">
        <v>353</v>
      </c>
      <c r="F48" s="233" t="s">
        <v>387</v>
      </c>
      <c r="G48" s="231" t="s">
        <v>390</v>
      </c>
      <c r="H48" s="211"/>
      <c r="I48" s="211">
        <f>SUMIF(Table10[Empresa],Companies[[#This Row],[Nombre completo de la empresa]],Table10[Valor de ingresos])</f>
        <v>28822640.66</v>
      </c>
    </row>
    <row r="49" spans="2:9" s="29" customFormat="1" ht="30" x14ac:dyDescent="0.4">
      <c r="B49" s="226" t="s">
        <v>391</v>
      </c>
      <c r="C49" s="15" t="s">
        <v>343</v>
      </c>
      <c r="D49" s="15">
        <v>20546353118</v>
      </c>
      <c r="E49" s="230" t="s">
        <v>344</v>
      </c>
      <c r="F49" s="233" t="s">
        <v>86</v>
      </c>
      <c r="G49" s="231" t="s">
        <v>392</v>
      </c>
      <c r="H49" s="211"/>
      <c r="I49" s="211">
        <f>SUMIF(Table10[Empresa],Companies[[#This Row],[Nombre completo de la empresa]],Table10[Valor de ingresos])</f>
        <v>164326930</v>
      </c>
    </row>
    <row r="50" spans="2:9" s="29" customFormat="1" ht="15" x14ac:dyDescent="0.4">
      <c r="B50" s="228" t="s">
        <v>393</v>
      </c>
      <c r="C50" s="15" t="s">
        <v>343</v>
      </c>
      <c r="D50" s="15">
        <v>20507828915</v>
      </c>
      <c r="E50" s="230" t="s">
        <v>353</v>
      </c>
      <c r="F50" s="233" t="s">
        <v>376</v>
      </c>
      <c r="G50" s="231" t="s">
        <v>367</v>
      </c>
      <c r="H50" s="211"/>
      <c r="I50" s="211">
        <f>SUMIF(Table10[Empresa],Companies[[#This Row],[Nombre completo de la empresa]],Table10[Valor de ingresos])</f>
        <v>80792197.109999999</v>
      </c>
    </row>
    <row r="51" spans="2:9" s="29" customFormat="1" ht="15" x14ac:dyDescent="0.4">
      <c r="B51" s="228" t="s">
        <v>394</v>
      </c>
      <c r="C51" s="15" t="s">
        <v>343</v>
      </c>
      <c r="D51" s="15">
        <v>20100153832</v>
      </c>
      <c r="E51" s="230" t="s">
        <v>353</v>
      </c>
      <c r="F51" s="233" t="s">
        <v>363</v>
      </c>
      <c r="G51" s="231" t="s">
        <v>395</v>
      </c>
      <c r="H51" s="211"/>
      <c r="I51" s="211">
        <f>SUMIF(Table10[Empresa],Companies[[#This Row],[Nombre completo de la empresa]],Table10[Valor de ingresos])</f>
        <v>52319412.850000001</v>
      </c>
    </row>
    <row r="52" spans="2:9" s="29" customFormat="1" ht="15" x14ac:dyDescent="0.4">
      <c r="B52" s="228" t="s">
        <v>396</v>
      </c>
      <c r="C52" s="15" t="s">
        <v>343</v>
      </c>
      <c r="D52" s="15">
        <v>20511165181</v>
      </c>
      <c r="E52" s="230" t="s">
        <v>353</v>
      </c>
      <c r="F52" s="233" t="s">
        <v>363</v>
      </c>
      <c r="G52" s="231" t="s">
        <v>397</v>
      </c>
      <c r="H52" s="211"/>
      <c r="I52" s="211">
        <f>SUMIF(Table10[Empresa],Companies[[#This Row],[Nombre completo de la empresa]],Table10[Valor de ingresos])</f>
        <v>64929946.5</v>
      </c>
    </row>
    <row r="53" spans="2:9" s="29" customFormat="1" ht="15" x14ac:dyDescent="0.4">
      <c r="B53" s="228" t="s">
        <v>398</v>
      </c>
      <c r="C53" s="15" t="s">
        <v>343</v>
      </c>
      <c r="D53" s="15">
        <v>20467685661</v>
      </c>
      <c r="E53" s="230" t="s">
        <v>353</v>
      </c>
      <c r="F53" s="233" t="s">
        <v>354</v>
      </c>
      <c r="G53" s="231" t="s">
        <v>399</v>
      </c>
      <c r="H53" s="211"/>
      <c r="I53" s="211">
        <f>SUMIF(Table10[Empresa],Companies[[#This Row],[Nombre completo de la empresa]],Table10[Valor de ingresos])</f>
        <v>223581268.89000002</v>
      </c>
    </row>
    <row r="54" spans="2:9" s="29" customFormat="1" ht="15" x14ac:dyDescent="0.4">
      <c r="B54" s="228" t="s">
        <v>400</v>
      </c>
      <c r="C54" s="15" t="s">
        <v>343</v>
      </c>
      <c r="D54" s="15">
        <v>20205467603</v>
      </c>
      <c r="E54" s="230" t="s">
        <v>353</v>
      </c>
      <c r="F54" s="233" t="s">
        <v>382</v>
      </c>
      <c r="G54" s="231" t="s">
        <v>401</v>
      </c>
      <c r="H54" s="211"/>
      <c r="I54" s="211">
        <f>SUMIF(Table10[Empresa],Companies[[#This Row],[Nombre completo de la empresa]],Table10[Valor de ingresos])</f>
        <v>36476879.5</v>
      </c>
    </row>
    <row r="55" spans="2:9" s="29" customFormat="1" ht="15" x14ac:dyDescent="0.4">
      <c r="B55" s="228" t="s">
        <v>402</v>
      </c>
      <c r="C55" s="15" t="s">
        <v>343</v>
      </c>
      <c r="D55" s="15">
        <v>20132367800</v>
      </c>
      <c r="E55" s="230" t="s">
        <v>353</v>
      </c>
      <c r="F55" s="233" t="s">
        <v>363</v>
      </c>
      <c r="G55" s="231" t="s">
        <v>355</v>
      </c>
      <c r="H55" s="211"/>
      <c r="I55" s="211">
        <f>SUMIF(Table10[Empresa],Companies[[#This Row],[Nombre completo de la empresa]],Table10[Valor de ingresos])</f>
        <v>2266003.19</v>
      </c>
    </row>
    <row r="56" spans="2:9" s="29" customFormat="1" ht="15" x14ac:dyDescent="0.4">
      <c r="B56" s="228" t="s">
        <v>403</v>
      </c>
      <c r="C56" s="15" t="s">
        <v>343</v>
      </c>
      <c r="D56" s="15">
        <v>20209133394</v>
      </c>
      <c r="E56" s="230" t="s">
        <v>353</v>
      </c>
      <c r="F56" s="233" t="s">
        <v>404</v>
      </c>
      <c r="G56" s="231" t="s">
        <v>405</v>
      </c>
      <c r="H56" s="211"/>
      <c r="I56" s="211">
        <f>SUMIF(Table10[Empresa],Companies[[#This Row],[Nombre completo de la empresa]],Table10[Valor de ingresos])</f>
        <v>187805991.47</v>
      </c>
    </row>
    <row r="57" spans="2:9" s="29" customFormat="1" ht="15" x14ac:dyDescent="0.4">
      <c r="B57" s="228" t="s">
        <v>406</v>
      </c>
      <c r="C57" s="15" t="s">
        <v>343</v>
      </c>
      <c r="D57" s="15">
        <v>20506675457</v>
      </c>
      <c r="E57" s="230" t="s">
        <v>353</v>
      </c>
      <c r="F57" s="233" t="s">
        <v>376</v>
      </c>
      <c r="G57" s="231" t="s">
        <v>407</v>
      </c>
      <c r="H57" s="211"/>
      <c r="I57" s="211">
        <f>SUMIF(Table10[Empresa],Companies[[#This Row],[Nombre completo de la empresa]],Table10[Valor de ingresos])</f>
        <v>235827904.02000001</v>
      </c>
    </row>
    <row r="58" spans="2:9" s="29" customFormat="1" ht="15" x14ac:dyDescent="0.4">
      <c r="B58" s="228" t="s">
        <v>408</v>
      </c>
      <c r="C58" s="15" t="s">
        <v>343</v>
      </c>
      <c r="D58" s="15">
        <v>20107290177</v>
      </c>
      <c r="E58" s="230" t="s">
        <v>353</v>
      </c>
      <c r="F58" s="233" t="s">
        <v>409</v>
      </c>
      <c r="G58" s="231" t="s">
        <v>380</v>
      </c>
      <c r="H58" s="211"/>
      <c r="I58" s="211">
        <f>SUMIF(Table10[Empresa],Companies[[#This Row],[Nombre completo de la empresa]],Table10[Valor de ingresos])</f>
        <v>200339754.54999998</v>
      </c>
    </row>
    <row r="59" spans="2:9" s="29" customFormat="1" ht="15" x14ac:dyDescent="0.4">
      <c r="B59" s="228" t="s">
        <v>410</v>
      </c>
      <c r="C59" s="15" t="s">
        <v>343</v>
      </c>
      <c r="D59" s="15">
        <v>20507975977</v>
      </c>
      <c r="E59" s="230" t="s">
        <v>353</v>
      </c>
      <c r="F59" s="233" t="s">
        <v>411</v>
      </c>
      <c r="G59" s="231" t="s">
        <v>412</v>
      </c>
      <c r="H59" s="211"/>
      <c r="I59" s="211">
        <f>SUMIF(Table10[Empresa],Companies[[#This Row],[Nombre completo de la empresa]],Table10[Valor de ingresos])</f>
        <v>3273492.71</v>
      </c>
    </row>
    <row r="60" spans="2:9" s="29" customFormat="1" ht="15" x14ac:dyDescent="0.4">
      <c r="B60" s="228" t="s">
        <v>413</v>
      </c>
      <c r="C60" s="15" t="s">
        <v>343</v>
      </c>
      <c r="D60" s="15">
        <v>20538428524</v>
      </c>
      <c r="E60" s="230" t="s">
        <v>353</v>
      </c>
      <c r="F60" s="233" t="s">
        <v>414</v>
      </c>
      <c r="G60" s="231" t="s">
        <v>412</v>
      </c>
      <c r="H60" s="211"/>
      <c r="I60" s="211">
        <f>SUMIF(Table10[Empresa],Companies[[#This Row],[Nombre completo de la empresa]],Table10[Valor de ingresos])</f>
        <v>4973445.58</v>
      </c>
    </row>
    <row r="61" spans="2:9" s="29" customFormat="1" ht="15" x14ac:dyDescent="0.4">
      <c r="B61" s="228" t="s">
        <v>415</v>
      </c>
      <c r="C61" s="15" t="s">
        <v>343</v>
      </c>
      <c r="D61" s="15">
        <v>20137291313</v>
      </c>
      <c r="E61" s="230" t="s">
        <v>353</v>
      </c>
      <c r="F61" s="233" t="s">
        <v>416</v>
      </c>
      <c r="G61" s="231" t="s">
        <v>412</v>
      </c>
      <c r="H61" s="211"/>
      <c r="I61" s="211">
        <f>SUMIF(Table10[Empresa],Companies[[#This Row],[Nombre completo de la empresa]],Table10[Valor de ingresos])</f>
        <v>73601268</v>
      </c>
    </row>
    <row r="62" spans="2:9" s="29" customFormat="1" ht="15" x14ac:dyDescent="0.4">
      <c r="B62" s="227" t="s">
        <v>417</v>
      </c>
      <c r="C62" s="15" t="s">
        <v>343</v>
      </c>
      <c r="D62" s="15">
        <v>20100136741</v>
      </c>
      <c r="E62" s="230" t="s">
        <v>349</v>
      </c>
      <c r="F62" s="233" t="s">
        <v>350</v>
      </c>
      <c r="G62" s="232"/>
      <c r="H62" s="211"/>
      <c r="I62" s="211">
        <f>SUMIF(Table10[Empresa],Companies[[#This Row],[Nombre completo de la empresa]],Table10[Valor de ingresos])</f>
        <v>8731816.5599999987</v>
      </c>
    </row>
    <row r="63" spans="2:9" s="29" customFormat="1" ht="15" x14ac:dyDescent="0.4">
      <c r="B63" s="228" t="s">
        <v>418</v>
      </c>
      <c r="C63" s="15" t="s">
        <v>343</v>
      </c>
      <c r="D63" s="15">
        <v>20100123500</v>
      </c>
      <c r="E63" s="230" t="s">
        <v>353</v>
      </c>
      <c r="F63" s="233" t="s">
        <v>419</v>
      </c>
      <c r="G63" s="231" t="s">
        <v>367</v>
      </c>
      <c r="H63" s="211"/>
      <c r="I63" s="211">
        <f>SUMIF(Table10[Empresa],Companies[[#This Row],[Nombre completo de la empresa]],Table10[Valor de ingresos])</f>
        <v>10751228.34</v>
      </c>
    </row>
    <row r="64" spans="2:9" s="29" customFormat="1" ht="15" x14ac:dyDescent="0.4">
      <c r="B64" s="227" t="s">
        <v>420</v>
      </c>
      <c r="C64" s="15" t="s">
        <v>343</v>
      </c>
      <c r="D64" s="15">
        <v>20492744833</v>
      </c>
      <c r="E64" s="230" t="s">
        <v>346</v>
      </c>
      <c r="F64" s="233" t="s">
        <v>85</v>
      </c>
      <c r="G64" s="231" t="s">
        <v>421</v>
      </c>
      <c r="H64" s="211"/>
      <c r="I64" s="211">
        <f>SUMIF(Table10[Empresa],Companies[[#This Row],[Nombre completo de la empresa]],Table10[Valor de ingresos])</f>
        <v>3042364.9999999995</v>
      </c>
    </row>
    <row r="65" spans="2:9" s="29" customFormat="1" ht="15" x14ac:dyDescent="0.4">
      <c r="B65" s="226" t="s">
        <v>422</v>
      </c>
      <c r="C65" s="15" t="s">
        <v>343</v>
      </c>
      <c r="D65" s="15">
        <v>20100110513</v>
      </c>
      <c r="E65" s="230" t="s">
        <v>344</v>
      </c>
      <c r="F65" s="233" t="s">
        <v>86</v>
      </c>
      <c r="G65" s="231" t="s">
        <v>423</v>
      </c>
      <c r="H65" s="211"/>
      <c r="I65" s="211">
        <f>SUMIF(Table10[Empresa],Companies[[#This Row],[Nombre completo de la empresa]],Table10[Valor de ingresos])</f>
        <v>122128469</v>
      </c>
    </row>
    <row r="66" spans="2:9" s="29" customFormat="1" ht="15" x14ac:dyDescent="0.4">
      <c r="B66" s="226" t="s">
        <v>424</v>
      </c>
      <c r="C66" s="15" t="s">
        <v>343</v>
      </c>
      <c r="D66" s="15">
        <v>20305875539</v>
      </c>
      <c r="E66" s="230" t="s">
        <v>344</v>
      </c>
      <c r="F66" s="233" t="s">
        <v>86</v>
      </c>
      <c r="G66" s="231" t="s">
        <v>423</v>
      </c>
      <c r="H66" s="211"/>
      <c r="I66" s="211">
        <f>SUMIF(Table10[Empresa],Companies[[#This Row],[Nombre completo de la empresa]],Table10[Valor de ingresos])</f>
        <v>20434456</v>
      </c>
    </row>
    <row r="67" spans="2:9" s="29" customFormat="1" ht="15" x14ac:dyDescent="0.4">
      <c r="B67" s="227" t="s">
        <v>425</v>
      </c>
      <c r="C67" s="15" t="s">
        <v>343</v>
      </c>
      <c r="D67" s="15">
        <v>20546191541</v>
      </c>
      <c r="E67" s="230" t="s">
        <v>349</v>
      </c>
      <c r="F67" s="233" t="s">
        <v>350</v>
      </c>
      <c r="G67" s="231" t="s">
        <v>423</v>
      </c>
      <c r="H67" s="211"/>
      <c r="I67" s="211">
        <f>SUMIF(Table10[Empresa],Companies[[#This Row],[Nombre completo de la empresa]],Table10[Valor de ingresos])</f>
        <v>406302666.90999997</v>
      </c>
    </row>
    <row r="68" spans="2:9" s="29" customFormat="1" ht="27" x14ac:dyDescent="0.4">
      <c r="B68" s="229" t="s">
        <v>426</v>
      </c>
      <c r="C68" s="15" t="s">
        <v>343</v>
      </c>
      <c r="D68" s="15">
        <v>20100128218</v>
      </c>
      <c r="E68" s="230" t="s">
        <v>349</v>
      </c>
      <c r="F68" s="233" t="s">
        <v>350</v>
      </c>
      <c r="G68" s="231" t="s">
        <v>427</v>
      </c>
      <c r="H68" s="211"/>
      <c r="I68" s="211">
        <f>SUMIF(Table10[Empresa],Companies[[#This Row],[Nombre completo de la empresa]],Table10[Valor de ingresos])</f>
        <v>38977516.039999999</v>
      </c>
    </row>
    <row r="69" spans="2:9" s="29" customFormat="1" ht="27" x14ac:dyDescent="0.4">
      <c r="B69" s="229" t="s">
        <v>428</v>
      </c>
      <c r="C69" s="15" t="s">
        <v>343</v>
      </c>
      <c r="D69" s="15">
        <v>20510889135</v>
      </c>
      <c r="E69" s="230" t="s">
        <v>349</v>
      </c>
      <c r="F69" s="233" t="s">
        <v>350</v>
      </c>
      <c r="G69" s="231" t="s">
        <v>429</v>
      </c>
      <c r="H69" s="211"/>
      <c r="I69" s="211">
        <f>SUMIF(Table10[Empresa],Companies[[#This Row],[Nombre completo de la empresa]],Table10[Valor de ingresos])</f>
        <v>16870890.150000002</v>
      </c>
    </row>
    <row r="70" spans="2:9" s="29" customFormat="1" ht="15" x14ac:dyDescent="0.4">
      <c r="B70" s="227" t="s">
        <v>430</v>
      </c>
      <c r="C70" s="15" t="s">
        <v>343</v>
      </c>
      <c r="D70" s="15">
        <v>20510888911</v>
      </c>
      <c r="E70" s="230" t="s">
        <v>349</v>
      </c>
      <c r="F70" s="233" t="s">
        <v>350</v>
      </c>
      <c r="G70" s="231" t="s">
        <v>431</v>
      </c>
      <c r="H70" s="211"/>
      <c r="I70" s="211">
        <f>SUMIF(Table10[Empresa],Companies[[#This Row],[Nombre completo de la empresa]],Table10[Valor de ingresos])</f>
        <v>169409</v>
      </c>
    </row>
    <row r="71" spans="2:9" s="29" customFormat="1" ht="15" x14ac:dyDescent="0.4">
      <c r="B71" s="228" t="s">
        <v>432</v>
      </c>
      <c r="C71" s="15" t="s">
        <v>343</v>
      </c>
      <c r="D71" s="15">
        <v>20504311342</v>
      </c>
      <c r="E71" s="230" t="s">
        <v>353</v>
      </c>
      <c r="F71" s="233" t="s">
        <v>376</v>
      </c>
      <c r="G71" s="231" t="s">
        <v>367</v>
      </c>
      <c r="H71" s="211"/>
      <c r="I71" s="211">
        <f>SUMIF(Table10[Empresa],Companies[[#This Row],[Nombre completo de la empresa]],Table10[Valor de ingresos])</f>
        <v>163461899.13999999</v>
      </c>
    </row>
    <row r="72" spans="2:9" s="29" customFormat="1" ht="15" x14ac:dyDescent="0.4">
      <c r="B72" s="228" t="s">
        <v>433</v>
      </c>
      <c r="C72" s="15" t="s">
        <v>343</v>
      </c>
      <c r="D72" s="15">
        <v>20304177552</v>
      </c>
      <c r="E72" s="230" t="s">
        <v>353</v>
      </c>
      <c r="F72" s="233" t="s">
        <v>434</v>
      </c>
      <c r="G72" s="231" t="s">
        <v>435</v>
      </c>
      <c r="H72" s="211"/>
      <c r="I72" s="211">
        <f>SUMIF(Table10[Empresa],Companies[[#This Row],[Nombre completo de la empresa]],Table10[Valor de ingresos])</f>
        <v>668892095.25</v>
      </c>
    </row>
    <row r="73" spans="2:9" s="29" customFormat="1" ht="15" x14ac:dyDescent="0.4">
      <c r="B73" s="226" t="s">
        <v>436</v>
      </c>
      <c r="C73" s="15" t="s">
        <v>343</v>
      </c>
      <c r="D73" s="15">
        <v>20258262728</v>
      </c>
      <c r="E73" s="230" t="s">
        <v>344</v>
      </c>
      <c r="F73" s="233" t="s">
        <v>86</v>
      </c>
      <c r="G73" s="231" t="s">
        <v>437</v>
      </c>
      <c r="H73" s="211"/>
      <c r="I73" s="211">
        <f>SUMIF(Table10[Empresa],Companies[[#This Row],[Nombre completo de la empresa]],Table10[Valor de ingresos])</f>
        <v>37097341</v>
      </c>
    </row>
    <row r="74" spans="2:9" s="29" customFormat="1" ht="15" x14ac:dyDescent="0.4">
      <c r="B74" s="228" t="s">
        <v>438</v>
      </c>
      <c r="C74" s="15" t="s">
        <v>343</v>
      </c>
      <c r="D74" s="15">
        <v>20168702346</v>
      </c>
      <c r="E74" s="230" t="s">
        <v>353</v>
      </c>
      <c r="F74" s="233" t="s">
        <v>354</v>
      </c>
      <c r="G74" s="231" t="s">
        <v>439</v>
      </c>
      <c r="H74" s="211"/>
      <c r="I74" s="211">
        <f>SUMIF(Table10[Empresa],Companies[[#This Row],[Nombre completo de la empresa]],Table10[Valor de ingresos])</f>
        <v>570837388</v>
      </c>
    </row>
    <row r="75" spans="2:9" s="29" customFormat="1" ht="15" x14ac:dyDescent="0.4">
      <c r="B75" s="228" t="s">
        <v>440</v>
      </c>
      <c r="C75" s="15" t="s">
        <v>343</v>
      </c>
      <c r="D75" s="15">
        <v>20203058781</v>
      </c>
      <c r="E75" s="230" t="s">
        <v>353</v>
      </c>
      <c r="F75" s="233" t="s">
        <v>419</v>
      </c>
      <c r="G75" s="231" t="s">
        <v>441</v>
      </c>
      <c r="H75" s="211"/>
      <c r="I75" s="211">
        <f>SUMIF(Table10[Empresa],Companies[[#This Row],[Nombre completo de la empresa]],Table10[Valor de ingresos])</f>
        <v>62384703.970000006</v>
      </c>
    </row>
    <row r="76" spans="2:9" s="29" customFormat="1" ht="15" x14ac:dyDescent="0.4">
      <c r="B76" s="228" t="s">
        <v>442</v>
      </c>
      <c r="C76" s="15" t="s">
        <v>343</v>
      </c>
      <c r="D76" s="15">
        <v>20505792042</v>
      </c>
      <c r="E76" s="230" t="s">
        <v>353</v>
      </c>
      <c r="F76" s="233" t="s">
        <v>419</v>
      </c>
      <c r="G76" s="231" t="s">
        <v>355</v>
      </c>
      <c r="H76" s="211"/>
      <c r="I76" s="211">
        <f>SUMIF(Table10[Empresa],Companies[[#This Row],[Nombre completo de la empresa]],Table10[Valor de ingresos])</f>
        <v>16368060.190000001</v>
      </c>
    </row>
    <row r="77" spans="2:9" s="29" customFormat="1" ht="15" x14ac:dyDescent="0.4">
      <c r="B77" s="226" t="s">
        <v>443</v>
      </c>
      <c r="C77" s="15" t="s">
        <v>343</v>
      </c>
      <c r="D77" s="15">
        <v>20100142989</v>
      </c>
      <c r="E77" s="230" t="s">
        <v>344</v>
      </c>
      <c r="F77" s="233" t="s">
        <v>86</v>
      </c>
      <c r="G77" s="231" t="s">
        <v>444</v>
      </c>
      <c r="H77" s="211"/>
      <c r="I77" s="211">
        <f>SUMIF(Table10[Empresa],Companies[[#This Row],[Nombre completo de la empresa]],Table10[Valor de ingresos])</f>
        <v>76642496</v>
      </c>
    </row>
    <row r="78" spans="2:9" s="29" customFormat="1" ht="15" x14ac:dyDescent="0.4">
      <c r="B78" s="228" t="s">
        <v>445</v>
      </c>
      <c r="C78" s="15" t="s">
        <v>343</v>
      </c>
      <c r="D78" s="15">
        <v>20299935648</v>
      </c>
      <c r="E78" s="230" t="s">
        <v>353</v>
      </c>
      <c r="F78" s="233" t="s">
        <v>354</v>
      </c>
      <c r="G78" s="231" t="s">
        <v>446</v>
      </c>
      <c r="H78" s="211"/>
      <c r="I78" s="211">
        <f>SUMIF(Table10[Empresa],Companies[[#This Row],[Nombre completo de la empresa]],Table10[Valor de ingresos])</f>
        <v>1642359781.77</v>
      </c>
    </row>
    <row r="79" spans="2:9" s="29" customFormat="1" ht="15" x14ac:dyDescent="0.4">
      <c r="B79" s="226" t="s">
        <v>447</v>
      </c>
      <c r="C79" s="15" t="s">
        <v>343</v>
      </c>
      <c r="D79" s="15">
        <v>20170072465</v>
      </c>
      <c r="E79" s="230" t="s">
        <v>344</v>
      </c>
      <c r="F79" s="233" t="s">
        <v>86</v>
      </c>
      <c r="G79" s="231" t="s">
        <v>448</v>
      </c>
      <c r="H79" s="211"/>
      <c r="I79" s="211">
        <f>SUMIF(Table10[Empresa],Companies[[#This Row],[Nombre completo de la empresa]],Table10[Valor de ingresos])</f>
        <v>19887755</v>
      </c>
    </row>
    <row r="80" spans="2:9" s="29" customFormat="1" ht="15" x14ac:dyDescent="0.4">
      <c r="B80" s="226" t="s">
        <v>449</v>
      </c>
      <c r="C80" s="15" t="s">
        <v>343</v>
      </c>
      <c r="D80" s="15">
        <v>20217427593</v>
      </c>
      <c r="E80" s="230" t="s">
        <v>344</v>
      </c>
      <c r="F80" s="233" t="s">
        <v>86</v>
      </c>
      <c r="G80" s="231" t="s">
        <v>448</v>
      </c>
      <c r="H80" s="211"/>
      <c r="I80" s="211">
        <f>SUMIF(Table10[Empresa],Companies[[#This Row],[Nombre completo de la empresa]],Table10[Valor de ingresos])</f>
        <v>53832579</v>
      </c>
    </row>
    <row r="81" spans="2:10" s="29" customFormat="1" ht="15" x14ac:dyDescent="0.4">
      <c r="B81" s="226" t="s">
        <v>450</v>
      </c>
      <c r="C81" s="15" t="s">
        <v>343</v>
      </c>
      <c r="D81" s="15">
        <v>20100017572</v>
      </c>
      <c r="E81" s="230" t="s">
        <v>349</v>
      </c>
      <c r="F81" s="233" t="s">
        <v>350</v>
      </c>
      <c r="G81" s="231" t="s">
        <v>451</v>
      </c>
      <c r="H81" s="211"/>
      <c r="I81" s="211">
        <f>SUMIF(Table10[Empresa],Companies[[#This Row],[Nombre completo de la empresa]],Table10[Valor de ingresos])</f>
        <v>13682202.427999999</v>
      </c>
    </row>
    <row r="82" spans="2:10" s="29" customFormat="1" ht="15" x14ac:dyDescent="0.4">
      <c r="B82" s="226" t="s">
        <v>452</v>
      </c>
      <c r="C82" s="15" t="s">
        <v>343</v>
      </c>
      <c r="D82" s="15">
        <v>20506766762</v>
      </c>
      <c r="E82" s="230" t="s">
        <v>353</v>
      </c>
      <c r="F82" s="233" t="s">
        <v>419</v>
      </c>
      <c r="G82" s="231" t="s">
        <v>453</v>
      </c>
      <c r="H82" s="211"/>
      <c r="I82" s="211">
        <f>SUMIF(Table10[Empresa],Companies[[#This Row],[Nombre completo de la empresa]],Table10[Valor de ingresos])</f>
        <v>12896399.799999999</v>
      </c>
    </row>
    <row r="83" spans="2:10" s="29" customFormat="1" ht="15" x14ac:dyDescent="0.35">
      <c r="C83" s="211"/>
      <c r="F83" s="146"/>
      <c r="G83" s="146"/>
    </row>
    <row r="84" spans="2:10" s="29" customFormat="1" ht="19" x14ac:dyDescent="0.35">
      <c r="B84" s="297" t="s">
        <v>454</v>
      </c>
      <c r="C84" s="297"/>
      <c r="D84" s="297"/>
      <c r="E84" s="297"/>
      <c r="F84" s="297"/>
      <c r="G84" s="297"/>
      <c r="H84" s="297"/>
      <c r="I84" s="297"/>
      <c r="J84" s="297"/>
    </row>
    <row r="85" spans="2:10" s="29" customFormat="1" ht="15" x14ac:dyDescent="0.4">
      <c r="B85" s="142" t="s">
        <v>455</v>
      </c>
      <c r="C85" s="210" t="s">
        <v>456</v>
      </c>
      <c r="D85" s="210" t="s">
        <v>457</v>
      </c>
      <c r="E85" s="210" t="s">
        <v>458</v>
      </c>
      <c r="F85" s="211" t="s">
        <v>459</v>
      </c>
      <c r="G85" s="211" t="s">
        <v>460</v>
      </c>
      <c r="H85" s="211" t="s">
        <v>461</v>
      </c>
      <c r="I85" s="211" t="s">
        <v>462</v>
      </c>
      <c r="J85" s="211" t="s">
        <v>463</v>
      </c>
    </row>
    <row r="86" spans="2:10" s="29" customFormat="1" ht="120" x14ac:dyDescent="0.4">
      <c r="B86" s="217" t="s">
        <v>464</v>
      </c>
      <c r="C86" s="218"/>
      <c r="D86" s="219" t="s">
        <v>465</v>
      </c>
      <c r="E86" s="218"/>
      <c r="F86" s="218"/>
      <c r="G86" s="220"/>
      <c r="H86" s="220"/>
      <c r="I86" s="222">
        <v>288196368.70999998</v>
      </c>
      <c r="J86" s="220" t="s">
        <v>187</v>
      </c>
    </row>
    <row r="87" spans="2:10" s="29" customFormat="1" ht="30" x14ac:dyDescent="0.4">
      <c r="B87" s="217" t="s">
        <v>466</v>
      </c>
      <c r="C87" s="218"/>
      <c r="D87" s="218" t="s">
        <v>467</v>
      </c>
      <c r="E87" s="218"/>
      <c r="F87" s="218"/>
      <c r="G87" s="220"/>
      <c r="H87" s="220"/>
      <c r="I87" s="221">
        <v>27742267</v>
      </c>
      <c r="J87" s="220" t="s">
        <v>187</v>
      </c>
    </row>
    <row r="88" spans="2:10" s="29" customFormat="1" ht="105" x14ac:dyDescent="0.4">
      <c r="B88" s="217" t="s">
        <v>468</v>
      </c>
      <c r="C88" s="218"/>
      <c r="D88" s="218" t="s">
        <v>469</v>
      </c>
      <c r="E88" s="218"/>
      <c r="F88" s="218"/>
      <c r="G88" s="220"/>
      <c r="H88" s="220"/>
      <c r="I88" s="222">
        <v>465718564</v>
      </c>
      <c r="J88" s="220" t="s">
        <v>187</v>
      </c>
    </row>
    <row r="89" spans="2:10" s="29" customFormat="1" ht="15" x14ac:dyDescent="0.4">
      <c r="B89" s="217" t="s">
        <v>470</v>
      </c>
      <c r="C89" s="218"/>
      <c r="D89" s="218" t="s">
        <v>345</v>
      </c>
      <c r="E89" s="218"/>
      <c r="F89" s="218"/>
      <c r="G89" s="220"/>
      <c r="H89" s="220"/>
      <c r="I89" s="221">
        <v>15599659.359999999</v>
      </c>
      <c r="J89" s="220" t="s">
        <v>187</v>
      </c>
    </row>
    <row r="90" spans="2:10" s="29" customFormat="1" ht="15" x14ac:dyDescent="0.4">
      <c r="B90" s="217" t="s">
        <v>471</v>
      </c>
      <c r="C90" s="218"/>
      <c r="D90" s="218" t="s">
        <v>472</v>
      </c>
      <c r="F90" s="218"/>
      <c r="G90" s="220"/>
      <c r="H90" s="220"/>
      <c r="J90" s="220"/>
    </row>
    <row r="91" spans="2:10" s="29" customFormat="1" ht="15" x14ac:dyDescent="0.4">
      <c r="B91" s="217" t="s">
        <v>473</v>
      </c>
      <c r="C91" s="218"/>
      <c r="D91" s="218" t="s">
        <v>474</v>
      </c>
      <c r="F91" s="218"/>
      <c r="G91" s="220"/>
      <c r="H91" s="220"/>
      <c r="J91" s="220"/>
    </row>
    <row r="92" spans="2:10" s="29" customFormat="1" ht="15" x14ac:dyDescent="0.4">
      <c r="B92" s="217" t="s">
        <v>475</v>
      </c>
      <c r="C92" s="218"/>
      <c r="D92" s="218" t="s">
        <v>476</v>
      </c>
      <c r="E92" s="218"/>
      <c r="F92" s="218"/>
      <c r="G92" s="220"/>
      <c r="H92" s="220"/>
      <c r="I92" s="222">
        <v>8481493.3599999994</v>
      </c>
      <c r="J92" s="220" t="s">
        <v>187</v>
      </c>
    </row>
    <row r="93" spans="2:10" s="29" customFormat="1" ht="15" x14ac:dyDescent="0.4">
      <c r="B93" s="217" t="s">
        <v>477</v>
      </c>
      <c r="C93" s="218"/>
      <c r="D93" s="218" t="s">
        <v>476</v>
      </c>
      <c r="E93" s="218"/>
      <c r="F93" s="218"/>
      <c r="G93" s="220"/>
      <c r="H93" s="220"/>
      <c r="I93" s="221">
        <v>23244219.02</v>
      </c>
      <c r="J93" s="220" t="s">
        <v>187</v>
      </c>
    </row>
    <row r="94" spans="2:10" s="29" customFormat="1" ht="30" x14ac:dyDescent="0.4">
      <c r="B94" s="217" t="s">
        <v>478</v>
      </c>
      <c r="C94" s="218"/>
      <c r="D94" s="218" t="s">
        <v>479</v>
      </c>
      <c r="E94" s="218"/>
      <c r="F94" s="218"/>
      <c r="G94" s="220"/>
      <c r="H94" s="220"/>
      <c r="I94" s="222">
        <v>28364315.219999999</v>
      </c>
      <c r="J94" s="220" t="s">
        <v>187</v>
      </c>
    </row>
    <row r="95" spans="2:10" ht="15" x14ac:dyDescent="0.4">
      <c r="B95" s="217" t="s">
        <v>480</v>
      </c>
      <c r="C95" s="218"/>
      <c r="D95" s="218" t="s">
        <v>481</v>
      </c>
      <c r="E95" s="218"/>
      <c r="F95" s="218"/>
      <c r="G95" s="217"/>
      <c r="H95" s="220"/>
      <c r="I95" s="221">
        <v>102639230</v>
      </c>
      <c r="J95" s="220" t="s">
        <v>187</v>
      </c>
    </row>
    <row r="96" spans="2:10" ht="15" x14ac:dyDescent="0.4">
      <c r="B96" s="217" t="s">
        <v>482</v>
      </c>
      <c r="C96" s="218"/>
      <c r="D96" s="218" t="s">
        <v>483</v>
      </c>
      <c r="E96" s="218"/>
      <c r="F96" s="218"/>
      <c r="G96" s="217"/>
      <c r="H96" s="220"/>
      <c r="I96" s="222">
        <v>18469168.550000001</v>
      </c>
      <c r="J96" s="220" t="s">
        <v>187</v>
      </c>
    </row>
    <row r="97" spans="2:10" ht="30" x14ac:dyDescent="0.4">
      <c r="B97" s="217" t="s">
        <v>484</v>
      </c>
      <c r="C97" s="218"/>
      <c r="D97" s="218" t="s">
        <v>385</v>
      </c>
      <c r="E97" s="218"/>
      <c r="F97" s="218"/>
      <c r="G97" s="217"/>
      <c r="H97" s="220"/>
      <c r="I97" s="221">
        <v>1007134</v>
      </c>
      <c r="J97" s="220" t="s">
        <v>187</v>
      </c>
    </row>
    <row r="98" spans="2:10" ht="15" x14ac:dyDescent="0.4">
      <c r="B98" s="217" t="s">
        <v>485</v>
      </c>
      <c r="C98" s="218"/>
      <c r="D98" s="218" t="s">
        <v>486</v>
      </c>
      <c r="E98" s="218"/>
      <c r="F98" s="218"/>
      <c r="G98" s="217"/>
      <c r="H98" s="220"/>
      <c r="I98" s="222">
        <v>18469168.550000001</v>
      </c>
      <c r="J98" s="220" t="s">
        <v>187</v>
      </c>
    </row>
    <row r="99" spans="2:10" s="29" customFormat="1" ht="15.5" thickBot="1" x14ac:dyDescent="0.4">
      <c r="B99" s="96"/>
      <c r="C99" s="69"/>
      <c r="D99" s="70"/>
      <c r="E99" s="69"/>
      <c r="F99" s="80"/>
      <c r="G99" s="80"/>
      <c r="H99" s="80"/>
      <c r="I99" s="80"/>
      <c r="J99" s="80"/>
    </row>
    <row r="100" spans="2:10" ht="15" x14ac:dyDescent="0.35">
      <c r="B100" s="24"/>
      <c r="C100" s="24"/>
      <c r="D100" s="24"/>
      <c r="E100" s="24"/>
      <c r="F100" s="211"/>
      <c r="G100" s="211"/>
      <c r="H100" s="211"/>
      <c r="I100" s="211"/>
      <c r="J100" s="211"/>
    </row>
    <row r="101" spans="2:10" s="29" customFormat="1" ht="15.5" thickBot="1" x14ac:dyDescent="0.4">
      <c r="B101" s="289" t="s">
        <v>33</v>
      </c>
      <c r="C101" s="290"/>
      <c r="D101" s="290"/>
      <c r="E101" s="290"/>
      <c r="F101" s="290"/>
      <c r="G101" s="290"/>
      <c r="H101" s="290"/>
      <c r="I101" s="290"/>
      <c r="J101" s="290"/>
    </row>
    <row r="102" spans="2:10" s="29" customFormat="1" ht="15" x14ac:dyDescent="0.35">
      <c r="B102" s="291" t="s">
        <v>34</v>
      </c>
      <c r="C102" s="292"/>
      <c r="D102" s="292"/>
      <c r="E102" s="292"/>
      <c r="F102" s="292"/>
      <c r="G102" s="292"/>
      <c r="H102" s="292"/>
      <c r="I102" s="292"/>
      <c r="J102" s="292"/>
    </row>
    <row r="103" spans="2:10" ht="15.5" thickBot="1" x14ac:dyDescent="0.4">
      <c r="B103" s="24"/>
      <c r="C103" s="24"/>
      <c r="D103" s="24"/>
      <c r="E103" s="24"/>
      <c r="F103" s="211"/>
      <c r="G103" s="193"/>
      <c r="H103" s="193"/>
      <c r="I103" s="193"/>
      <c r="J103" s="193"/>
    </row>
    <row r="104" spans="2:10" ht="15" x14ac:dyDescent="0.35">
      <c r="B104" s="286" t="s">
        <v>35</v>
      </c>
      <c r="C104" s="286"/>
      <c r="D104" s="286"/>
      <c r="E104" s="286"/>
      <c r="F104" s="286"/>
      <c r="G104" s="211"/>
      <c r="H104" s="211"/>
      <c r="I104" s="263"/>
      <c r="J104" s="263"/>
    </row>
    <row r="105" spans="2:10" ht="15" customHeight="1" x14ac:dyDescent="0.35">
      <c r="B105" s="269" t="s">
        <v>36</v>
      </c>
      <c r="C105" s="269"/>
      <c r="D105" s="269"/>
      <c r="E105" s="269"/>
      <c r="F105" s="269"/>
      <c r="G105" s="263"/>
      <c r="H105" s="263"/>
      <c r="I105" s="263"/>
      <c r="J105" s="263"/>
    </row>
    <row r="106" spans="2:10" ht="15" x14ac:dyDescent="0.35">
      <c r="B106" s="279" t="s">
        <v>38</v>
      </c>
      <c r="C106" s="279"/>
      <c r="D106" s="279"/>
      <c r="E106" s="279"/>
      <c r="F106" s="279"/>
      <c r="G106" s="211"/>
      <c r="H106" s="211"/>
      <c r="I106" s="211"/>
      <c r="J106" s="211"/>
    </row>
    <row r="107" spans="2:10" ht="15" x14ac:dyDescent="0.35">
      <c r="B107" s="211"/>
      <c r="C107" s="211"/>
      <c r="D107" s="211"/>
      <c r="E107" s="211"/>
      <c r="F107" s="211"/>
      <c r="G107" s="211"/>
      <c r="H107" s="211"/>
      <c r="I107" s="211"/>
      <c r="J107" s="211"/>
    </row>
    <row r="108" spans="2:10" ht="15" x14ac:dyDescent="0.35">
      <c r="B108" s="211"/>
      <c r="C108" s="211"/>
      <c r="D108" s="211"/>
      <c r="E108" s="211"/>
      <c r="F108" s="211"/>
      <c r="G108" s="211"/>
      <c r="H108" s="211"/>
      <c r="I108" s="211"/>
      <c r="J108" s="211"/>
    </row>
    <row r="109" spans="2:10" s="29" customFormat="1" ht="15" x14ac:dyDescent="0.35">
      <c r="B109" s="211"/>
      <c r="C109" s="211"/>
      <c r="D109" s="211"/>
      <c r="E109" s="211"/>
    </row>
    <row r="110" spans="2:10" ht="15" x14ac:dyDescent="0.35">
      <c r="B110" s="211"/>
      <c r="C110" s="211"/>
      <c r="D110" s="211"/>
      <c r="E110" s="211"/>
      <c r="F110" s="211"/>
      <c r="G110" s="211"/>
      <c r="H110" s="211"/>
      <c r="I110" s="211"/>
      <c r="J110" s="211"/>
    </row>
    <row r="111" spans="2:10" ht="15" x14ac:dyDescent="0.35">
      <c r="B111" s="211"/>
      <c r="C111" s="211"/>
      <c r="D111" s="211"/>
      <c r="E111" s="211"/>
      <c r="F111" s="211"/>
      <c r="G111" s="211"/>
      <c r="H111" s="211"/>
      <c r="I111" s="211"/>
      <c r="J111" s="211"/>
    </row>
    <row r="112" spans="2:10" ht="15" x14ac:dyDescent="0.35">
      <c r="B112" s="211"/>
      <c r="C112" s="211"/>
      <c r="D112" s="211"/>
      <c r="E112" s="211"/>
      <c r="F112" s="211"/>
      <c r="G112" s="211"/>
      <c r="H112" s="211"/>
      <c r="I112" s="211"/>
      <c r="J112" s="211"/>
    </row>
    <row r="113" ht="15" x14ac:dyDescent="0.35"/>
    <row r="114" ht="15" x14ac:dyDescent="0.35"/>
    <row r="115" ht="15" x14ac:dyDescent="0.35"/>
    <row r="116" ht="15" x14ac:dyDescent="0.35"/>
    <row r="117" ht="15" customHeight="1" x14ac:dyDescent="0.35"/>
    <row r="118" ht="15" customHeight="1" x14ac:dyDescent="0.35"/>
    <row r="119" ht="15" x14ac:dyDescent="0.35"/>
    <row r="120" ht="15" x14ac:dyDescent="0.35"/>
    <row r="121" ht="18.75" customHeight="1" x14ac:dyDescent="0.35"/>
    <row r="122" ht="15" x14ac:dyDescent="0.35"/>
    <row r="123" ht="15" x14ac:dyDescent="0.35"/>
    <row r="124" ht="15" x14ac:dyDescent="0.35"/>
    <row r="125" ht="15" x14ac:dyDescent="0.35"/>
    <row r="126" ht="15" x14ac:dyDescent="0.35"/>
    <row r="127" ht="15" x14ac:dyDescent="0.35"/>
    <row r="128" ht="15" x14ac:dyDescent="0.35"/>
    <row r="129" ht="15" x14ac:dyDescent="0.35"/>
    <row r="130" ht="15" x14ac:dyDescent="0.35"/>
    <row r="131" ht="15" x14ac:dyDescent="0.35"/>
    <row r="132" ht="15" x14ac:dyDescent="0.35"/>
    <row r="133" ht="15" x14ac:dyDescent="0.35"/>
    <row r="134" ht="15" x14ac:dyDescent="0.35"/>
    <row r="135" ht="15" x14ac:dyDescent="0.35"/>
    <row r="136" ht="15" x14ac:dyDescent="0.35"/>
    <row r="137" ht="15" x14ac:dyDescent="0.35"/>
    <row r="138" ht="15" x14ac:dyDescent="0.35"/>
    <row r="139" ht="15" x14ac:dyDescent="0.35"/>
    <row r="140" ht="15" x14ac:dyDescent="0.35"/>
    <row r="141" ht="15" x14ac:dyDescent="0.35"/>
    <row r="142" ht="15" x14ac:dyDescent="0.35"/>
  </sheetData>
  <mergeCells count="20">
    <mergeCell ref="B105:F105"/>
    <mergeCell ref="B106:F106"/>
    <mergeCell ref="B7:J7"/>
    <mergeCell ref="B8:J8"/>
    <mergeCell ref="B10:J10"/>
    <mergeCell ref="B11:J11"/>
    <mergeCell ref="B12:J12"/>
    <mergeCell ref="B84:J84"/>
    <mergeCell ref="B101:J101"/>
    <mergeCell ref="B102:J102"/>
    <mergeCell ref="B13:J13"/>
    <mergeCell ref="B26:J26"/>
    <mergeCell ref="B104:F104"/>
    <mergeCell ref="D28:E28"/>
    <mergeCell ref="B27:E27"/>
    <mergeCell ref="B2:J2"/>
    <mergeCell ref="B3:J3"/>
    <mergeCell ref="B4:J4"/>
    <mergeCell ref="B5:J5"/>
    <mergeCell ref="B6:J6"/>
  </mergeCells>
  <dataValidations count="21">
    <dataValidation allowBlank="1" showInputMessage="1" showErrorMessage="1" promptTitle="Número de identificación" prompt="Indique el número único de identificación, p. ej. el NIF, número societario o similares" sqref="D49" xr:uid="{00000000-0002-0000-0300-000000000000}"/>
    <dataValidation allowBlank="1" showInputMessage="1" showErrorMessage="1" promptTitle="Nombre de identificación" prompt="Ingrese la denominación del identificador, p. ej. &quot;Número de identificación fiscal&quot; o similares." sqref="B28" xr:uid="{00000000-0002-0000-0300-000001000000}"/>
    <dataValidation allowBlank="1" showInputMessage="1" showErrorMessage="1" promptTitle="Nombre del registro" prompt="Ingrese el nombre del registro u organismo" sqref="C28" xr:uid="{00000000-0002-0000-0300-000002000000}"/>
    <dataValidation allowBlank="1" showInputMessage="1" showErrorMessage="1" promptTitle="Dirección web del registro" prompt="Ingrese la dirección web directa del registro u organismo" sqref="D28" xr:uid="{00000000-0002-0000-0300-000003000000}"/>
    <dataValidation allowBlank="1" showInputMessage="1" showErrorMessage="1" promptTitle="Empresas afiliadas" prompt="Ingrese las empresas afiliadas al proyecto que correspondan, separadas por comas." sqref="D87:D98" xr:uid="{00000000-0002-0000-0300-000004000000}"/>
    <dataValidation type="textLength" allowBlank="1" showInputMessage="1" showErrorMessage="1" errorTitle="Please do not edit these cells" error="Please do not edit these cells" sqref="B28" xr:uid="{00000000-0002-0000-0300-000005000000}">
      <formula1>10000</formula1>
      <formula2>50000</formula2>
    </dataValidation>
    <dataValidation allowBlank="1" showInputMessage="1" showErrorMessage="1" promptTitle="Identificación" prompt="Ingrese el número de identificación correspondiente a la entidad gubernamental informante, si se aplica." sqref="D15:D24" xr:uid="{00000000-0002-0000-0300-000006000000}"/>
    <dataValidation type="list" allowBlank="1" showInputMessage="1" showErrorMessage="1" promptTitle="Tipo de organismo gubernamental" prompt="Elija de la lista desplegable el tipo de organismo gubernamental._x000a_De ser posible, evite utilizar tipos personalizados." sqref="C15:C24" xr:uid="{00000000-0002-0000-0300-000007000000}">
      <formula1>Agency_type</formula1>
    </dataValidation>
    <dataValidation allowBlank="1" showInputMessage="1" showErrorMessage="1" promptTitle="Organismo gubernamental receptor" prompt="Ingrese el nombre del organismo gubernamental receptor._x000a__x000a_Por favor, evite utilizar siglas e ingrese el nombre completo." sqref="B15:B24" xr:uid="{00000000-0002-0000-0300-000008000000}"/>
    <dataValidation type="textLength" allowBlank="1" showInputMessage="1" showErrorMessage="1" sqref="C103:F103 F14:K24 A28 A14:E14 A1:K13 A25:B27 A29:E29 G103:J105 B102:B103 B99:J100 F25:L27 C25:E26 B30 B83:B85 C30:D85 E30 H28:K85 G28:G31 F28:F30 E83:G85 A30:A104 D86 K86:K104" xr:uid="{00000000-0002-0000-0300-000009000000}">
      <formula1>9999999</formula1>
      <formula2>99999999</formula2>
    </dataValidation>
    <dataValidation type="textLength" allowBlank="1" showInputMessage="1" showErrorMessage="1" errorTitle="No editar - basado en la Parte 4" error="Estas celdas se completarán automáticamente" promptTitle="No editar - basado en la Parte 4" prompt=" " sqref="E15:E24" xr:uid="{00000000-0002-0000-0300-00000A000000}">
      <formula1>999999</formula1>
      <formula2>9999999</formula2>
    </dataValidation>
    <dataValidation type="whole" showInputMessage="1" showErrorMessage="1" sqref="B104:F106" xr:uid="{00000000-0002-0000-0300-00000B000000}">
      <formula1>999999</formula1>
      <formula2>99999999</formula2>
    </dataValidation>
    <dataValidation type="whole" allowBlank="1" showInputMessage="1" showErrorMessage="1" errorTitle="No editar estas celdas" error="Por favor, no edite estas celdas" sqref="B101" xr:uid="{00000000-0002-0000-0300-00000C000000}">
      <formula1>10000</formula1>
      <formula2>50000</formula2>
    </dataValidation>
    <dataValidation type="list" allowBlank="1" showInputMessage="1" showErrorMessage="1" sqref="C31:C82" xr:uid="{00000000-0002-0000-0300-00000D000000}">
      <formula1>"&lt; Tipo de compañía &gt;,empresas de titularidad estatal y corporaciones públicas, privada"</formula1>
    </dataValidation>
    <dataValidation allowBlank="1" showInputMessage="1" showErrorMessage="1" promptTitle="Nombre de la empresa" prompt="Ingrese el nombre de la empresa._x000a__x000a_Por favor, evite utilizar siglas e ingrese el nombre completo." sqref="D86" xr:uid="{00000000-0002-0000-0300-00000E000000}"/>
    <dataValidation allowBlank="1" showInputMessage="1" showErrorMessage="1" promptTitle="Nombre del proyecto" prompt="Ingrese el nombre del proyecto._x000a__x000a_Por favor, evite utilizar siglas e ingrese el nombre completo." sqref="B86:B98" xr:uid="{00000000-0002-0000-0300-00000F000000}"/>
    <dataValidation allowBlank="1" showInputMessage="1" showErrorMessage="1" promptTitle="Número de referencia" prompt="Ingrese el número de referencia del acuerdo legal: contrato, licencia, arrendamiento, concesión…" sqref="C86:C98" xr:uid="{00000000-0002-0000-0300-000010000000}"/>
    <dataValidation type="list" allowBlank="1" showInputMessage="1" showErrorMessage="1" sqref="F86:F98" xr:uid="{00000000-0002-0000-0300-000011000000}">
      <formula1>Project_phases_list</formula1>
    </dataValidation>
    <dataValidation type="list" allowBlank="1" showInputMessage="1" showErrorMessage="1" promptTitle="Ingrese el producto básico" prompt="Ingrese los productos básicos del proyecto que correspondan, colocando uno por fila. Si un mismo proyecto genera más de un producto básico, use diferentes filas." sqref="E86:E98" xr:uid="{00000000-0002-0000-0300-000012000000}">
      <formula1>Commodity_names</formula1>
    </dataValidation>
    <dataValidation type="decimal" allowBlank="1" showInputMessage="1" showErrorMessage="1" errorTitle="Ingrese únicamente números" error="En estas celdas sólo deberían incluirse números" promptTitle="Volumen de producción" prompt="Ingrese el volumen de producción del proyecto." sqref="G86:G98" xr:uid="{00000000-0002-0000-0300-000013000000}">
      <formula1>0</formula1>
      <formula2>1000000000000000</formula2>
    </dataValidation>
    <dataValidation type="list" allowBlank="1" showInputMessage="1" showErrorMessage="1" errorTitle="La unidad utilizada es inválida" error="Seleccione Barriles, Sm3 (metro cúbico estándar), Toneladas métricas, onzas (oz), o quilates._x000a__x000a_Otras unidades: convierta el número a las unidades estándar, e incluya la información original en la sección de comentarios." promptTitle="Especifique la unidad de medida" prompt="Seleccione Barriles, Sm3 (metro cúbico estándar), Toneladas métricas, onzas (oz), o quilates del menú desplegable" sqref="H86:H98" xr:uid="{00000000-0002-0000-0300-000014000000}">
      <formula1>"&lt;Unidad&gt;,Sm3,Sm3 o.e.,Barriles,Toneladas,oz,carats,Pce"</formula1>
    </dataValidation>
  </dataValidations>
  <hyperlinks>
    <hyperlink ref="B8" r:id="rId1" xr:uid="{00000000-0004-0000-0300-000000000000}"/>
    <hyperlink ref="B102:F102" r:id="rId2" display="Give us your feedback or report a conflict in the data! Write to us at  data@eiti.org" xr:uid="{00000000-0004-0000-0300-000001000000}"/>
    <hyperlink ref="B101:F101" r:id="rId3" display="Puede acceder a la versión más reciente de las plantillas de datos resumidos en https://eiti.org/es/documento/plantilla-datos-resumidos-del-eiti" xr:uid="{00000000-0004-0000-0300-000002000000}"/>
    <hyperlink ref="G34" r:id="rId4" xr:uid="{00000000-0004-0000-0300-000003000000}"/>
    <hyperlink ref="G35" r:id="rId5" xr:uid="{00000000-0004-0000-0300-000004000000}"/>
    <hyperlink ref="G36" r:id="rId6" xr:uid="{00000000-0004-0000-0300-000005000000}"/>
    <hyperlink ref="G37" r:id="rId7" xr:uid="{00000000-0004-0000-0300-000006000000}"/>
    <hyperlink ref="G38" r:id="rId8" xr:uid="{00000000-0004-0000-0300-000007000000}"/>
    <hyperlink ref="G39" r:id="rId9" xr:uid="{00000000-0004-0000-0300-000008000000}"/>
    <hyperlink ref="G40" r:id="rId10" xr:uid="{00000000-0004-0000-0300-000009000000}"/>
    <hyperlink ref="G41" r:id="rId11" xr:uid="{00000000-0004-0000-0300-00000A000000}"/>
    <hyperlink ref="G42" r:id="rId12" xr:uid="{00000000-0004-0000-0300-00000B000000}"/>
    <hyperlink ref="G43" r:id="rId13" xr:uid="{00000000-0004-0000-0300-00000C000000}"/>
    <hyperlink ref="G44" r:id="rId14" xr:uid="{00000000-0004-0000-0300-00000D000000}"/>
    <hyperlink ref="G45" r:id="rId15" xr:uid="{00000000-0004-0000-0300-00000E000000}"/>
    <hyperlink ref="G46" r:id="rId16" xr:uid="{00000000-0004-0000-0300-00000F000000}"/>
    <hyperlink ref="G47" r:id="rId17" xr:uid="{00000000-0004-0000-0300-000010000000}"/>
    <hyperlink ref="G48" r:id="rId18" xr:uid="{00000000-0004-0000-0300-000011000000}"/>
    <hyperlink ref="G50" r:id="rId19" xr:uid="{00000000-0004-0000-0300-000012000000}"/>
    <hyperlink ref="G51" r:id="rId20" xr:uid="{00000000-0004-0000-0300-000013000000}"/>
    <hyperlink ref="G52" r:id="rId21" xr:uid="{00000000-0004-0000-0300-000014000000}"/>
    <hyperlink ref="G53" r:id="rId22" xr:uid="{00000000-0004-0000-0300-000015000000}"/>
    <hyperlink ref="G54" r:id="rId23" xr:uid="{00000000-0004-0000-0300-000016000000}"/>
    <hyperlink ref="G55" r:id="rId24" xr:uid="{00000000-0004-0000-0300-000017000000}"/>
    <hyperlink ref="G56" r:id="rId25" xr:uid="{00000000-0004-0000-0300-000018000000}"/>
    <hyperlink ref="G57" r:id="rId26" xr:uid="{00000000-0004-0000-0300-000019000000}"/>
    <hyperlink ref="G58" r:id="rId27" xr:uid="{00000000-0004-0000-0300-00001A000000}"/>
    <hyperlink ref="G59" r:id="rId28" xr:uid="{00000000-0004-0000-0300-00001B000000}"/>
    <hyperlink ref="G60:G61" r:id="rId29" display="https://www.nexaresources.com" xr:uid="{00000000-0004-0000-0300-00001C000000}"/>
    <hyperlink ref="G63" r:id="rId30" xr:uid="{00000000-0004-0000-0300-00001D000000}"/>
    <hyperlink ref="G64" r:id="rId31" xr:uid="{00000000-0004-0000-0300-00001E000000}"/>
    <hyperlink ref="G65" r:id="rId32" xr:uid="{00000000-0004-0000-0300-00001F000000}"/>
    <hyperlink ref="G66:G67" r:id="rId33" display="https://www.pluspetrol.net" xr:uid="{00000000-0004-0000-0300-000020000000}"/>
    <hyperlink ref="G68" r:id="rId34" xr:uid="{00000000-0004-0000-0300-000021000000}"/>
    <hyperlink ref="G69" r:id="rId35" xr:uid="{00000000-0004-0000-0300-000022000000}"/>
    <hyperlink ref="G70" r:id="rId36" xr:uid="{00000000-0004-0000-0300-000023000000}"/>
    <hyperlink ref="G71" r:id="rId37" xr:uid="{00000000-0004-0000-0300-000024000000}"/>
    <hyperlink ref="G72" r:id="rId38" xr:uid="{00000000-0004-0000-0300-000025000000}"/>
    <hyperlink ref="G75" r:id="rId39" xr:uid="{00000000-0004-0000-0300-000026000000}"/>
    <hyperlink ref="G76" r:id="rId40" xr:uid="{00000000-0004-0000-0300-000027000000}"/>
    <hyperlink ref="G78" r:id="rId41" xr:uid="{00000000-0004-0000-0300-000028000000}"/>
    <hyperlink ref="G81" r:id="rId42" xr:uid="{00000000-0004-0000-0300-000029000000}"/>
    <hyperlink ref="G82" r:id="rId43" xr:uid="{00000000-0004-0000-0300-00002A000000}"/>
    <hyperlink ref="G33" r:id="rId44" xr:uid="{00000000-0004-0000-0300-00002B000000}"/>
    <hyperlink ref="G32" r:id="rId45" xr:uid="{00000000-0004-0000-0300-00002C000000}"/>
    <hyperlink ref="G49" r:id="rId46" xr:uid="{00000000-0004-0000-0300-00002D000000}"/>
    <hyperlink ref="G73" r:id="rId47" xr:uid="{00000000-0004-0000-0300-00002E000000}"/>
    <hyperlink ref="G74" r:id="rId48" xr:uid="{00000000-0004-0000-0300-00002F000000}"/>
    <hyperlink ref="G77" r:id="rId49" xr:uid="{00000000-0004-0000-0300-000030000000}"/>
    <hyperlink ref="G79" r:id="rId50" xr:uid="{00000000-0004-0000-0300-000031000000}"/>
    <hyperlink ref="G80" r:id="rId51" xr:uid="{00000000-0004-0000-0300-000032000000}"/>
  </hyperlinks>
  <pageMargins left="0.25" right="0.25" top="0.75" bottom="0.75" header="0.3" footer="0.3"/>
  <pageSetup paperSize="8" fitToHeight="0" orientation="landscape" horizontalDpi="2400" verticalDpi="2400" r:id="rId52"/>
  <legacyDrawing r:id="rId53"/>
  <tableParts count="3">
    <tablePart r:id="rId54"/>
    <tablePart r:id="rId55"/>
    <tablePart r:id="rId56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B1:V83"/>
  <sheetViews>
    <sheetView showGridLines="0" topLeftCell="F19" zoomScale="87" zoomScaleNormal="87" workbookViewId="0">
      <selection activeCell="I27" sqref="I27"/>
    </sheetView>
  </sheetViews>
  <sheetFormatPr defaultColWidth="8.7265625" defaultRowHeight="15" x14ac:dyDescent="0.4"/>
  <cols>
    <col min="1" max="1" width="2.7265625" style="34" customWidth="1"/>
    <col min="2" max="5" width="0" style="34" hidden="1" customWidth="1"/>
    <col min="6" max="6" width="50.453125" style="34" customWidth="1"/>
    <col min="7" max="7" width="16.7265625" style="34" customWidth="1"/>
    <col min="8" max="8" width="38.81640625" style="34" customWidth="1"/>
    <col min="9" max="9" width="37.7265625" style="34" customWidth="1"/>
    <col min="10" max="10" width="52.81640625" style="34" customWidth="1"/>
    <col min="11" max="11" width="15.453125" style="34" bestFit="1" customWidth="1"/>
    <col min="12" max="12" width="2.7265625" style="34" customWidth="1"/>
    <col min="13" max="13" width="19.453125" style="34" bestFit="1" customWidth="1"/>
    <col min="14" max="14" width="73.453125" style="34" bestFit="1" customWidth="1"/>
    <col min="15" max="15" width="4" style="34" customWidth="1"/>
    <col min="16" max="17" width="8.7265625" style="34"/>
    <col min="18" max="19" width="8.7265625" style="34" customWidth="1"/>
    <col min="20" max="20" width="8.7265625" style="34"/>
    <col min="21" max="21" width="19.81640625" style="34" bestFit="1" customWidth="1"/>
    <col min="22" max="22" width="15.453125" style="34" bestFit="1" customWidth="1"/>
    <col min="23" max="16384" width="8.7265625" style="34"/>
  </cols>
  <sheetData>
    <row r="1" spans="6:14" s="17" customFormat="1" ht="15.75" hidden="1" customHeight="1" x14ac:dyDescent="0.35">
      <c r="F1" s="211"/>
      <c r="G1" s="211"/>
      <c r="H1" s="211"/>
      <c r="I1" s="211"/>
      <c r="J1" s="211"/>
      <c r="K1" s="211"/>
      <c r="L1" s="211"/>
      <c r="M1" s="211"/>
      <c r="N1" s="211"/>
    </row>
    <row r="2" spans="6:14" s="17" customFormat="1" hidden="1" x14ac:dyDescent="0.35">
      <c r="F2" s="211"/>
      <c r="G2" s="211"/>
      <c r="H2" s="211"/>
      <c r="I2" s="211"/>
      <c r="J2" s="211"/>
      <c r="K2" s="211"/>
      <c r="L2" s="211"/>
      <c r="M2" s="211"/>
      <c r="N2" s="211"/>
    </row>
    <row r="3" spans="6:14" s="17" customFormat="1" hidden="1" x14ac:dyDescent="0.35">
      <c r="F3" s="211"/>
      <c r="G3" s="211"/>
      <c r="H3" s="211"/>
      <c r="I3" s="211"/>
      <c r="J3" s="211"/>
      <c r="K3" s="211"/>
      <c r="L3" s="211"/>
      <c r="M3" s="211"/>
      <c r="N3" s="246" t="s">
        <v>487</v>
      </c>
    </row>
    <row r="4" spans="6:14" s="17" customFormat="1" hidden="1" x14ac:dyDescent="0.35">
      <c r="F4" s="211"/>
      <c r="G4" s="211"/>
      <c r="H4" s="211"/>
      <c r="I4" s="211"/>
      <c r="J4" s="211"/>
      <c r="K4" s="211"/>
      <c r="L4" s="211"/>
      <c r="M4" s="211"/>
      <c r="N4" s="246" t="str">
        <f>Introduction!G4</f>
        <v>AAAA-MM-DD</v>
      </c>
    </row>
    <row r="5" spans="6:14" s="17" customFormat="1" hidden="1" x14ac:dyDescent="0.35">
      <c r="F5" s="211"/>
      <c r="G5" s="211"/>
      <c r="H5" s="211"/>
      <c r="I5" s="211"/>
      <c r="J5" s="211"/>
      <c r="K5" s="211"/>
      <c r="L5" s="211"/>
      <c r="M5" s="211"/>
      <c r="N5" s="211"/>
    </row>
    <row r="6" spans="6:14" s="17" customFormat="1" hidden="1" x14ac:dyDescent="0.35">
      <c r="F6" s="211"/>
      <c r="G6" s="211"/>
      <c r="H6" s="211"/>
      <c r="I6" s="211"/>
      <c r="J6" s="211"/>
      <c r="K6" s="211"/>
      <c r="L6" s="211"/>
      <c r="M6" s="211"/>
      <c r="N6" s="211"/>
    </row>
    <row r="7" spans="6:14" s="17" customFormat="1" x14ac:dyDescent="0.35">
      <c r="F7" s="211"/>
      <c r="G7" s="211"/>
      <c r="H7" s="211"/>
      <c r="I7" s="211"/>
      <c r="J7" s="211"/>
      <c r="K7" s="211"/>
      <c r="L7" s="211"/>
      <c r="M7" s="211"/>
      <c r="N7" s="211"/>
    </row>
    <row r="8" spans="6:14" s="17" customFormat="1" x14ac:dyDescent="0.35">
      <c r="F8" s="280" t="s">
        <v>488</v>
      </c>
      <c r="G8" s="280"/>
      <c r="H8" s="280"/>
      <c r="I8" s="280"/>
      <c r="J8" s="280"/>
      <c r="K8" s="280"/>
      <c r="L8" s="280"/>
      <c r="M8" s="280"/>
      <c r="N8" s="280"/>
    </row>
    <row r="9" spans="6:14" s="17" customFormat="1" ht="22.5" x14ac:dyDescent="0.35">
      <c r="F9" s="306" t="s">
        <v>40</v>
      </c>
      <c r="G9" s="306"/>
      <c r="H9" s="306"/>
      <c r="I9" s="306"/>
      <c r="J9" s="306"/>
      <c r="K9" s="306"/>
      <c r="L9" s="306"/>
      <c r="M9" s="306"/>
      <c r="N9" s="306"/>
    </row>
    <row r="10" spans="6:14" s="17" customFormat="1" ht="15" customHeight="1" x14ac:dyDescent="0.35">
      <c r="F10" s="307" t="s">
        <v>489</v>
      </c>
      <c r="G10" s="307"/>
      <c r="H10" s="307"/>
      <c r="I10" s="307"/>
      <c r="J10" s="307"/>
      <c r="K10" s="307"/>
      <c r="L10" s="307"/>
      <c r="M10" s="307"/>
      <c r="N10" s="307"/>
    </row>
    <row r="11" spans="6:14" s="17" customFormat="1" ht="15" customHeight="1" x14ac:dyDescent="0.35">
      <c r="F11" s="282" t="s">
        <v>490</v>
      </c>
      <c r="G11" s="282"/>
      <c r="H11" s="282"/>
      <c r="I11" s="282"/>
      <c r="J11" s="282"/>
      <c r="K11" s="282"/>
      <c r="L11" s="282"/>
      <c r="M11" s="282"/>
      <c r="N11" s="282"/>
    </row>
    <row r="12" spans="6:14" s="17" customFormat="1" ht="15" customHeight="1" x14ac:dyDescent="0.35">
      <c r="F12" s="282" t="s">
        <v>491</v>
      </c>
      <c r="G12" s="282"/>
      <c r="H12" s="282"/>
      <c r="I12" s="282"/>
      <c r="J12" s="282"/>
      <c r="K12" s="282"/>
      <c r="L12" s="282"/>
      <c r="M12" s="282"/>
      <c r="N12" s="282"/>
    </row>
    <row r="13" spans="6:14" s="17" customFormat="1" ht="15" customHeight="1" x14ac:dyDescent="0.35">
      <c r="F13" s="301" t="s">
        <v>492</v>
      </c>
      <c r="G13" s="301"/>
      <c r="H13" s="301"/>
      <c r="I13" s="301"/>
      <c r="J13" s="301"/>
      <c r="K13" s="301"/>
      <c r="L13" s="301"/>
      <c r="M13" s="301"/>
      <c r="N13" s="301"/>
    </row>
    <row r="14" spans="6:14" s="17" customFormat="1" ht="15" customHeight="1" x14ac:dyDescent="0.35">
      <c r="F14" s="302" t="s">
        <v>493</v>
      </c>
      <c r="G14" s="302"/>
      <c r="H14" s="302"/>
      <c r="I14" s="302"/>
      <c r="J14" s="302"/>
      <c r="K14" s="302"/>
      <c r="L14" s="302"/>
      <c r="M14" s="302"/>
      <c r="N14" s="302"/>
    </row>
    <row r="15" spans="6:14" s="17" customFormat="1" ht="15" customHeight="1" x14ac:dyDescent="0.35">
      <c r="F15" s="303" t="s">
        <v>494</v>
      </c>
      <c r="G15" s="303"/>
      <c r="H15" s="303"/>
      <c r="I15" s="303"/>
      <c r="J15" s="303"/>
      <c r="K15" s="303"/>
      <c r="L15" s="303"/>
      <c r="M15" s="303"/>
      <c r="N15" s="303"/>
    </row>
    <row r="16" spans="6:14" s="17" customFormat="1" x14ac:dyDescent="0.4">
      <c r="F16" s="293" t="s">
        <v>307</v>
      </c>
      <c r="G16" s="293"/>
      <c r="H16" s="293"/>
      <c r="I16" s="293"/>
      <c r="J16" s="293"/>
      <c r="K16" s="293"/>
      <c r="L16" s="293"/>
      <c r="M16" s="293"/>
      <c r="N16" s="293"/>
    </row>
    <row r="17" spans="2:21" s="17" customFormat="1" x14ac:dyDescent="0.35">
      <c r="B17" s="211"/>
      <c r="C17" s="211"/>
      <c r="D17" s="211"/>
      <c r="E17" s="211"/>
      <c r="F17" s="211"/>
      <c r="G17" s="211"/>
      <c r="H17" s="211"/>
      <c r="I17" s="211"/>
      <c r="J17" s="211"/>
      <c r="K17" s="211"/>
      <c r="L17" s="211"/>
      <c r="M17" s="211"/>
      <c r="N17" s="211"/>
      <c r="O17" s="211"/>
      <c r="P17" s="211"/>
      <c r="Q17" s="211"/>
      <c r="R17" s="211"/>
      <c r="S17" s="211"/>
      <c r="T17" s="211"/>
      <c r="U17" s="211"/>
    </row>
    <row r="18" spans="2:21" s="17" customFormat="1" ht="22.5" x14ac:dyDescent="0.35">
      <c r="B18" s="211"/>
      <c r="C18" s="211"/>
      <c r="D18" s="211"/>
      <c r="E18" s="211"/>
      <c r="F18" s="294" t="s">
        <v>495</v>
      </c>
      <c r="G18" s="294"/>
      <c r="H18" s="294"/>
      <c r="I18" s="294"/>
      <c r="J18" s="294"/>
      <c r="K18" s="294"/>
      <c r="L18" s="211"/>
      <c r="M18" s="304" t="s">
        <v>496</v>
      </c>
      <c r="N18" s="304"/>
      <c r="O18" s="211"/>
      <c r="P18" s="211"/>
      <c r="Q18" s="211"/>
      <c r="R18" s="211"/>
      <c r="S18" s="211"/>
      <c r="T18" s="211"/>
      <c r="U18" s="211"/>
    </row>
    <row r="19" spans="2:21" s="17" customFormat="1" ht="15.75" customHeight="1" x14ac:dyDescent="0.35">
      <c r="B19" s="211"/>
      <c r="C19" s="211"/>
      <c r="D19" s="211"/>
      <c r="E19" s="211"/>
      <c r="F19" s="211"/>
      <c r="G19" s="211"/>
      <c r="H19" s="211"/>
      <c r="I19" s="211"/>
      <c r="J19" s="211"/>
      <c r="K19" s="211"/>
      <c r="L19" s="211"/>
      <c r="M19" s="309" t="s">
        <v>497</v>
      </c>
      <c r="N19" s="310"/>
      <c r="O19" s="211"/>
      <c r="P19" s="211"/>
      <c r="Q19" s="211"/>
      <c r="R19" s="211"/>
      <c r="S19" s="211"/>
      <c r="T19" s="211"/>
      <c r="U19" s="211"/>
    </row>
    <row r="20" spans="2:21" ht="15" customHeight="1" x14ac:dyDescent="0.4">
      <c r="B20" s="210"/>
      <c r="C20" s="210"/>
      <c r="D20" s="210"/>
      <c r="E20" s="210"/>
      <c r="F20" s="313" t="s">
        <v>498</v>
      </c>
      <c r="G20" s="313"/>
      <c r="H20" s="313"/>
      <c r="I20" s="313"/>
      <c r="J20" s="313"/>
      <c r="K20" s="314"/>
      <c r="L20" s="210"/>
      <c r="M20" s="211"/>
      <c r="N20" s="211"/>
      <c r="O20" s="210"/>
      <c r="P20" s="210"/>
      <c r="Q20" s="210"/>
      <c r="R20" s="210"/>
      <c r="S20" s="210"/>
      <c r="T20" s="210"/>
      <c r="U20" s="210"/>
    </row>
    <row r="21" spans="2:21" ht="22.5" x14ac:dyDescent="0.4">
      <c r="B21" s="154" t="s">
        <v>499</v>
      </c>
      <c r="C21" s="154" t="s">
        <v>500</v>
      </c>
      <c r="D21" s="154" t="s">
        <v>501</v>
      </c>
      <c r="E21" s="154" t="s">
        <v>502</v>
      </c>
      <c r="F21" s="210" t="s">
        <v>503</v>
      </c>
      <c r="G21" s="210" t="s">
        <v>337</v>
      </c>
      <c r="H21" s="210" t="s">
        <v>504</v>
      </c>
      <c r="I21" s="210" t="s">
        <v>505</v>
      </c>
      <c r="J21" s="210" t="s">
        <v>506</v>
      </c>
      <c r="K21" s="211" t="s">
        <v>463</v>
      </c>
      <c r="L21" s="210"/>
      <c r="M21" s="306" t="s">
        <v>507</v>
      </c>
      <c r="N21" s="306"/>
      <c r="O21" s="210"/>
      <c r="P21" s="210"/>
      <c r="Q21" s="210"/>
      <c r="R21" s="210"/>
      <c r="S21" s="210"/>
      <c r="T21" s="210"/>
      <c r="U21" s="210"/>
    </row>
    <row r="22" spans="2:21" ht="20.25" customHeight="1" x14ac:dyDescent="0.4">
      <c r="B22" s="154" t="str">
        <f>IFERROR(VLOOKUP(Government_revenues_table[[#This Row],[Clasificación según EFP]],Table6_GFS_codes_classification[],COLUMNS($F:F)+3,FALSE),"Do not enter data")</f>
        <v>Impuestos (11E)</v>
      </c>
      <c r="C22" s="154" t="str">
        <f>IFERROR(VLOOKUP(Government_revenues_table[[#This Row],[Clasificación según EFP]],Table6_GFS_codes_classification[],COLUMNS($F:G)+3,FALSE),"Do not enter data")</f>
        <v>Impuestos a las ganancias, las utilidades y las ganancias de capital (111E)</v>
      </c>
      <c r="D22" s="154" t="str">
        <f>IFERROR(VLOOKUP(Government_revenues_table[[#This Row],[Clasificación según EFP]],Table6_GFS_codes_classification[],COLUMNS($F:H)+3,FALSE),"Do not enter data")</f>
        <v>Impuestos ordinarios a las ganancias, las utilidades y las ganancias de capital (1112E1)</v>
      </c>
      <c r="E22" s="154" t="str">
        <f>IFERROR(VLOOKUP(Government_revenues_table[[#This Row],[Clasificación según EFP]],Table6_GFS_codes_classification[],COLUMNS($F:I)+3,FALSE),"Do not enter data")</f>
        <v>Impuestos ordinarios a las ganancias, las utilidades y las ganancias de capital (1112E1)</v>
      </c>
      <c r="F22" s="210" t="s">
        <v>508</v>
      </c>
      <c r="G22" s="211" t="s">
        <v>509</v>
      </c>
      <c r="H22" s="326" t="s">
        <v>510</v>
      </c>
      <c r="I22" s="326" t="s">
        <v>317</v>
      </c>
      <c r="J22" s="208">
        <v>2585155716</v>
      </c>
      <c r="K22" s="210" t="s">
        <v>233</v>
      </c>
      <c r="L22" s="210"/>
      <c r="M22" s="311" t="s">
        <v>512</v>
      </c>
      <c r="N22" s="311"/>
      <c r="O22" s="210"/>
      <c r="P22" s="210"/>
      <c r="Q22" s="210"/>
      <c r="R22" s="210"/>
      <c r="S22" s="210"/>
      <c r="T22" s="210"/>
      <c r="U22" s="210"/>
    </row>
    <row r="23" spans="2:21" ht="15.75" customHeight="1" x14ac:dyDescent="0.4">
      <c r="B23" s="154" t="str">
        <f>IFERROR(VLOOKUP(Government_revenues_table[[#This Row],[Clasificación según EFP]],Table6_GFS_codes_classification[],COLUMNS($F:F)+3,FALSE),"Do not enter data")</f>
        <v>Otros ingresos (14E)</v>
      </c>
      <c r="C23" s="154" t="str">
        <f>IFERROR(VLOOKUP(Government_revenues_table[[#This Row],[Clasificación según EFP]],Table6_GFS_codes_classification[],COLUMNS($F:G)+3,FALSE),"Do not enter data")</f>
        <v>Ingresos por propiedades (141E)</v>
      </c>
      <c r="D23" s="154" t="str">
        <f>IFERROR(VLOOKUP(Government_revenues_table[[#This Row],[Clasificación según EFP]],Table6_GFS_codes_classification[],COLUMNS($F:H)+3,FALSE),"Do not enter data")</f>
        <v>Alquiler (1415E)</v>
      </c>
      <c r="E23" s="154" t="str">
        <f>IFERROR(VLOOKUP(Government_revenues_table[[#This Row],[Clasificación según EFP]],Table6_GFS_codes_classification[],COLUMNS($F:I)+3,FALSE),"Do not enter data")</f>
        <v>Regalías (1415E1)</v>
      </c>
      <c r="F23" s="210" t="s">
        <v>513</v>
      </c>
      <c r="G23" s="211" t="s">
        <v>509</v>
      </c>
      <c r="H23" s="235" t="s">
        <v>569</v>
      </c>
      <c r="I23" s="326" t="s">
        <v>317</v>
      </c>
      <c r="J23" s="212">
        <v>267092746</v>
      </c>
      <c r="K23" s="210" t="s">
        <v>233</v>
      </c>
      <c r="L23" s="210"/>
      <c r="M23" s="311"/>
      <c r="N23" s="311"/>
      <c r="O23" s="210"/>
      <c r="P23" s="210"/>
      <c r="Q23" s="210"/>
      <c r="R23" s="210"/>
      <c r="S23" s="210"/>
      <c r="T23" s="210"/>
      <c r="U23" s="210"/>
    </row>
    <row r="24" spans="2:21" ht="15.75" customHeight="1" x14ac:dyDescent="0.4">
      <c r="B24" s="154" t="str">
        <f>IFERROR(VLOOKUP(Government_revenues_table[[#This Row],[Clasificación según EFP]],Table6_GFS_codes_classification[],COLUMNS($F:F)+3,FALSE),"Do not enter data")</f>
        <v>Otros ingresos (14E)</v>
      </c>
      <c r="C24" s="154" t="str">
        <f>IFERROR(VLOOKUP(Government_revenues_table[[#This Row],[Clasificación según EFP]],Table6_GFS_codes_classification[],COLUMNS($F:G)+3,FALSE),"Do not enter data")</f>
        <v>Ingresos por propiedades (141E)</v>
      </c>
      <c r="D24" s="154" t="str">
        <f>IFERROR(VLOOKUP(Government_revenues_table[[#This Row],[Clasificación según EFP]],Table6_GFS_codes_classification[],COLUMNS($F:H)+3,FALSE),"Do not enter data")</f>
        <v>Alquiler (1415E)</v>
      </c>
      <c r="E24" s="154" t="str">
        <f>IFERROR(VLOOKUP(Government_revenues_table[[#This Row],[Clasificación según EFP]],Table6_GFS_codes_classification[],COLUMNS($F:I)+3,FALSE),"Do not enter data")</f>
        <v>Regalías (1415E1)</v>
      </c>
      <c r="F24" s="210" t="s">
        <v>513</v>
      </c>
      <c r="G24" s="211" t="s">
        <v>509</v>
      </c>
      <c r="H24" s="326" t="s">
        <v>514</v>
      </c>
      <c r="I24" s="326" t="s">
        <v>511</v>
      </c>
      <c r="J24" s="212">
        <v>980065290</v>
      </c>
      <c r="K24" s="210" t="s">
        <v>233</v>
      </c>
      <c r="L24" s="210"/>
      <c r="M24" s="311"/>
      <c r="N24" s="311"/>
      <c r="O24" s="210"/>
      <c r="P24" s="210"/>
      <c r="Q24" s="210"/>
      <c r="R24" s="210"/>
      <c r="S24" s="210"/>
      <c r="T24" s="210"/>
      <c r="U24" s="210"/>
    </row>
    <row r="25" spans="2:21" ht="15.75" customHeight="1" x14ac:dyDescent="0.4">
      <c r="B25" s="154" t="str">
        <f>IFERROR(VLOOKUP(Government_revenues_table[[#This Row],[Clasificación según EFP]],Table6_GFS_codes_classification[],COLUMNS($F:F)+3,FALSE),"Do not enter data")</f>
        <v>Impuestos (11E)</v>
      </c>
      <c r="C25" s="154" t="str">
        <f>IFERROR(VLOOKUP(Government_revenues_table[[#This Row],[Clasificación según EFP]],Table6_GFS_codes_classification[],COLUMNS($F:G)+3,FALSE),"Do not enter data")</f>
        <v>Impuestos a las ganancias, las utilidades y las ganancias de capital (111E)</v>
      </c>
      <c r="D25" s="154" t="str">
        <f>IFERROR(VLOOKUP(Government_revenues_table[[#This Row],[Clasificación según EFP]],Table6_GFS_codes_classification[],COLUMNS($F:H)+3,FALSE),"Do not enter data")</f>
        <v>Impuestos extraordinarios a las ganancias, las utilidades y las ganancias de capital (1112E2)</v>
      </c>
      <c r="E25" s="154" t="str">
        <f>IFERROR(VLOOKUP(Government_revenues_table[[#This Row],[Clasificación según EFP]],Table6_GFS_codes_classification[],COLUMNS($F:I)+3,FALSE),"Do not enter data")</f>
        <v>Impuestos extraordinarios a las ganancias, las utilidades y las ganancias de capital (1112E2)</v>
      </c>
      <c r="F25" s="210" t="s">
        <v>515</v>
      </c>
      <c r="G25" s="211" t="s">
        <v>509</v>
      </c>
      <c r="H25" s="326" t="s">
        <v>516</v>
      </c>
      <c r="I25" s="326" t="s">
        <v>317</v>
      </c>
      <c r="J25" s="212">
        <v>88322952</v>
      </c>
      <c r="K25" s="210" t="s">
        <v>233</v>
      </c>
      <c r="L25" s="210"/>
      <c r="M25" s="311"/>
      <c r="N25" s="311"/>
      <c r="O25" s="210"/>
      <c r="P25" s="210"/>
      <c r="Q25" s="210"/>
      <c r="R25" s="210"/>
      <c r="S25" s="210"/>
      <c r="T25" s="210"/>
      <c r="U25" s="210"/>
    </row>
    <row r="26" spans="2:21" ht="15.75" customHeight="1" x14ac:dyDescent="0.4">
      <c r="B26" s="154" t="str">
        <f>IFERROR(VLOOKUP(Government_revenues_table[[#This Row],[Clasificación según EFP]],Table6_GFS_codes_classification[],COLUMNS($F:F)+3,FALSE),"Do not enter data")</f>
        <v>Impuestos (11E)</v>
      </c>
      <c r="C26" s="154" t="str">
        <f>IFERROR(VLOOKUP(Government_revenues_table[[#This Row],[Clasificación según EFP]],Table6_GFS_codes_classification[],COLUMNS($F:G)+3,FALSE),"Do not enter data")</f>
        <v>Impuestos a los bienes y servicios (114E)</v>
      </c>
      <c r="D26" s="154" t="str">
        <f>IFERROR(VLOOKUP(Government_revenues_table[[#This Row],[Clasificación según EFP]],Table6_GFS_codes_classification[],COLUMNS($F:H)+3,FALSE),"Do not enter data")</f>
        <v>Impuestos sobre el uso de bienes/permiso para usar bienes o realizar actividades (1145E)</v>
      </c>
      <c r="E26" s="154" t="str">
        <f>IFERROR(VLOOKUP(Government_revenues_table[[#This Row],[Clasificación según EFP]],Table6_GFS_codes_classification[],COLUMNS($F:I)+3,FALSE),"Do not enter data")</f>
        <v>Tasas de licencia (114521E)</v>
      </c>
      <c r="F26" s="210" t="s">
        <v>517</v>
      </c>
      <c r="G26" s="211" t="s">
        <v>509</v>
      </c>
      <c r="H26" s="326" t="s">
        <v>518</v>
      </c>
      <c r="I26" s="326" t="s">
        <v>325</v>
      </c>
      <c r="J26" s="212">
        <v>198762737</v>
      </c>
      <c r="K26" s="210" t="s">
        <v>233</v>
      </c>
      <c r="L26" s="210"/>
      <c r="M26" s="311"/>
      <c r="N26" s="311"/>
      <c r="O26" s="210"/>
      <c r="P26" s="210"/>
      <c r="Q26" s="210"/>
      <c r="R26" s="210"/>
      <c r="S26" s="210"/>
      <c r="T26" s="210"/>
      <c r="U26" s="210"/>
    </row>
    <row r="27" spans="2:21" x14ac:dyDescent="0.4">
      <c r="B27" s="154" t="str">
        <f>IFERROR(VLOOKUP(Government_revenues_table[[#This Row],[Clasificación según EFP]],Table6_GFS_codes_classification[],COLUMNS($F:F)+3,FALSE),"Do not enter data")</f>
        <v>Impuestos (11E)</v>
      </c>
      <c r="C27" s="154" t="str">
        <f>IFERROR(VLOOKUP(Government_revenues_table[[#This Row],[Clasificación según EFP]],Table6_GFS_codes_classification[],COLUMNS($F:G)+3,FALSE),"Do not enter data")</f>
        <v>Impuestos a los bienes y servicios (114E)</v>
      </c>
      <c r="D27" s="154" t="str">
        <f>IFERROR(VLOOKUP(Government_revenues_table[[#This Row],[Clasificación según EFP]],Table6_GFS_codes_classification[],COLUMNS($F:H)+3,FALSE),"Do not enter data")</f>
        <v>Impuestos generales a los bienes y servicios (IVA, impuesto a las ventas, impuesto a los ingresos brutos) (1141E)</v>
      </c>
      <c r="E27" s="154" t="str">
        <f>IFERROR(VLOOKUP(Government_revenues_table[[#This Row],[Clasificación según EFP]],Table6_GFS_codes_classification[],COLUMNS($F:I)+3,FALSE),"Do not enter data")</f>
        <v>Impuestos generales a los bienes y servicios (IVA, impuesto a las ventas, impuesto a los ingresos brutos) (1141E)</v>
      </c>
      <c r="F27" s="210" t="s">
        <v>519</v>
      </c>
      <c r="G27" s="211" t="s">
        <v>509</v>
      </c>
      <c r="H27" s="326" t="s">
        <v>520</v>
      </c>
      <c r="I27" s="326" t="s">
        <v>511</v>
      </c>
      <c r="J27" s="209">
        <v>1367729786.71</v>
      </c>
      <c r="K27" s="210" t="s">
        <v>233</v>
      </c>
      <c r="L27" s="210"/>
      <c r="M27" s="287" t="s">
        <v>521</v>
      </c>
      <c r="N27" s="287"/>
      <c r="O27" s="210"/>
      <c r="P27" s="210"/>
      <c r="Q27" s="210"/>
      <c r="R27" s="210"/>
      <c r="S27" s="210"/>
      <c r="T27" s="210"/>
      <c r="U27" s="210"/>
    </row>
    <row r="28" spans="2:21" x14ac:dyDescent="0.4">
      <c r="B28" s="154" t="str">
        <f>IFERROR(VLOOKUP(Government_revenues_table[[#This Row],[Clasificación según EFP]],Table6_GFS_codes_classification[],COLUMNS($F:F)+3,FALSE),"Do not enter data")</f>
        <v>Impuestos (11E)</v>
      </c>
      <c r="C28" s="154" t="str">
        <f>IFERROR(VLOOKUP(Government_revenues_table[[#This Row],[Clasificación según EFP]],Table6_GFS_codes_classification[],COLUMNS($F:G)+3,FALSE),"Do not enter data")</f>
        <v>Impuestos a las ganancias, las utilidades y las ganancias de capital (111E)</v>
      </c>
      <c r="D28" s="154" t="str">
        <f>IFERROR(VLOOKUP(Government_revenues_table[[#This Row],[Clasificación según EFP]],Table6_GFS_codes_classification[],COLUMNS($F:H)+3,FALSE),"Do not enter data")</f>
        <v>Impuestos extraordinarios a las ganancias, las utilidades y las ganancias de capital (1112E2)</v>
      </c>
      <c r="E28" s="154" t="str">
        <f>IFERROR(VLOOKUP(Government_revenues_table[[#This Row],[Clasificación según EFP]],Table6_GFS_codes_classification[],COLUMNS($F:I)+3,FALSE),"Do not enter data")</f>
        <v>Impuestos extraordinarios a las ganancias, las utilidades y las ganancias de capital (1112E2)</v>
      </c>
      <c r="F28" s="210" t="s">
        <v>515</v>
      </c>
      <c r="G28" s="211" t="s">
        <v>509</v>
      </c>
      <c r="H28" s="326" t="s">
        <v>568</v>
      </c>
      <c r="I28" s="326" t="s">
        <v>317</v>
      </c>
      <c r="J28" s="209">
        <v>770444889.88999999</v>
      </c>
      <c r="K28" s="210" t="s">
        <v>233</v>
      </c>
      <c r="L28" s="210"/>
      <c r="M28" s="287" t="s">
        <v>522</v>
      </c>
      <c r="N28" s="287"/>
      <c r="O28" s="210"/>
      <c r="P28" s="210"/>
      <c r="Q28" s="210"/>
      <c r="R28" s="210"/>
      <c r="S28" s="210"/>
      <c r="T28" s="210"/>
      <c r="U28" s="210"/>
    </row>
    <row r="29" spans="2:21" ht="15.5" thickBot="1" x14ac:dyDescent="0.45">
      <c r="B29" s="154" t="str">
        <f>IFERROR(VLOOKUP(Government_revenues_table[[#This Row],[Clasificación según EFP]],Table6_GFS_codes_classification[],COLUMNS($F:F)+3,FALSE),"Do not enter data")</f>
        <v>Impuestos (11E)</v>
      </c>
      <c r="C29" s="154" t="str">
        <f>IFERROR(VLOOKUP(Government_revenues_table[[#This Row],[Clasificación según EFP]],Table6_GFS_codes_classification[],COLUMNS($F:G)+3,FALSE),"Do not enter data")</f>
        <v>Otros impuestos a pagar por compañías de recursos naturales (116E)</v>
      </c>
      <c r="D29" s="154" t="str">
        <f>IFERROR(VLOOKUP(Government_revenues_table[[#This Row],[Clasificación según EFP]],Table6_GFS_codes_classification[],COLUMNS($F:H)+3,FALSE),"Do not enter data")</f>
        <v>Otros impuestos a pagar por compañías de recursos naturales (116E)</v>
      </c>
      <c r="E29" s="154" t="str">
        <f>IFERROR(VLOOKUP(Government_revenues_table[[#This Row],[Clasificación según EFP]],Table6_GFS_codes_classification[],COLUMNS($F:I)+3,FALSE),"Do not enter data")</f>
        <v>Otros impuestos a pagar por compañías de recursos naturales (116E)</v>
      </c>
      <c r="F29" s="210" t="s">
        <v>523</v>
      </c>
      <c r="G29" s="211" t="s">
        <v>509</v>
      </c>
      <c r="H29" s="326" t="s">
        <v>524</v>
      </c>
      <c r="I29" s="326" t="s">
        <v>322</v>
      </c>
      <c r="J29" s="209">
        <v>116100000</v>
      </c>
      <c r="K29" s="210" t="s">
        <v>233</v>
      </c>
      <c r="L29" s="210"/>
      <c r="M29" s="155"/>
      <c r="N29" s="155"/>
      <c r="O29" s="210"/>
      <c r="P29" s="210"/>
      <c r="Q29" s="210"/>
      <c r="R29" s="210"/>
      <c r="S29" s="210"/>
      <c r="T29" s="210"/>
      <c r="U29" s="210"/>
    </row>
    <row r="30" spans="2:21" x14ac:dyDescent="0.4">
      <c r="B30" s="154" t="str">
        <f>IFERROR(VLOOKUP(Government_revenues_table[[#This Row],[Clasificación según EFP]],Table6_GFS_codes_classification[],COLUMNS($F:F)+3,FALSE),"Do not enter data")</f>
        <v>Impuestos (11E)</v>
      </c>
      <c r="C30" s="154" t="str">
        <f>IFERROR(VLOOKUP(Government_revenues_table[[#This Row],[Clasificación según EFP]],Table6_GFS_codes_classification[],COLUMNS($F:G)+3,FALSE),"Do not enter data")</f>
        <v>Otros impuestos a pagar por compañías de recursos naturales (116E)</v>
      </c>
      <c r="D30" s="154" t="str">
        <f>IFERROR(VLOOKUP(Government_revenues_table[[#This Row],[Clasificación según EFP]],Table6_GFS_codes_classification[],COLUMNS($F:H)+3,FALSE),"Do not enter data")</f>
        <v>Otros impuestos a pagar por compañías de recursos naturales (116E)</v>
      </c>
      <c r="E30" s="154" t="str">
        <f>IFERROR(VLOOKUP(Government_revenues_table[[#This Row],[Clasificación según EFP]],Table6_GFS_codes_classification[],COLUMNS($F:I)+3,FALSE),"Do not enter data")</f>
        <v>Otros impuestos a pagar por compañías de recursos naturales (116E)</v>
      </c>
      <c r="F30" s="210" t="s">
        <v>523</v>
      </c>
      <c r="G30" s="211" t="s">
        <v>509</v>
      </c>
      <c r="H30" s="326" t="s">
        <v>525</v>
      </c>
      <c r="I30" s="326" t="s">
        <v>320</v>
      </c>
      <c r="J30" s="209">
        <v>89500000</v>
      </c>
      <c r="K30" s="210" t="s">
        <v>233</v>
      </c>
      <c r="L30" s="210"/>
      <c r="M30" s="210"/>
      <c r="N30" s="210"/>
      <c r="O30" s="210"/>
      <c r="P30" s="32"/>
      <c r="Q30" s="211"/>
      <c r="R30" s="263"/>
      <c r="S30" s="211"/>
      <c r="T30" s="263"/>
      <c r="U30" s="211"/>
    </row>
    <row r="31" spans="2:21" x14ac:dyDescent="0.4">
      <c r="B31" s="154" t="str">
        <f>IFERROR(VLOOKUP(Government_revenues_table[[#This Row],[Clasificación según EFP]],Table6_GFS_codes_classification[],COLUMNS($F:F)+3,FALSE),"Do not enter data")</f>
        <v>Impuestos (11E)</v>
      </c>
      <c r="C31" s="154" t="str">
        <f>IFERROR(VLOOKUP(Government_revenues_table[[#This Row],[Clasificación según EFP]],Table6_GFS_codes_classification[],COLUMNS($F:G)+3,FALSE),"Do not enter data")</f>
        <v>Impuestos a las ganancias, las utilidades y las ganancias de capital (111E)</v>
      </c>
      <c r="D31" s="154" t="str">
        <f>IFERROR(VLOOKUP(Government_revenues_table[[#This Row],[Clasificación según EFP]],Table6_GFS_codes_classification[],COLUMNS($F:H)+3,FALSE),"Do not enter data")</f>
        <v>Impuestos ordinarios a las ganancias, las utilidades y las ganancias de capital (1112E1)</v>
      </c>
      <c r="E31" s="154" t="str">
        <f>IFERROR(VLOOKUP(Government_revenues_table[[#This Row],[Clasificación según EFP]],Table6_GFS_codes_classification[],COLUMNS($F:I)+3,FALSE),"Do not enter data")</f>
        <v>Impuestos ordinarios a las ganancias, las utilidades y las ganancias de capital (1112E1)</v>
      </c>
      <c r="F31" s="210" t="s">
        <v>508</v>
      </c>
      <c r="G31" s="210" t="s">
        <v>526</v>
      </c>
      <c r="H31" s="326" t="s">
        <v>527</v>
      </c>
      <c r="I31" s="326" t="s">
        <v>511</v>
      </c>
      <c r="J31" s="212">
        <v>3034357817</v>
      </c>
      <c r="K31" s="210" t="s">
        <v>233</v>
      </c>
      <c r="L31" s="210"/>
      <c r="M31" s="210"/>
      <c r="N31" s="210"/>
      <c r="O31" s="210"/>
      <c r="P31" s="308"/>
      <c r="Q31" s="308"/>
      <c r="R31" s="308"/>
      <c r="S31" s="308"/>
      <c r="T31" s="308"/>
      <c r="U31" s="308"/>
    </row>
    <row r="32" spans="2:21" x14ac:dyDescent="0.4">
      <c r="B32" s="154" t="str">
        <f>IFERROR(VLOOKUP(Government_revenues_table[[#This Row],[Clasificación según EFP]],Table6_GFS_codes_classification[],COLUMNS($F:F)+3,FALSE),"Do not enter data")</f>
        <v>Otros ingresos (14E)</v>
      </c>
      <c r="C32" s="154" t="str">
        <f>IFERROR(VLOOKUP(Government_revenues_table[[#This Row],[Clasificación según EFP]],Table6_GFS_codes_classification[],COLUMNS($F:G)+3,FALSE),"Do not enter data")</f>
        <v>Ingresos por propiedades (141E)</v>
      </c>
      <c r="D32" s="154" t="str">
        <f>IFERROR(VLOOKUP(Government_revenues_table[[#This Row],[Clasificación según EFP]],Table6_GFS_codes_classification[],COLUMNS($F:H)+3,FALSE),"Do not enter data")</f>
        <v>Alquiler (1415E)</v>
      </c>
      <c r="E32" s="154" t="str">
        <f>IFERROR(VLOOKUP(Government_revenues_table[[#This Row],[Clasificación según EFP]],Table6_GFS_codes_classification[],COLUMNS($F:I)+3,FALSE),"Do not enter data")</f>
        <v>Regalías (1415E1)</v>
      </c>
      <c r="F32" s="210" t="s">
        <v>513</v>
      </c>
      <c r="G32" s="210" t="s">
        <v>526</v>
      </c>
      <c r="H32" s="326" t="s">
        <v>570</v>
      </c>
      <c r="I32" s="326" t="s">
        <v>326</v>
      </c>
      <c r="J32" s="212">
        <v>1787733036</v>
      </c>
      <c r="K32" s="210" t="s">
        <v>233</v>
      </c>
      <c r="L32" s="210"/>
      <c r="M32" s="210"/>
      <c r="N32" s="210"/>
      <c r="O32" s="210"/>
      <c r="P32" s="210"/>
      <c r="Q32" s="210"/>
      <c r="R32" s="210"/>
      <c r="S32" s="210"/>
      <c r="T32" s="210"/>
      <c r="U32" s="210"/>
    </row>
    <row r="33" spans="2:21" x14ac:dyDescent="0.4">
      <c r="B33" s="154" t="str">
        <f>IFERROR(VLOOKUP(Government_revenues_table[[#This Row],[Clasificación según EFP]],Table6_GFS_codes_classification[],COLUMNS($F:F)+3,FALSE),"Do not enter data")</f>
        <v>Impuestos (11E)</v>
      </c>
      <c r="C33" s="154" t="str">
        <f>IFERROR(VLOOKUP(Government_revenues_table[[#This Row],[Clasificación según EFP]],Table6_GFS_codes_classification[],COLUMNS($F:G)+3,FALSE),"Do not enter data")</f>
        <v>Otros impuestos a pagar por compañías de recursos naturales (116E)</v>
      </c>
      <c r="D33" s="154" t="str">
        <f>IFERROR(VLOOKUP(Government_revenues_table[[#This Row],[Clasificación según EFP]],Table6_GFS_codes_classification[],COLUMNS($F:H)+3,FALSE),"Do not enter data")</f>
        <v>Otros impuestos a pagar por compañías de recursos naturales (116E)</v>
      </c>
      <c r="E33" s="154" t="str">
        <f>IFERROR(VLOOKUP(Government_revenues_table[[#This Row],[Clasificación según EFP]],Table6_GFS_codes_classification[],COLUMNS($F:I)+3,FALSE),"Do not enter data")</f>
        <v>Otros impuestos a pagar por compañías de recursos naturales (116E)</v>
      </c>
      <c r="F33" s="210" t="s">
        <v>523</v>
      </c>
      <c r="G33" s="210" t="s">
        <v>526</v>
      </c>
      <c r="H33" s="326" t="s">
        <v>524</v>
      </c>
      <c r="I33" s="326" t="s">
        <v>322</v>
      </c>
      <c r="J33" s="264">
        <v>149100000</v>
      </c>
      <c r="K33" s="210" t="s">
        <v>528</v>
      </c>
      <c r="L33" s="210"/>
      <c r="M33" s="210"/>
      <c r="N33" s="210"/>
      <c r="O33" s="210"/>
      <c r="P33" s="210"/>
      <c r="Q33" s="210"/>
      <c r="R33" s="210"/>
      <c r="S33" s="210"/>
      <c r="T33" s="210"/>
      <c r="U33" s="210"/>
    </row>
    <row r="34" spans="2:21" x14ac:dyDescent="0.4">
      <c r="B34" s="154" t="str">
        <f>IFERROR(VLOOKUP(Government_revenues_table[[#This Row],[Clasificación según EFP]],Table6_GFS_codes_classification[],COLUMNS($F:F)+3,FALSE),"Do not enter data")</f>
        <v>Impuestos (11E)</v>
      </c>
      <c r="C34" s="154" t="str">
        <f>IFERROR(VLOOKUP(Government_revenues_table[[#This Row],[Clasificación según EFP]],Table6_GFS_codes_classification[],COLUMNS($F:G)+3,FALSE),"Do not enter data")</f>
        <v>Otros impuestos a pagar por compañías de recursos naturales (116E)</v>
      </c>
      <c r="D34" s="154" t="str">
        <f>IFERROR(VLOOKUP(Government_revenues_table[[#This Row],[Clasificación según EFP]],Table6_GFS_codes_classification[],COLUMNS($F:H)+3,FALSE),"Do not enter data")</f>
        <v>Otros impuestos a pagar por compañías de recursos naturales (116E)</v>
      </c>
      <c r="E34" s="154" t="str">
        <f>IFERROR(VLOOKUP(Government_revenues_table[[#This Row],[Clasificación según EFP]],Table6_GFS_codes_classification[],COLUMNS($F:I)+3,FALSE),"Do not enter data")</f>
        <v>Otros impuestos a pagar por compañías de recursos naturales (116E)</v>
      </c>
      <c r="F34" s="210" t="s">
        <v>523</v>
      </c>
      <c r="G34" s="210" t="s">
        <v>526</v>
      </c>
      <c r="H34" s="326" t="s">
        <v>525</v>
      </c>
      <c r="I34" s="326" t="s">
        <v>320</v>
      </c>
      <c r="J34" s="264">
        <v>29700000</v>
      </c>
      <c r="K34" s="210" t="s">
        <v>528</v>
      </c>
      <c r="L34" s="210"/>
      <c r="M34" s="210"/>
      <c r="N34" s="210"/>
      <c r="O34" s="210"/>
      <c r="P34" s="210"/>
      <c r="Q34" s="210"/>
      <c r="R34" s="210"/>
      <c r="S34" s="210"/>
      <c r="T34" s="210"/>
      <c r="U34" s="210"/>
    </row>
    <row r="35" spans="2:21" x14ac:dyDescent="0.4">
      <c r="B35" s="156" t="str">
        <f>IFERROR(VLOOKUP(Government_revenues_table[[#This Row],[Clasificación según EFP]],Table6_GFS_codes_classification[],COLUMNS($F:F)+3,FALSE),"Do not enter data")</f>
        <v>&lt;Elegir del menú&gt;</v>
      </c>
      <c r="C35" s="156" t="str">
        <f>IFERROR(VLOOKUP(Government_revenues_table[[#This Row],[Clasificación según EFP]],Table6_GFS_codes_classification[],COLUMNS($F:G)+3,FALSE),"Do not enter data")</f>
        <v>&lt;Elegir del menú&gt;</v>
      </c>
      <c r="D35" s="156" t="str">
        <f>IFERROR(VLOOKUP(Government_revenues_table[[#This Row],[Clasificación según EFP]],Table6_GFS_codes_classification[],COLUMNS($F:H)+3,FALSE),"Do not enter data")</f>
        <v>&lt;Elegir del menú&gt;</v>
      </c>
      <c r="E35" s="156" t="str">
        <f>IFERROR(VLOOKUP(Government_revenues_table[[#This Row],[Clasificación según EFP]],Table6_GFS_codes_classification[],COLUMNS($F:I)+3,FALSE),"Do not enter data")</f>
        <v>&lt;Elegir del menú&gt;</v>
      </c>
      <c r="F35" s="210" t="s">
        <v>529</v>
      </c>
      <c r="G35" s="210" t="s">
        <v>530</v>
      </c>
      <c r="H35" s="210" t="s">
        <v>531</v>
      </c>
      <c r="I35" s="210" t="s">
        <v>532</v>
      </c>
      <c r="J35" s="264" t="s">
        <v>533</v>
      </c>
      <c r="K35" s="210" t="s">
        <v>528</v>
      </c>
      <c r="L35" s="210"/>
      <c r="M35" s="210"/>
      <c r="N35" s="210"/>
      <c r="O35" s="210"/>
      <c r="P35" s="210"/>
      <c r="Q35" s="210"/>
      <c r="R35" s="210"/>
      <c r="S35" s="210"/>
      <c r="T35" s="210"/>
      <c r="U35" s="210"/>
    </row>
    <row r="36" spans="2:21" x14ac:dyDescent="0.4">
      <c r="B36" s="154" t="str">
        <f>IFERROR(VLOOKUP(Government_revenues_table[[#This Row],[Clasificación según EFP]],Table6_GFS_codes_classification[],COLUMNS($F:F)+3,FALSE),"Do not enter data")</f>
        <v>&lt;Elegir del menú&gt;</v>
      </c>
      <c r="C36" s="154" t="str">
        <f>IFERROR(VLOOKUP(Government_revenues_table[[#This Row],[Clasificación según EFP]],Table6_GFS_codes_classification[],COLUMNS($F:G)+3,FALSE),"Do not enter data")</f>
        <v>&lt;Elegir del menú&gt;</v>
      </c>
      <c r="D36" s="154" t="str">
        <f>IFERROR(VLOOKUP(Government_revenues_table[[#This Row],[Clasificación según EFP]],Table6_GFS_codes_classification[],COLUMNS($F:H)+3,FALSE),"Do not enter data")</f>
        <v>&lt;Elegir del menú&gt;</v>
      </c>
      <c r="E36" s="154" t="str">
        <f>IFERROR(VLOOKUP(Government_revenues_table[[#This Row],[Clasificación según EFP]],Table6_GFS_codes_classification[],COLUMNS($F:I)+3,FALSE),"Do not enter data")</f>
        <v>&lt;Elegir del menú&gt;</v>
      </c>
      <c r="F36" s="210" t="s">
        <v>529</v>
      </c>
      <c r="G36" s="210" t="s">
        <v>530</v>
      </c>
      <c r="H36" s="210" t="s">
        <v>531</v>
      </c>
      <c r="I36" s="210" t="s">
        <v>532</v>
      </c>
      <c r="J36" s="264" t="s">
        <v>533</v>
      </c>
      <c r="K36" s="210" t="s">
        <v>528</v>
      </c>
      <c r="L36" s="210"/>
      <c r="M36" s="210"/>
      <c r="N36" s="210"/>
      <c r="O36" s="210"/>
      <c r="P36" s="210"/>
      <c r="Q36" s="210"/>
      <c r="R36" s="210"/>
      <c r="S36" s="210"/>
      <c r="T36" s="210"/>
      <c r="U36" s="210"/>
    </row>
    <row r="37" spans="2:21" x14ac:dyDescent="0.4">
      <c r="B37" s="154" t="str">
        <f>IFERROR(VLOOKUP(Government_revenues_table[[#This Row],[Clasificación según EFP]],Table6_GFS_codes_classification[],COLUMNS($F:F)+3,FALSE),"Do not enter data")</f>
        <v>&lt;Elegir del menú&gt;</v>
      </c>
      <c r="C37" s="154" t="str">
        <f>IFERROR(VLOOKUP(Government_revenues_table[[#This Row],[Clasificación según EFP]],Table6_GFS_codes_classification[],COLUMNS($F:G)+3,FALSE),"Do not enter data")</f>
        <v>&lt;Elegir del menú&gt;</v>
      </c>
      <c r="D37" s="154" t="str">
        <f>IFERROR(VLOOKUP(Government_revenues_table[[#This Row],[Clasificación según EFP]],Table6_GFS_codes_classification[],COLUMNS($F:H)+3,FALSE),"Do not enter data")</f>
        <v>&lt;Elegir del menú&gt;</v>
      </c>
      <c r="E37" s="154" t="str">
        <f>IFERROR(VLOOKUP(Government_revenues_table[[#This Row],[Clasificación según EFP]],Table6_GFS_codes_classification[],COLUMNS($F:I)+3,FALSE),"Do not enter data")</f>
        <v>&lt;Elegir del menú&gt;</v>
      </c>
      <c r="F37" s="210" t="s">
        <v>529</v>
      </c>
      <c r="G37" s="210" t="s">
        <v>530</v>
      </c>
      <c r="H37" s="210" t="s">
        <v>531</v>
      </c>
      <c r="I37" s="210" t="s">
        <v>532</v>
      </c>
      <c r="J37" s="264" t="s">
        <v>533</v>
      </c>
      <c r="K37" s="210" t="s">
        <v>528</v>
      </c>
      <c r="L37" s="210"/>
      <c r="M37" s="210"/>
      <c r="N37" s="210"/>
      <c r="O37" s="210"/>
      <c r="P37" s="210"/>
      <c r="Q37" s="210"/>
      <c r="R37" s="210"/>
      <c r="S37" s="210"/>
      <c r="T37" s="210"/>
      <c r="U37" s="210"/>
    </row>
    <row r="38" spans="2:21" x14ac:dyDescent="0.4">
      <c r="B38" s="154" t="str">
        <f>IFERROR(VLOOKUP(Government_revenues_table[[#This Row],[Clasificación según EFP]],Table6_GFS_codes_classification[],COLUMNS($F:F)+3,FALSE),"Do not enter data")</f>
        <v>&lt;Elegir del menú&gt;</v>
      </c>
      <c r="C38" s="154" t="str">
        <f>IFERROR(VLOOKUP(Government_revenues_table[[#This Row],[Clasificación según EFP]],Table6_GFS_codes_classification[],COLUMNS($F:G)+3,FALSE),"Do not enter data")</f>
        <v>&lt;Elegir del menú&gt;</v>
      </c>
      <c r="D38" s="154" t="str">
        <f>IFERROR(VLOOKUP(Government_revenues_table[[#This Row],[Clasificación según EFP]],Table6_GFS_codes_classification[],COLUMNS($F:H)+3,FALSE),"Do not enter data")</f>
        <v>&lt;Elegir del menú&gt;</v>
      </c>
      <c r="E38" s="154" t="str">
        <f>IFERROR(VLOOKUP(Government_revenues_table[[#This Row],[Clasificación según EFP]],Table6_GFS_codes_classification[],COLUMNS($F:I)+3,FALSE),"Do not enter data")</f>
        <v>&lt;Elegir del menú&gt;</v>
      </c>
      <c r="F38" s="210" t="s">
        <v>529</v>
      </c>
      <c r="G38" s="210" t="s">
        <v>530</v>
      </c>
      <c r="H38" s="210" t="s">
        <v>531</v>
      </c>
      <c r="I38" s="210" t="s">
        <v>532</v>
      </c>
      <c r="J38" s="264" t="s">
        <v>533</v>
      </c>
      <c r="K38" s="210" t="s">
        <v>528</v>
      </c>
      <c r="L38" s="210"/>
      <c r="M38" s="210"/>
      <c r="N38" s="210"/>
      <c r="O38" s="210"/>
      <c r="P38" s="210"/>
      <c r="Q38" s="210"/>
      <c r="R38" s="210"/>
      <c r="S38" s="210"/>
      <c r="T38" s="210"/>
      <c r="U38" s="210"/>
    </row>
    <row r="39" spans="2:21" x14ac:dyDescent="0.4">
      <c r="B39" s="154" t="str">
        <f>IFERROR(VLOOKUP(Government_revenues_table[[#This Row],[Clasificación según EFP]],Table6_GFS_codes_classification[],COLUMNS($F:F)+3,FALSE),"Do not enter data")</f>
        <v>&lt;Elegir del menú&gt;</v>
      </c>
      <c r="C39" s="154" t="str">
        <f>IFERROR(VLOOKUP(Government_revenues_table[[#This Row],[Clasificación según EFP]],Table6_GFS_codes_classification[],COLUMNS($F:G)+3,FALSE),"Do not enter data")</f>
        <v>&lt;Elegir del menú&gt;</v>
      </c>
      <c r="D39" s="154" t="str">
        <f>IFERROR(VLOOKUP(Government_revenues_table[[#This Row],[Clasificación según EFP]],Table6_GFS_codes_classification[],COLUMNS($F:H)+3,FALSE),"Do not enter data")</f>
        <v>&lt;Elegir del menú&gt;</v>
      </c>
      <c r="E39" s="154" t="str">
        <f>IFERROR(VLOOKUP(Government_revenues_table[[#This Row],[Clasificación según EFP]],Table6_GFS_codes_classification[],COLUMNS($F:I)+3,FALSE),"Do not enter data")</f>
        <v>&lt;Elegir del menú&gt;</v>
      </c>
      <c r="F39" s="210" t="s">
        <v>529</v>
      </c>
      <c r="G39" s="210" t="s">
        <v>530</v>
      </c>
      <c r="H39" s="210" t="s">
        <v>531</v>
      </c>
      <c r="I39" s="210" t="s">
        <v>532</v>
      </c>
      <c r="J39" s="264" t="s">
        <v>533</v>
      </c>
      <c r="K39" s="210" t="s">
        <v>528</v>
      </c>
      <c r="L39" s="210"/>
      <c r="M39" s="210"/>
      <c r="N39" s="210"/>
      <c r="O39" s="210"/>
      <c r="P39" s="210"/>
      <c r="Q39" s="210"/>
      <c r="R39" s="210"/>
      <c r="S39" s="210"/>
      <c r="T39" s="210"/>
      <c r="U39" s="265"/>
    </row>
    <row r="40" spans="2:21" x14ac:dyDescent="0.4">
      <c r="B40" s="154" t="str">
        <f>IFERROR(VLOOKUP(Government_revenues_table[[#This Row],[Clasificación según EFP]],Table6_GFS_codes_classification[],COLUMNS($F:F)+3,FALSE),"Do not enter data")</f>
        <v>&lt;Elegir del menú&gt;</v>
      </c>
      <c r="C40" s="154" t="str">
        <f>IFERROR(VLOOKUP(Government_revenues_table[[#This Row],[Clasificación según EFP]],Table6_GFS_codes_classification[],COLUMNS($F:G)+3,FALSE),"Do not enter data")</f>
        <v>&lt;Elegir del menú&gt;</v>
      </c>
      <c r="D40" s="154" t="str">
        <f>IFERROR(VLOOKUP(Government_revenues_table[[#This Row],[Clasificación según EFP]],Table6_GFS_codes_classification[],COLUMNS($F:H)+3,FALSE),"Do not enter data")</f>
        <v>&lt;Elegir del menú&gt;</v>
      </c>
      <c r="E40" s="154" t="str">
        <f>IFERROR(VLOOKUP(Government_revenues_table[[#This Row],[Clasificación según EFP]],Table6_GFS_codes_classification[],COLUMNS($F:I)+3,FALSE),"Do not enter data")</f>
        <v>&lt;Elegir del menú&gt;</v>
      </c>
      <c r="F40" s="210" t="s">
        <v>529</v>
      </c>
      <c r="G40" s="210" t="s">
        <v>530</v>
      </c>
      <c r="H40" s="210" t="s">
        <v>531</v>
      </c>
      <c r="I40" s="210" t="s">
        <v>532</v>
      </c>
      <c r="J40" s="264" t="s">
        <v>533</v>
      </c>
      <c r="K40" s="210" t="s">
        <v>528</v>
      </c>
      <c r="L40" s="210"/>
      <c r="M40" s="210"/>
      <c r="N40" s="210"/>
      <c r="O40" s="210"/>
      <c r="P40" s="210"/>
      <c r="Q40" s="210"/>
      <c r="R40" s="210"/>
      <c r="S40" s="210"/>
      <c r="T40" s="210"/>
      <c r="U40" s="266"/>
    </row>
    <row r="41" spans="2:21" x14ac:dyDescent="0.4">
      <c r="B41" s="154" t="str">
        <f>IFERROR(VLOOKUP(Government_revenues_table[[#This Row],[Clasificación según EFP]],Table6_GFS_codes_classification[],COLUMNS($F:F)+3,FALSE),"Do not enter data")</f>
        <v>&lt;Elegir del menú&gt;</v>
      </c>
      <c r="C41" s="154" t="str">
        <f>IFERROR(VLOOKUP(Government_revenues_table[[#This Row],[Clasificación según EFP]],Table6_GFS_codes_classification[],COLUMNS($F:G)+3,FALSE),"Do not enter data")</f>
        <v>&lt;Elegir del menú&gt;</v>
      </c>
      <c r="D41" s="154" t="str">
        <f>IFERROR(VLOOKUP(Government_revenues_table[[#This Row],[Clasificación según EFP]],Table6_GFS_codes_classification[],COLUMNS($F:H)+3,FALSE),"Do not enter data")</f>
        <v>&lt;Elegir del menú&gt;</v>
      </c>
      <c r="E41" s="154" t="str">
        <f>IFERROR(VLOOKUP(Government_revenues_table[[#This Row],[Clasificación según EFP]],Table6_GFS_codes_classification[],COLUMNS($F:I)+3,FALSE),"Do not enter data")</f>
        <v>&lt;Elegir del menú&gt;</v>
      </c>
      <c r="F41" s="210" t="s">
        <v>529</v>
      </c>
      <c r="G41" s="210" t="s">
        <v>530</v>
      </c>
      <c r="H41" s="210" t="s">
        <v>531</v>
      </c>
      <c r="I41" s="210" t="s">
        <v>532</v>
      </c>
      <c r="J41" s="264" t="s">
        <v>533</v>
      </c>
      <c r="K41" s="210" t="s">
        <v>528</v>
      </c>
      <c r="L41" s="210"/>
      <c r="M41" s="210"/>
      <c r="N41" s="210"/>
      <c r="O41" s="210"/>
      <c r="P41" s="210"/>
      <c r="Q41" s="210"/>
      <c r="R41" s="210"/>
      <c r="S41" s="210"/>
      <c r="T41" s="210"/>
      <c r="U41" s="210"/>
    </row>
    <row r="42" spans="2:21" x14ac:dyDescent="0.4">
      <c r="B42" s="154" t="str">
        <f>IFERROR(VLOOKUP(Government_revenues_table[[#This Row],[Clasificación según EFP]],Table6_GFS_codes_classification[],COLUMNS($F:F)+3,FALSE),"Do not enter data")</f>
        <v>&lt;Elegir del menú&gt;</v>
      </c>
      <c r="C42" s="154" t="str">
        <f>IFERROR(VLOOKUP(Government_revenues_table[[#This Row],[Clasificación según EFP]],Table6_GFS_codes_classification[],COLUMNS($F:G)+3,FALSE),"Do not enter data")</f>
        <v>&lt;Elegir del menú&gt;</v>
      </c>
      <c r="D42" s="154" t="str">
        <f>IFERROR(VLOOKUP(Government_revenues_table[[#This Row],[Clasificación según EFP]],Table6_GFS_codes_classification[],COLUMNS($F:H)+3,FALSE),"Do not enter data")</f>
        <v>&lt;Elegir del menú&gt;</v>
      </c>
      <c r="E42" s="154" t="str">
        <f>IFERROR(VLOOKUP(Government_revenues_table[[#This Row],[Clasificación según EFP]],Table6_GFS_codes_classification[],COLUMNS($F:I)+3,FALSE),"Do not enter data")</f>
        <v>&lt;Elegir del menú&gt;</v>
      </c>
      <c r="F42" s="210" t="s">
        <v>529</v>
      </c>
      <c r="G42" s="210" t="s">
        <v>530</v>
      </c>
      <c r="H42" s="210" t="s">
        <v>531</v>
      </c>
      <c r="I42" s="210" t="s">
        <v>532</v>
      </c>
      <c r="J42" s="264" t="s">
        <v>533</v>
      </c>
      <c r="K42" s="210" t="s">
        <v>528</v>
      </c>
      <c r="L42" s="210"/>
      <c r="M42" s="210"/>
      <c r="N42" s="210"/>
      <c r="O42" s="210"/>
      <c r="P42" s="210"/>
      <c r="Q42" s="210"/>
      <c r="R42" s="210"/>
      <c r="S42" s="210"/>
      <c r="T42" s="210"/>
      <c r="U42" s="210"/>
    </row>
    <row r="43" spans="2:21" x14ac:dyDescent="0.4">
      <c r="B43" s="154" t="str">
        <f>IFERROR(VLOOKUP(Government_revenues_table[[#This Row],[Clasificación según EFP]],Table6_GFS_codes_classification[],COLUMNS($F:F)+3,FALSE),"Do not enter data")</f>
        <v>&lt;Elegir del menú&gt;</v>
      </c>
      <c r="C43" s="154" t="str">
        <f>IFERROR(VLOOKUP(Government_revenues_table[[#This Row],[Clasificación según EFP]],Table6_GFS_codes_classification[],COLUMNS($F:G)+3,FALSE),"Do not enter data")</f>
        <v>&lt;Elegir del menú&gt;</v>
      </c>
      <c r="D43" s="154" t="str">
        <f>IFERROR(VLOOKUP(Government_revenues_table[[#This Row],[Clasificación según EFP]],Table6_GFS_codes_classification[],COLUMNS($F:H)+3,FALSE),"Do not enter data")</f>
        <v>&lt;Elegir del menú&gt;</v>
      </c>
      <c r="E43" s="154" t="str">
        <f>IFERROR(VLOOKUP(Government_revenues_table[[#This Row],[Clasificación según EFP]],Table6_GFS_codes_classification[],COLUMNS($F:I)+3,FALSE),"Do not enter data")</f>
        <v>&lt;Elegir del menú&gt;</v>
      </c>
      <c r="F43" s="210" t="s">
        <v>529</v>
      </c>
      <c r="G43" s="210" t="s">
        <v>530</v>
      </c>
      <c r="H43" s="210" t="s">
        <v>531</v>
      </c>
      <c r="I43" s="210" t="s">
        <v>532</v>
      </c>
      <c r="J43" s="264" t="s">
        <v>533</v>
      </c>
      <c r="K43" s="210" t="s">
        <v>528</v>
      </c>
      <c r="L43" s="210"/>
      <c r="M43" s="210"/>
      <c r="N43" s="210"/>
      <c r="O43" s="210"/>
      <c r="P43" s="210"/>
      <c r="Q43" s="210"/>
      <c r="R43" s="210"/>
      <c r="S43" s="210"/>
      <c r="T43" s="210"/>
      <c r="U43" s="210"/>
    </row>
    <row r="44" spans="2:21" x14ac:dyDescent="0.4">
      <c r="B44" s="156" t="str">
        <f>IFERROR(VLOOKUP(Government_revenues_table[[#This Row],[Clasificación según EFP]],Table6_GFS_codes_classification[],COLUMNS($F:F)+3,FALSE),"Do not enter data")</f>
        <v>&lt;Elegir del menú&gt;</v>
      </c>
      <c r="C44" s="156" t="str">
        <f>IFERROR(VLOOKUP(Government_revenues_table[[#This Row],[Clasificación según EFP]],Table6_GFS_codes_classification[],COLUMNS($F:G)+3,FALSE),"Do not enter data")</f>
        <v>&lt;Elegir del menú&gt;</v>
      </c>
      <c r="D44" s="156" t="str">
        <f>IFERROR(VLOOKUP(Government_revenues_table[[#This Row],[Clasificación según EFP]],Table6_GFS_codes_classification[],COLUMNS($F:H)+3,FALSE),"Do not enter data")</f>
        <v>&lt;Elegir del menú&gt;</v>
      </c>
      <c r="E44" s="156" t="str">
        <f>IFERROR(VLOOKUP(Government_revenues_table[[#This Row],[Clasificación según EFP]],Table6_GFS_codes_classification[],COLUMNS($F:I)+3,FALSE),"Do not enter data")</f>
        <v>&lt;Elegir del menú&gt;</v>
      </c>
      <c r="F44" s="210" t="s">
        <v>529</v>
      </c>
      <c r="G44" s="210" t="s">
        <v>530</v>
      </c>
      <c r="H44" s="210" t="s">
        <v>531</v>
      </c>
      <c r="I44" s="210" t="s">
        <v>532</v>
      </c>
      <c r="J44" s="264" t="s">
        <v>533</v>
      </c>
      <c r="K44" s="210" t="s">
        <v>528</v>
      </c>
      <c r="L44" s="210"/>
      <c r="M44" s="210"/>
      <c r="N44" s="210"/>
      <c r="O44" s="210"/>
      <c r="P44" s="210"/>
      <c r="Q44" s="210"/>
      <c r="R44" s="210"/>
      <c r="S44" s="210"/>
      <c r="T44" s="210"/>
      <c r="U44" s="210"/>
    </row>
    <row r="45" spans="2:21" x14ac:dyDescent="0.4">
      <c r="B45" s="154" t="str">
        <f>IFERROR(VLOOKUP(Government_revenues_table[[#This Row],[Clasificación según EFP]],Table6_GFS_codes_classification[],COLUMNS($F:F)+3,FALSE),"Do not enter data")</f>
        <v>&lt;Elegir del menú&gt;</v>
      </c>
      <c r="C45" s="154" t="str">
        <f>IFERROR(VLOOKUP(Government_revenues_table[[#This Row],[Clasificación según EFP]],Table6_GFS_codes_classification[],COLUMNS($F:G)+3,FALSE),"Do not enter data")</f>
        <v>&lt;Elegir del menú&gt;</v>
      </c>
      <c r="D45" s="154" t="str">
        <f>IFERROR(VLOOKUP(Government_revenues_table[[#This Row],[Clasificación según EFP]],Table6_GFS_codes_classification[],COLUMNS($F:H)+3,FALSE),"Do not enter data")</f>
        <v>&lt;Elegir del menú&gt;</v>
      </c>
      <c r="E45" s="154" t="str">
        <f>IFERROR(VLOOKUP(Government_revenues_table[[#This Row],[Clasificación según EFP]],Table6_GFS_codes_classification[],COLUMNS($F:I)+3,FALSE),"Do not enter data")</f>
        <v>&lt;Elegir del menú&gt;</v>
      </c>
      <c r="F45" s="210" t="s">
        <v>529</v>
      </c>
      <c r="G45" s="210" t="s">
        <v>530</v>
      </c>
      <c r="H45" s="210" t="s">
        <v>531</v>
      </c>
      <c r="I45" s="210" t="s">
        <v>532</v>
      </c>
      <c r="J45" s="264" t="s">
        <v>533</v>
      </c>
      <c r="K45" s="210" t="s">
        <v>528</v>
      </c>
      <c r="L45" s="210"/>
      <c r="M45" s="210"/>
      <c r="N45" s="210"/>
      <c r="O45" s="210"/>
      <c r="P45" s="210"/>
      <c r="Q45" s="210"/>
      <c r="R45" s="210"/>
      <c r="S45" s="210"/>
      <c r="T45" s="210"/>
      <c r="U45" s="210"/>
    </row>
    <row r="46" spans="2:21" x14ac:dyDescent="0.4">
      <c r="B46" s="154" t="str">
        <f>IFERROR(VLOOKUP(Government_revenues_table[[#This Row],[Clasificación según EFP]],Table6_GFS_codes_classification[],COLUMNS($F:F)+3,FALSE),"Do not enter data")</f>
        <v>&lt;Elegir del menú&gt;</v>
      </c>
      <c r="C46" s="154" t="str">
        <f>IFERROR(VLOOKUP(Government_revenues_table[[#This Row],[Clasificación según EFP]],Table6_GFS_codes_classification[],COLUMNS($F:G)+3,FALSE),"Do not enter data")</f>
        <v>&lt;Elegir del menú&gt;</v>
      </c>
      <c r="D46" s="154" t="str">
        <f>IFERROR(VLOOKUP(Government_revenues_table[[#This Row],[Clasificación según EFP]],Table6_GFS_codes_classification[],COLUMNS($F:H)+3,FALSE),"Do not enter data")</f>
        <v>&lt;Elegir del menú&gt;</v>
      </c>
      <c r="E46" s="154" t="str">
        <f>IFERROR(VLOOKUP(Government_revenues_table[[#This Row],[Clasificación según EFP]],Table6_GFS_codes_classification[],COLUMNS($F:I)+3,FALSE),"Do not enter data")</f>
        <v>&lt;Elegir del menú&gt;</v>
      </c>
      <c r="F46" s="210" t="s">
        <v>529</v>
      </c>
      <c r="G46" s="210" t="s">
        <v>530</v>
      </c>
      <c r="H46" s="210" t="s">
        <v>531</v>
      </c>
      <c r="I46" s="210" t="s">
        <v>532</v>
      </c>
      <c r="J46" s="264" t="s">
        <v>533</v>
      </c>
      <c r="K46" s="210" t="s">
        <v>528</v>
      </c>
      <c r="L46" s="210"/>
      <c r="M46" s="210"/>
      <c r="N46" s="210"/>
      <c r="O46" s="210"/>
      <c r="P46" s="210"/>
      <c r="Q46" s="210"/>
      <c r="R46" s="210"/>
      <c r="S46" s="210"/>
      <c r="T46" s="210"/>
      <c r="U46" s="210"/>
    </row>
    <row r="47" spans="2:21" x14ac:dyDescent="0.4">
      <c r="B47" s="154" t="str">
        <f>IFERROR(VLOOKUP(Government_revenues_table[[#This Row],[Clasificación según EFP]],Table6_GFS_codes_classification[],COLUMNS($F:F)+3,FALSE),"Do not enter data")</f>
        <v>&lt;Elegir del menú&gt;</v>
      </c>
      <c r="C47" s="154" t="str">
        <f>IFERROR(VLOOKUP(Government_revenues_table[[#This Row],[Clasificación según EFP]],Table6_GFS_codes_classification[],COLUMNS($F:G)+3,FALSE),"Do not enter data")</f>
        <v>&lt;Elegir del menú&gt;</v>
      </c>
      <c r="D47" s="154" t="str">
        <f>IFERROR(VLOOKUP(Government_revenues_table[[#This Row],[Clasificación según EFP]],Table6_GFS_codes_classification[],COLUMNS($F:H)+3,FALSE),"Do not enter data")</f>
        <v>&lt;Elegir del menú&gt;</v>
      </c>
      <c r="E47" s="154" t="str">
        <f>IFERROR(VLOOKUP(Government_revenues_table[[#This Row],[Clasificación según EFP]],Table6_GFS_codes_classification[],COLUMNS($F:I)+3,FALSE),"Do not enter data")</f>
        <v>&lt;Elegir del menú&gt;</v>
      </c>
      <c r="F47" s="210" t="s">
        <v>529</v>
      </c>
      <c r="G47" s="210" t="s">
        <v>530</v>
      </c>
      <c r="H47" s="210" t="s">
        <v>531</v>
      </c>
      <c r="I47" s="210" t="s">
        <v>532</v>
      </c>
      <c r="J47" s="264" t="s">
        <v>533</v>
      </c>
      <c r="K47" s="210" t="s">
        <v>528</v>
      </c>
      <c r="L47" s="210"/>
      <c r="M47" s="210"/>
      <c r="N47" s="210"/>
      <c r="O47" s="210"/>
      <c r="P47" s="210"/>
      <c r="Q47" s="210"/>
      <c r="R47" s="210"/>
      <c r="S47" s="210"/>
      <c r="T47" s="210"/>
      <c r="U47" s="210"/>
    </row>
    <row r="48" spans="2:21" x14ac:dyDescent="0.4">
      <c r="B48" s="154" t="str">
        <f>IFERROR(VLOOKUP(Government_revenues_table[[#This Row],[Clasificación según EFP]],Table6_GFS_codes_classification[],COLUMNS($F:F)+3,FALSE),"Do not enter data")</f>
        <v>Do not enter data</v>
      </c>
      <c r="C48" s="154" t="str">
        <f>IFERROR(VLOOKUP(Government_revenues_table[[#This Row],[Clasificación según EFP]],Table6_GFS_codes_classification[],COLUMNS($F:G)+3,FALSE),"Do not enter data")</f>
        <v>Do not enter data</v>
      </c>
      <c r="D48" s="154" t="str">
        <f>IFERROR(VLOOKUP(Government_revenues_table[[#This Row],[Clasificación según EFP]],Table6_GFS_codes_classification[],COLUMNS($F:H)+3,FALSE),"Do not enter data")</f>
        <v>Do not enter data</v>
      </c>
      <c r="E48" s="154" t="str">
        <f>IFERROR(VLOOKUP(Government_revenues_table[[#This Row],[Clasificación según EFP]],Table6_GFS_codes_classification[],COLUMNS($F:I)+3,FALSE),"Do not enter data")</f>
        <v>Do not enter data</v>
      </c>
      <c r="F48" s="150" t="s">
        <v>534</v>
      </c>
      <c r="G48" s="210"/>
      <c r="H48" s="210"/>
      <c r="I48" s="210"/>
      <c r="J48" s="264" t="s">
        <v>533</v>
      </c>
      <c r="K48" s="210" t="s">
        <v>528</v>
      </c>
      <c r="L48" s="210"/>
      <c r="M48" s="210"/>
      <c r="N48" s="210"/>
      <c r="O48" s="210"/>
      <c r="P48" s="210"/>
      <c r="Q48" s="210"/>
      <c r="R48" s="210"/>
      <c r="S48" s="210"/>
      <c r="T48" s="210"/>
      <c r="U48" s="210"/>
    </row>
    <row r="49" spans="6:22" ht="15.5" thickBot="1" x14ac:dyDescent="0.45">
      <c r="F49" s="210"/>
      <c r="G49" s="210"/>
      <c r="H49" s="210"/>
      <c r="I49" s="210"/>
      <c r="J49" s="210"/>
      <c r="K49" s="210"/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</row>
    <row r="50" spans="6:22" ht="15.5" thickBot="1" x14ac:dyDescent="0.45">
      <c r="F50" s="210"/>
      <c r="G50" s="210"/>
      <c r="H50" s="210"/>
      <c r="I50" s="151" t="s">
        <v>535</v>
      </c>
      <c r="J50" s="224">
        <f>SUMIF(Government_revenues_table[Moneda],"USD",Government_revenues_table[Valor de ingresos])+(IFERROR(SUMIF(Government_revenues_table[Moneda],"&lt;&gt;USD",Government_revenues_table[Valor de ingresos])/'Parte 1 - Datos generales'!$E$45,0))</f>
        <v>3275447134.4571428</v>
      </c>
      <c r="K50" s="210"/>
      <c r="L50" s="210"/>
      <c r="M50" s="210"/>
      <c r="N50" s="210"/>
      <c r="O50" s="210"/>
      <c r="P50" s="210"/>
      <c r="Q50" s="210"/>
      <c r="R50" s="210"/>
      <c r="S50" s="210"/>
      <c r="T50" s="210"/>
      <c r="U50" s="210"/>
      <c r="V50" s="265"/>
    </row>
    <row r="51" spans="6:22" ht="21" customHeight="1" thickBot="1" x14ac:dyDescent="0.45">
      <c r="F51" s="210"/>
      <c r="G51" s="210"/>
      <c r="H51" s="210"/>
      <c r="I51" s="210"/>
      <c r="J51" s="265"/>
      <c r="K51" s="210"/>
      <c r="L51" s="210"/>
      <c r="M51" s="210"/>
      <c r="N51" s="210"/>
      <c r="O51" s="210"/>
      <c r="P51" s="210"/>
      <c r="Q51" s="210"/>
      <c r="R51" s="210"/>
      <c r="S51" s="210"/>
      <c r="T51" s="210"/>
      <c r="U51" s="210"/>
      <c r="V51" s="210"/>
    </row>
    <row r="52" spans="6:22" ht="15.5" thickBot="1" x14ac:dyDescent="0.45">
      <c r="F52" s="210"/>
      <c r="G52" s="210"/>
      <c r="H52" s="210"/>
      <c r="I52" s="151" t="str">
        <f>"Total en "&amp;'Parte 1 - Datos generales'!$E$44</f>
        <v>Total en XXX</v>
      </c>
      <c r="J52" s="153">
        <f>IF('Parte 1 - Datos generales'!$E$44="USD",0,SUMIF(Government_revenues_table[Moneda],'Parte 1 - Datos generales'!$E$44,Government_revenues_table[Valor de ingresos]))+(IFERROR(SUMIF(Government_revenues_table[Moneda],"USD",Government_revenues_table[Valor de ingresos])*'Parte 1 - Datos generales'!$E$45,0))</f>
        <v>0</v>
      </c>
      <c r="K52" s="210"/>
      <c r="L52" s="210"/>
      <c r="M52" s="210"/>
      <c r="N52" s="210"/>
      <c r="O52" s="210"/>
      <c r="P52" s="210"/>
      <c r="Q52" s="210"/>
      <c r="R52" s="210"/>
      <c r="S52" s="210"/>
      <c r="T52" s="210"/>
      <c r="U52" s="210"/>
      <c r="V52" s="210"/>
    </row>
    <row r="56" spans="6:22" ht="22.5" x14ac:dyDescent="0.4">
      <c r="F56" s="149" t="s">
        <v>536</v>
      </c>
      <c r="G56" s="149"/>
      <c r="H56" s="168"/>
      <c r="I56" s="168"/>
      <c r="J56" s="168"/>
      <c r="K56" s="168"/>
      <c r="L56" s="210"/>
      <c r="M56" s="210"/>
      <c r="N56" s="210"/>
      <c r="O56" s="210"/>
      <c r="P56" s="210"/>
      <c r="Q56" s="210"/>
      <c r="R56" s="210"/>
      <c r="S56" s="210"/>
      <c r="T56" s="210"/>
      <c r="U56" s="210"/>
      <c r="V56" s="210"/>
    </row>
    <row r="57" spans="6:22" x14ac:dyDescent="0.4">
      <c r="F57" s="157" t="s">
        <v>537</v>
      </c>
      <c r="G57" s="158"/>
      <c r="H57" s="158"/>
      <c r="I57" s="158"/>
      <c r="J57" s="159"/>
      <c r="K57" s="158"/>
      <c r="L57" s="210"/>
      <c r="M57" s="210"/>
      <c r="N57" s="210"/>
      <c r="O57" s="210"/>
      <c r="P57" s="210"/>
      <c r="Q57" s="210"/>
      <c r="R57" s="210"/>
      <c r="S57" s="210"/>
      <c r="T57" s="210"/>
      <c r="U57" s="210"/>
      <c r="V57" s="210"/>
    </row>
    <row r="58" spans="6:22" x14ac:dyDescent="0.4">
      <c r="F58" s="157"/>
      <c r="G58" s="158"/>
      <c r="H58" s="158"/>
      <c r="I58" s="158"/>
      <c r="J58" s="159"/>
      <c r="K58" s="158"/>
      <c r="L58" s="210"/>
      <c r="M58" s="210"/>
      <c r="N58" s="210"/>
      <c r="O58" s="210"/>
      <c r="P58" s="210"/>
      <c r="Q58" s="210"/>
      <c r="R58" s="210"/>
      <c r="S58" s="210"/>
      <c r="T58" s="210"/>
      <c r="U58" s="210"/>
      <c r="V58" s="210"/>
    </row>
    <row r="59" spans="6:22" x14ac:dyDescent="0.4">
      <c r="F59" s="157"/>
      <c r="G59" s="158"/>
      <c r="H59" s="158"/>
      <c r="I59" s="158"/>
      <c r="J59" s="159"/>
      <c r="K59" s="158"/>
      <c r="L59" s="210"/>
      <c r="M59" s="210"/>
      <c r="N59" s="210"/>
      <c r="O59" s="210"/>
      <c r="P59" s="210"/>
      <c r="Q59" s="210"/>
      <c r="R59" s="210"/>
      <c r="S59" s="210"/>
      <c r="T59" s="210"/>
      <c r="U59" s="210"/>
      <c r="V59" s="210"/>
    </row>
    <row r="60" spans="6:22" x14ac:dyDescent="0.4">
      <c r="F60" s="157" t="s">
        <v>538</v>
      </c>
      <c r="G60" s="158" t="s">
        <v>539</v>
      </c>
      <c r="H60" s="158"/>
      <c r="I60" s="158"/>
      <c r="J60" s="159"/>
      <c r="K60" s="158"/>
      <c r="L60" s="210"/>
      <c r="M60" s="210"/>
      <c r="N60" s="210"/>
      <c r="O60" s="210"/>
      <c r="P60" s="210"/>
      <c r="Q60" s="210"/>
      <c r="R60" s="210"/>
      <c r="S60" s="210"/>
      <c r="T60" s="210"/>
      <c r="U60" s="210"/>
      <c r="V60" s="210"/>
    </row>
    <row r="61" spans="6:22" x14ac:dyDescent="0.4">
      <c r="F61" s="157" t="s">
        <v>540</v>
      </c>
      <c r="G61" s="158" t="s">
        <v>541</v>
      </c>
      <c r="H61" s="158"/>
      <c r="I61" s="158"/>
      <c r="J61" s="159"/>
      <c r="K61" s="158"/>
      <c r="L61" s="210"/>
      <c r="M61" s="210"/>
      <c r="N61" s="210"/>
      <c r="O61" s="210"/>
      <c r="P61" s="210"/>
      <c r="Q61" s="210"/>
      <c r="R61" s="210"/>
      <c r="S61" s="210"/>
      <c r="T61" s="210"/>
      <c r="U61" s="210"/>
      <c r="V61" s="210"/>
    </row>
    <row r="62" spans="6:22" x14ac:dyDescent="0.4">
      <c r="F62" s="157"/>
      <c r="G62" s="160" t="s">
        <v>337</v>
      </c>
      <c r="H62" s="160" t="s">
        <v>504</v>
      </c>
      <c r="I62" s="160" t="s">
        <v>505</v>
      </c>
      <c r="J62" s="161" t="s">
        <v>506</v>
      </c>
      <c r="K62" s="160" t="s">
        <v>463</v>
      </c>
      <c r="L62" s="210"/>
      <c r="M62" s="210"/>
      <c r="N62" s="210"/>
      <c r="O62" s="210"/>
      <c r="P62" s="210"/>
      <c r="Q62" s="210"/>
      <c r="R62" s="210"/>
      <c r="S62" s="210"/>
      <c r="T62" s="210"/>
      <c r="U62" s="210"/>
      <c r="V62" s="210"/>
    </row>
    <row r="63" spans="6:22" x14ac:dyDescent="0.4">
      <c r="F63" s="157"/>
      <c r="G63" s="162" t="s">
        <v>85</v>
      </c>
      <c r="H63" s="162" t="s">
        <v>542</v>
      </c>
      <c r="I63" s="162" t="s">
        <v>543</v>
      </c>
      <c r="J63" s="163">
        <v>987654321</v>
      </c>
      <c r="K63" s="164" t="s">
        <v>187</v>
      </c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</row>
    <row r="64" spans="6:22" x14ac:dyDescent="0.4">
      <c r="F64" s="157"/>
      <c r="G64" s="158" t="s">
        <v>509</v>
      </c>
      <c r="H64" s="158" t="s">
        <v>544</v>
      </c>
      <c r="I64" s="158" t="s">
        <v>543</v>
      </c>
      <c r="J64" s="159">
        <v>123456</v>
      </c>
      <c r="K64" s="158" t="s">
        <v>187</v>
      </c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</row>
    <row r="65" spans="6:14" ht="15.5" thickBot="1" x14ac:dyDescent="0.45">
      <c r="F65" s="157"/>
      <c r="G65" s="165" t="s">
        <v>545</v>
      </c>
      <c r="H65" s="165"/>
      <c r="I65" s="165"/>
      <c r="J65" s="166">
        <v>987777777</v>
      </c>
      <c r="K65" s="165" t="s">
        <v>187</v>
      </c>
      <c r="L65" s="210"/>
      <c r="M65" s="210"/>
      <c r="N65" s="210"/>
    </row>
    <row r="66" spans="6:14" ht="15.5" thickTop="1" x14ac:dyDescent="0.4">
      <c r="F66" s="157" t="s">
        <v>546</v>
      </c>
      <c r="G66" s="158" t="s">
        <v>547</v>
      </c>
      <c r="H66" s="158"/>
      <c r="I66" s="158"/>
      <c r="J66" s="159"/>
      <c r="K66" s="158"/>
      <c r="L66" s="210"/>
      <c r="M66" s="210"/>
      <c r="N66" s="210"/>
    </row>
    <row r="67" spans="6:14" x14ac:dyDescent="0.4">
      <c r="F67" s="157" t="s">
        <v>548</v>
      </c>
      <c r="G67" s="158" t="s">
        <v>547</v>
      </c>
      <c r="H67" s="158"/>
      <c r="I67" s="158"/>
      <c r="J67" s="159"/>
      <c r="K67" s="158"/>
      <c r="L67" s="210"/>
      <c r="M67" s="210"/>
      <c r="N67" s="210"/>
    </row>
    <row r="68" spans="6:14" x14ac:dyDescent="0.4">
      <c r="F68" s="157" t="s">
        <v>549</v>
      </c>
      <c r="G68" s="158" t="s">
        <v>547</v>
      </c>
      <c r="H68" s="158"/>
      <c r="I68" s="158"/>
      <c r="J68" s="159"/>
      <c r="K68" s="158"/>
      <c r="L68" s="210"/>
      <c r="M68" s="210"/>
      <c r="N68" s="210"/>
    </row>
    <row r="69" spans="6:14" x14ac:dyDescent="0.4">
      <c r="F69" s="157"/>
      <c r="G69" s="158"/>
      <c r="H69" s="158"/>
      <c r="I69" s="158"/>
      <c r="J69" s="159"/>
      <c r="K69" s="158"/>
      <c r="L69" s="210"/>
      <c r="M69" s="210"/>
      <c r="N69" s="210"/>
    </row>
    <row r="70" spans="6:14" x14ac:dyDescent="0.4">
      <c r="F70" s="157"/>
      <c r="G70" s="158"/>
      <c r="H70" s="158"/>
      <c r="I70" s="158"/>
      <c r="J70" s="159"/>
      <c r="K70" s="158"/>
      <c r="L70" s="210"/>
      <c r="M70" s="210"/>
      <c r="N70" s="210"/>
    </row>
    <row r="71" spans="6:14" ht="18.75" customHeight="1" x14ac:dyDescent="0.4">
      <c r="F71" s="157"/>
      <c r="G71" s="158"/>
      <c r="H71" s="158"/>
      <c r="I71" s="158"/>
      <c r="J71" s="159"/>
      <c r="K71" s="158"/>
      <c r="L71" s="210"/>
      <c r="M71" s="210"/>
      <c r="N71" s="210"/>
    </row>
    <row r="72" spans="6:14" ht="15.75" customHeight="1" x14ac:dyDescent="0.4">
      <c r="F72" s="157"/>
      <c r="G72" s="158"/>
      <c r="H72" s="158"/>
      <c r="I72" s="158"/>
      <c r="J72" s="159"/>
      <c r="K72" s="158"/>
      <c r="L72" s="210"/>
      <c r="M72" s="210"/>
      <c r="N72" s="210"/>
    </row>
    <row r="73" spans="6:14" x14ac:dyDescent="0.4">
      <c r="F73" s="157"/>
      <c r="G73" s="158"/>
      <c r="H73" s="158"/>
      <c r="I73" s="158"/>
      <c r="J73" s="159"/>
      <c r="K73" s="158"/>
      <c r="L73" s="210"/>
      <c r="M73" s="210"/>
      <c r="N73" s="210"/>
    </row>
    <row r="74" spans="6:14" x14ac:dyDescent="0.4">
      <c r="F74" s="157"/>
      <c r="G74" s="158"/>
      <c r="H74" s="158"/>
      <c r="I74" s="158"/>
      <c r="J74" s="159"/>
      <c r="K74" s="158"/>
      <c r="L74" s="210"/>
      <c r="M74" s="210"/>
      <c r="N74" s="210"/>
    </row>
    <row r="75" spans="6:14" x14ac:dyDescent="0.4">
      <c r="F75" s="24"/>
      <c r="G75" s="24"/>
      <c r="H75" s="24"/>
      <c r="I75" s="24"/>
      <c r="J75" s="24"/>
      <c r="K75" s="24"/>
      <c r="L75" s="210"/>
      <c r="M75" s="210"/>
      <c r="N75" s="210"/>
    </row>
    <row r="76" spans="6:14" ht="15.75" customHeight="1" thickBot="1" x14ac:dyDescent="0.45">
      <c r="F76" s="305"/>
      <c r="G76" s="305"/>
      <c r="H76" s="305"/>
      <c r="I76" s="305"/>
      <c r="J76" s="305"/>
      <c r="K76" s="305"/>
      <c r="L76" s="305"/>
      <c r="M76" s="305"/>
      <c r="N76" s="305"/>
    </row>
    <row r="77" spans="6:14" x14ac:dyDescent="0.4">
      <c r="F77" s="315"/>
      <c r="G77" s="315"/>
      <c r="H77" s="315"/>
      <c r="I77" s="315"/>
      <c r="J77" s="315"/>
      <c r="K77" s="315"/>
      <c r="L77" s="315"/>
      <c r="M77" s="315"/>
      <c r="N77" s="315"/>
    </row>
    <row r="78" spans="6:14" ht="15.5" thickBot="1" x14ac:dyDescent="0.45">
      <c r="F78" s="289" t="s">
        <v>33</v>
      </c>
      <c r="G78" s="290"/>
      <c r="H78" s="290"/>
      <c r="I78" s="290"/>
      <c r="J78" s="290"/>
      <c r="K78" s="290"/>
      <c r="L78" s="290"/>
      <c r="M78" s="290"/>
      <c r="N78" s="290"/>
    </row>
    <row r="79" spans="6:14" x14ac:dyDescent="0.4">
      <c r="F79" s="291" t="s">
        <v>34</v>
      </c>
      <c r="G79" s="292"/>
      <c r="H79" s="292"/>
      <c r="I79" s="292"/>
      <c r="J79" s="292"/>
      <c r="K79" s="292"/>
      <c r="L79" s="292"/>
      <c r="M79" s="292"/>
      <c r="N79" s="292"/>
    </row>
    <row r="80" spans="6:14" ht="15.5" thickBot="1" x14ac:dyDescent="0.45">
      <c r="F80" s="312"/>
      <c r="G80" s="312"/>
      <c r="H80" s="312"/>
      <c r="I80" s="312"/>
      <c r="J80" s="312"/>
      <c r="K80" s="312"/>
      <c r="L80" s="312"/>
      <c r="M80" s="312"/>
      <c r="N80" s="312"/>
    </row>
    <row r="81" spans="6:10" x14ac:dyDescent="0.4">
      <c r="F81" s="286" t="s">
        <v>35</v>
      </c>
      <c r="G81" s="286"/>
      <c r="H81" s="286"/>
      <c r="I81" s="286"/>
      <c r="J81" s="286"/>
    </row>
    <row r="82" spans="6:10" ht="15" customHeight="1" x14ac:dyDescent="0.4">
      <c r="F82" s="269" t="s">
        <v>36</v>
      </c>
      <c r="G82" s="269"/>
      <c r="H82" s="269"/>
      <c r="I82" s="269"/>
      <c r="J82" s="269"/>
    </row>
    <row r="83" spans="6:10" x14ac:dyDescent="0.4">
      <c r="F83" s="279" t="s">
        <v>38</v>
      </c>
      <c r="G83" s="279"/>
      <c r="H83" s="279"/>
      <c r="I83" s="279"/>
      <c r="J83" s="279"/>
    </row>
  </sheetData>
  <sheetProtection insertRows="0"/>
  <protectedRanges>
    <protectedRange algorithmName="SHA-512" hashValue="19r0bVvPR7yZA0UiYij7Tv1CBk3noIABvFePbLhCJ4nk3L6A+Fy+RdPPS3STf+a52x4pG2PQK4FAkXK9epnlIA==" saltValue="gQC4yrLvnbJqxYZ0KSEoZA==" spinCount="100000" sqref="F22:G48 K63 K50 I22:I48 K22:K48 J22 J33:J48 J27" name="Government revenues"/>
    <protectedRange algorithmName="SHA-512" hashValue="19r0bVvPR7yZA0UiYij7Tv1CBk3noIABvFePbLhCJ4nk3L6A+Fy+RdPPS3STf+a52x4pG2PQK4FAkXK9epnlIA==" saltValue="gQC4yrLvnbJqxYZ0KSEoZA==" spinCount="100000" sqref="J23:J24" name="Government revenues_1"/>
    <protectedRange algorithmName="SHA-512" hashValue="19r0bVvPR7yZA0UiYij7Tv1CBk3noIABvFePbLhCJ4nk3L6A+Fy+RdPPS3STf+a52x4pG2PQK4FAkXK9epnlIA==" saltValue="gQC4yrLvnbJqxYZ0KSEoZA==" spinCount="100000" sqref="J25" name="Government revenues_2"/>
    <protectedRange algorithmName="SHA-512" hashValue="19r0bVvPR7yZA0UiYij7Tv1CBk3noIABvFePbLhCJ4nk3L6A+Fy+RdPPS3STf+a52x4pG2PQK4FAkXK9epnlIA==" saltValue="gQC4yrLvnbJqxYZ0KSEoZA==" spinCount="100000" sqref="J26" name="Government revenues_3"/>
    <protectedRange algorithmName="SHA-512" hashValue="19r0bVvPR7yZA0UiYij7Tv1CBk3noIABvFePbLhCJ4nk3L6A+Fy+RdPPS3STf+a52x4pG2PQK4FAkXK9epnlIA==" saltValue="gQC4yrLvnbJqxYZ0KSEoZA==" spinCount="100000" sqref="J31:J32" name="Government revenues_4"/>
  </protectedRanges>
  <mergeCells count="26">
    <mergeCell ref="F81:J81"/>
    <mergeCell ref="F82:J82"/>
    <mergeCell ref="F83:J83"/>
    <mergeCell ref="F80:N80"/>
    <mergeCell ref="F20:K20"/>
    <mergeCell ref="F77:N77"/>
    <mergeCell ref="F78:N78"/>
    <mergeCell ref="F79:N79"/>
    <mergeCell ref="P31:U31"/>
    <mergeCell ref="M19:N19"/>
    <mergeCell ref="M27:N27"/>
    <mergeCell ref="M28:N28"/>
    <mergeCell ref="M21:N21"/>
    <mergeCell ref="M22:N26"/>
    <mergeCell ref="F8:N8"/>
    <mergeCell ref="F9:N9"/>
    <mergeCell ref="F10:N10"/>
    <mergeCell ref="F11:N11"/>
    <mergeCell ref="F12:N12"/>
    <mergeCell ref="F13:N13"/>
    <mergeCell ref="F14:N14"/>
    <mergeCell ref="F15:N15"/>
    <mergeCell ref="M18:N18"/>
    <mergeCell ref="F76:N76"/>
    <mergeCell ref="F16:N16"/>
    <mergeCell ref="F18:K18"/>
  </mergeCells>
  <dataValidations count="11">
    <dataValidation type="list" allowBlank="1" showInputMessage="1" showErrorMessage="1" sqref="F22:F48" xr:uid="{00000000-0002-0000-0400-000000000000}">
      <formula1>GFS_list</formula1>
    </dataValidation>
    <dataValidation type="list" allowBlank="1" showInputMessage="1" showErrorMessage="1" sqref="K63:K65" xr:uid="{00000000-0002-0000-0400-000001000000}">
      <formula1>Currency_code_list</formula1>
    </dataValidation>
    <dataValidation type="textLength" allowBlank="1" showInputMessage="1" showErrorMessage="1" errorTitle="Por favor, no editar estas celda" error="Por favor, no edite estas celdas" sqref="J21:K21 F21:H21 F56:K57" xr:uid="{00000000-0002-0000-0400-000002000000}">
      <formula1>10000</formula1>
      <formula2>50000</formula2>
    </dataValidation>
    <dataValidation allowBlank="1" showInputMessage="1" showErrorMessage="1" errorTitle="Por favor, no editar estas celda" error="Por favor, no edite estas celdas" sqref="I21" xr:uid="{00000000-0002-0000-0400-000003000000}"/>
    <dataValidation type="whole" allowBlank="1" showInputMessage="1" showErrorMessage="1" sqref="F75:K75" xr:uid="{00000000-0002-0000-0400-000004000000}">
      <formula1>10000</formula1>
      <formula2>50000</formula2>
    </dataValidation>
    <dataValidation type="list" allowBlank="1" showInputMessage="1" showErrorMessage="1" promptTitle="Organismo gubernamental receptor" prompt="Ingrese el nombre del organismo gubernamental receptor._x000a__x000a_Por favor, evite utilizar siglas e ingrese el nombre completo._x000a_" sqref="I22:I48" xr:uid="{00000000-0002-0000-0400-000005000000}">
      <formula1>Government_entities_list</formula1>
    </dataValidation>
    <dataValidation type="decimal" operator="notBetween" allowBlank="1" showInputMessage="1" showErrorMessage="1" errorTitle="Número" error="Ingrese únicamente números en esta celda" promptTitle="Valor de ingreso" prompt="Favor introduzca la cifra total del flujo de ingresos según lo divulgado por el gobierno, incluyendo los no reconciliados." sqref="J31:J48 J23:J26" xr:uid="{00000000-0002-0000-0400-000006000000}">
      <formula1>0.1</formula1>
      <formula2>0.2</formula2>
    </dataValidation>
    <dataValidation type="textLength" allowBlank="1" showInputMessage="1" showErrorMessage="1" sqref="L56:N75 F7:N16 O7:O75 M28:N48 A7:A80 F17:K20 B7:E20 B76:E80 F79:N80 F76:N77 L17:L48 M17:N26 B49:H55 I49 I51 K49:N55 J49:J51 I53:J55" xr:uid="{00000000-0002-0000-0400-000007000000}">
      <formula1>9999999</formula1>
      <formula2>99999999</formula2>
    </dataValidation>
    <dataValidation type="whole" showInputMessage="1" showErrorMessage="1" sqref="F81:J83" xr:uid="{00000000-0002-0000-0400-000008000000}">
      <formula1>999999</formula1>
      <formula2>99999999</formula2>
    </dataValidation>
    <dataValidation type="whole" allowBlank="1" showInputMessage="1" showErrorMessage="1" errorTitle="No editar estas celdas" error="Por favor, no edite estas celdas" sqref="F78" xr:uid="{00000000-0002-0000-0400-000009000000}">
      <formula1>10000</formula1>
      <formula2>50000</formula2>
    </dataValidation>
    <dataValidation allowBlank="1" showInputMessage="1" showErrorMessage="1" promptTitle="Nombre de flujo de ingreso" prompt="Nombre de las fuentes de ingresos._x000a_Únicamente ingresos pagados en nombre de empresas. NO incluya impuestos sobre la renta personal, PAYE u otros ingresos pagados en nombre de individuos. Éstos pueden ir en Info. Adicional" sqref="H29:H48 H22 H24:H27" xr:uid="{00000000-0002-0000-0400-00000A000000}"/>
  </dataValidations>
  <hyperlinks>
    <hyperlink ref="F20" r:id="rId1" location="r4-1" display="EITI Requirement 4.1" xr:uid="{00000000-0004-0000-0400-000000000000}"/>
    <hyperlink ref="M19" r:id="rId2" location="r5-1" display="EITI Requirement 5.1" xr:uid="{00000000-0004-0000-0400-000001000000}"/>
    <hyperlink ref="M28:N28" r:id="rId3" display="or, https://www.imf.org/external/np/sta/gfsm/" xr:uid="{00000000-0004-0000-0400-000002000000}"/>
    <hyperlink ref="M27:N27" r:id="rId4" display="Puede encontrar más información orientativa en https://eiti.org/es/documento/plantilla-datos-resumidos-del-eiti" xr:uid="{00000000-0004-0000-0400-000003000000}"/>
    <hyperlink ref="F79:J79" r:id="rId5" display="Give us your feedback or report a conflict in the data! Write to us at  data@eiti.org" xr:uid="{00000000-0004-0000-0400-000004000000}"/>
    <hyperlink ref="F78:J78" r:id="rId6" display="Puede acceder a la versión más reciente de las plantillas de datos resumidos en https://eiti.org/es/documento/plantilla-datos-resumidos-del-eiti" xr:uid="{00000000-0004-0000-0400-000005000000}"/>
  </hyperlinks>
  <pageMargins left="0.7" right="0.7" top="0.75" bottom="0.75" header="0.3" footer="0.3"/>
  <pageSetup paperSize="9" orientation="portrait" r:id="rId7"/>
  <colBreaks count="1" manualBreakCount="1">
    <brk id="12" max="1048575" man="1"/>
  </colBreaks>
  <drawing r:id="rId8"/>
  <legacyDrawing r:id="rId9"/>
  <tableParts count="1">
    <tablePart r:id="rId10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400-00000B000000}">
          <x14:formula1>
            <xm:f>Lists!$S$2:$S$29</xm:f>
          </x14:formula1>
          <xm:sqref>B22:E48</xm:sqref>
        </x14:dataValidation>
        <x14:dataValidation type="list" allowBlank="1" showInputMessage="1" showErrorMessage="1" promptTitle="Seleccione el sector" prompt="Seleccione de la lista el sector" xr:uid="{00000000-0002-0000-0400-00000C000000}">
          <x14:formula1>
            <xm:f>Lists!$AA$3:$AA$9</xm:f>
          </x14:formula1>
          <xm:sqref>G22:G48</xm:sqref>
        </x14:dataValidation>
        <x14:dataValidation type="list" allowBlank="1" showInputMessage="1" showErrorMessage="1" xr:uid="{00000000-0002-0000-0400-00000D000000}">
          <x14:formula1>
            <xm:f>Lists!$I$11:$I$168</xm:f>
          </x14:formula1>
          <xm:sqref>K22:K48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B2:AH370"/>
  <sheetViews>
    <sheetView showGridLines="0" topLeftCell="B286" zoomScale="90" zoomScaleNormal="90" workbookViewId="0">
      <selection activeCell="P352" sqref="P352"/>
    </sheetView>
  </sheetViews>
  <sheetFormatPr defaultColWidth="9.1796875" defaultRowHeight="14" x14ac:dyDescent="0.35"/>
  <cols>
    <col min="1" max="1" width="3.81640625" style="12" customWidth="1"/>
    <col min="2" max="2" width="0.1796875" style="12" customWidth="1"/>
    <col min="3" max="3" width="60.81640625" style="12" customWidth="1"/>
    <col min="4" max="4" width="26" style="12" bestFit="1" customWidth="1"/>
    <col min="5" max="5" width="30.453125" style="12" bestFit="1" customWidth="1"/>
    <col min="6" max="6" width="31.453125" style="12" bestFit="1" customWidth="1"/>
    <col min="7" max="7" width="34.26953125" style="12" bestFit="1" customWidth="1"/>
    <col min="8" max="8" width="22.81640625" style="12" bestFit="1" customWidth="1"/>
    <col min="9" max="9" width="27.1796875" style="12" bestFit="1" customWidth="1"/>
    <col min="10" max="10" width="30.26953125" style="12" customWidth="1"/>
    <col min="11" max="11" width="37.26953125" style="12" bestFit="1" customWidth="1"/>
    <col min="12" max="12" width="38.453125" style="12" bestFit="1" customWidth="1"/>
    <col min="13" max="13" width="26" style="12" bestFit="1" customWidth="1"/>
    <col min="14" max="14" width="16.7265625" style="12" bestFit="1" customWidth="1"/>
    <col min="15" max="15" width="4" style="12" customWidth="1"/>
    <col min="16" max="16" width="9.1796875" style="12"/>
    <col min="17" max="33" width="15.81640625" style="12" customWidth="1"/>
    <col min="34" max="16384" width="9.1796875" style="12"/>
  </cols>
  <sheetData>
    <row r="2" spans="2:34" s="34" customFormat="1" ht="15" x14ac:dyDescent="0.4">
      <c r="B2" s="210"/>
      <c r="C2" s="280" t="s">
        <v>550</v>
      </c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</row>
    <row r="3" spans="2:34" ht="21" customHeight="1" x14ac:dyDescent="0.35">
      <c r="C3" s="317" t="s">
        <v>40</v>
      </c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</row>
    <row r="4" spans="2:34" s="34" customFormat="1" ht="15.75" customHeight="1" x14ac:dyDescent="0.4">
      <c r="B4" s="210"/>
      <c r="C4" s="318" t="s">
        <v>551</v>
      </c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0"/>
      <c r="AF4" s="210"/>
      <c r="AG4" s="210"/>
      <c r="AH4" s="210"/>
    </row>
    <row r="5" spans="2:34" s="34" customFormat="1" ht="15.75" customHeight="1" x14ac:dyDescent="0.4">
      <c r="B5" s="210"/>
      <c r="C5" s="318" t="s">
        <v>552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  <c r="AD5" s="210"/>
      <c r="AE5" s="210"/>
      <c r="AF5" s="210"/>
      <c r="AG5" s="210"/>
      <c r="AH5" s="210"/>
    </row>
    <row r="6" spans="2:34" s="34" customFormat="1" ht="15.75" customHeight="1" x14ac:dyDescent="0.4">
      <c r="B6" s="210"/>
      <c r="C6" s="318" t="s">
        <v>553</v>
      </c>
      <c r="D6" s="318"/>
      <c r="E6" s="318"/>
      <c r="F6" s="318"/>
      <c r="G6" s="318"/>
      <c r="H6" s="318"/>
      <c r="I6" s="318"/>
      <c r="J6" s="318"/>
      <c r="K6" s="318"/>
      <c r="L6" s="318"/>
      <c r="M6" s="318"/>
      <c r="N6" s="318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</row>
    <row r="7" spans="2:34" s="34" customFormat="1" ht="15.75" customHeight="1" x14ac:dyDescent="0.4">
      <c r="B7" s="210"/>
      <c r="C7" s="318" t="s">
        <v>554</v>
      </c>
      <c r="D7" s="318"/>
      <c r="E7" s="318"/>
      <c r="F7" s="318"/>
      <c r="G7" s="318"/>
      <c r="H7" s="318"/>
      <c r="I7" s="318"/>
      <c r="J7" s="318"/>
      <c r="K7" s="318"/>
      <c r="L7" s="318"/>
      <c r="M7" s="318"/>
      <c r="N7" s="318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10"/>
      <c r="AC7" s="210"/>
      <c r="AD7" s="210"/>
      <c r="AE7" s="210"/>
      <c r="AF7" s="210"/>
      <c r="AG7" s="210"/>
      <c r="AH7" s="210"/>
    </row>
    <row r="8" spans="2:34" s="34" customFormat="1" ht="15.75" customHeight="1" x14ac:dyDescent="0.4">
      <c r="B8" s="210"/>
      <c r="C8" s="318" t="s">
        <v>555</v>
      </c>
      <c r="D8" s="318"/>
      <c r="E8" s="318"/>
      <c r="F8" s="318"/>
      <c r="G8" s="318"/>
      <c r="H8" s="318"/>
      <c r="I8" s="318"/>
      <c r="J8" s="318"/>
      <c r="K8" s="318"/>
      <c r="L8" s="318"/>
      <c r="M8" s="318"/>
      <c r="N8" s="318"/>
      <c r="O8" s="210"/>
      <c r="P8" s="210"/>
      <c r="Q8" s="210"/>
      <c r="R8" s="210"/>
      <c r="S8" s="210"/>
      <c r="T8" s="210"/>
      <c r="U8" s="210"/>
      <c r="V8" s="210"/>
      <c r="W8" s="210"/>
      <c r="X8" s="210"/>
      <c r="Y8" s="210"/>
      <c r="Z8" s="210"/>
      <c r="AA8" s="210"/>
      <c r="AB8" s="210"/>
      <c r="AC8" s="210"/>
      <c r="AD8" s="210"/>
      <c r="AE8" s="210"/>
      <c r="AF8" s="210"/>
      <c r="AG8" s="210"/>
      <c r="AH8" s="210"/>
    </row>
    <row r="9" spans="2:34" s="34" customFormat="1" ht="15" x14ac:dyDescent="0.4">
      <c r="B9" s="210"/>
      <c r="C9" s="293" t="s">
        <v>307</v>
      </c>
      <c r="D9" s="293"/>
      <c r="E9" s="293"/>
      <c r="F9" s="293"/>
      <c r="G9" s="293"/>
      <c r="H9" s="293"/>
      <c r="I9" s="293"/>
      <c r="J9" s="293"/>
      <c r="K9" s="293"/>
      <c r="L9" s="293"/>
      <c r="M9" s="293"/>
      <c r="N9" s="293"/>
      <c r="O9" s="210"/>
      <c r="P9" s="210"/>
      <c r="Q9" s="210"/>
      <c r="R9" s="210"/>
      <c r="S9" s="210"/>
      <c r="T9" s="210"/>
      <c r="U9" s="210"/>
      <c r="V9" s="210"/>
      <c r="W9" s="210"/>
      <c r="X9" s="210"/>
      <c r="Y9" s="210"/>
      <c r="Z9" s="210"/>
      <c r="AA9" s="210"/>
      <c r="AB9" s="210"/>
      <c r="AC9" s="210"/>
      <c r="AD9" s="210"/>
      <c r="AE9" s="210"/>
      <c r="AF9" s="210"/>
      <c r="AG9" s="210"/>
      <c r="AH9" s="210"/>
    </row>
    <row r="10" spans="2:34" x14ac:dyDescent="0.35">
      <c r="C10" s="320"/>
      <c r="D10" s="320"/>
      <c r="E10" s="320"/>
      <c r="F10" s="320"/>
      <c r="G10" s="320"/>
      <c r="H10" s="320"/>
      <c r="I10" s="320"/>
      <c r="J10" s="320"/>
      <c r="K10" s="320"/>
      <c r="L10" s="320"/>
      <c r="M10" s="320"/>
      <c r="N10" s="320"/>
    </row>
    <row r="11" spans="2:34" ht="22.5" x14ac:dyDescent="0.35">
      <c r="C11" s="294" t="s">
        <v>556</v>
      </c>
      <c r="D11" s="294"/>
      <c r="E11" s="294"/>
      <c r="F11" s="294"/>
      <c r="G11" s="294"/>
      <c r="H11" s="294"/>
      <c r="I11" s="294"/>
      <c r="J11" s="294"/>
      <c r="K11" s="294"/>
      <c r="L11" s="294"/>
      <c r="M11" s="294"/>
      <c r="N11" s="294"/>
    </row>
    <row r="12" spans="2:34" s="34" customFormat="1" ht="14.25" customHeight="1" x14ac:dyDescent="0.4">
      <c r="B12" s="210"/>
      <c r="C12" s="210"/>
      <c r="D12" s="210"/>
      <c r="E12" s="210"/>
      <c r="F12" s="210"/>
      <c r="G12" s="210"/>
      <c r="H12" s="210"/>
      <c r="I12" s="210"/>
      <c r="J12" s="210"/>
      <c r="K12" s="210"/>
      <c r="L12" s="210"/>
      <c r="M12" s="210"/>
      <c r="N12" s="210"/>
      <c r="O12" s="210"/>
      <c r="P12" s="210"/>
      <c r="Q12" s="210"/>
      <c r="R12" s="210"/>
      <c r="S12" s="210"/>
      <c r="T12" s="210"/>
      <c r="U12" s="210"/>
      <c r="V12" s="210"/>
      <c r="W12" s="210"/>
      <c r="X12" s="210"/>
      <c r="Y12" s="210"/>
      <c r="Z12" s="210"/>
      <c r="AA12" s="210"/>
      <c r="AB12" s="210"/>
      <c r="AC12" s="210"/>
      <c r="AD12" s="210"/>
      <c r="AE12" s="210"/>
      <c r="AF12" s="210"/>
      <c r="AG12" s="210"/>
      <c r="AH12" s="210"/>
    </row>
    <row r="13" spans="2:34" s="34" customFormat="1" ht="15.75" customHeight="1" x14ac:dyDescent="0.4">
      <c r="B13" s="313" t="s">
        <v>557</v>
      </c>
      <c r="C13" s="313"/>
      <c r="D13" s="313"/>
      <c r="E13" s="313"/>
      <c r="F13" s="313"/>
      <c r="G13" s="313"/>
      <c r="H13" s="313"/>
      <c r="I13" s="313"/>
      <c r="J13" s="313"/>
      <c r="K13" s="313"/>
      <c r="L13" s="313"/>
      <c r="M13" s="313"/>
      <c r="N13" s="313"/>
      <c r="O13" s="210"/>
      <c r="P13" s="210"/>
      <c r="Q13" s="210"/>
      <c r="R13" s="210"/>
      <c r="S13" s="210"/>
      <c r="T13" s="210"/>
      <c r="U13" s="210"/>
      <c r="V13" s="210"/>
      <c r="W13" s="210"/>
      <c r="X13" s="210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</row>
    <row r="14" spans="2:34" s="34" customFormat="1" ht="15" x14ac:dyDescent="0.4">
      <c r="B14" s="210" t="s">
        <v>337</v>
      </c>
      <c r="C14" s="210" t="s">
        <v>558</v>
      </c>
      <c r="D14" s="210" t="s">
        <v>505</v>
      </c>
      <c r="E14" s="210" t="s">
        <v>504</v>
      </c>
      <c r="F14" s="210" t="s">
        <v>559</v>
      </c>
      <c r="G14" s="210" t="s">
        <v>560</v>
      </c>
      <c r="H14" s="210" t="s">
        <v>561</v>
      </c>
      <c r="I14" s="210" t="s">
        <v>562</v>
      </c>
      <c r="J14" s="210" t="s">
        <v>506</v>
      </c>
      <c r="K14" s="210" t="s">
        <v>563</v>
      </c>
      <c r="L14" s="210" t="s">
        <v>564</v>
      </c>
      <c r="M14" s="210" t="s">
        <v>565</v>
      </c>
      <c r="N14" s="210" t="s">
        <v>566</v>
      </c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</row>
    <row r="15" spans="2:34" s="34" customFormat="1" ht="15" x14ac:dyDescent="0.4">
      <c r="B15" s="215"/>
      <c r="C15" s="234" t="s">
        <v>342</v>
      </c>
      <c r="D15" s="234" t="s">
        <v>317</v>
      </c>
      <c r="E15" s="234" t="s">
        <v>510</v>
      </c>
      <c r="F15" s="234" t="s">
        <v>89</v>
      </c>
      <c r="G15" s="234" t="s">
        <v>89</v>
      </c>
      <c r="H15" s="234" t="s">
        <v>89</v>
      </c>
      <c r="I15" s="234" t="s">
        <v>187</v>
      </c>
      <c r="J15" s="237">
        <v>0</v>
      </c>
      <c r="K15" s="234" t="s">
        <v>567</v>
      </c>
      <c r="L15" s="234"/>
      <c r="M15" s="234"/>
      <c r="N15" s="234"/>
      <c r="O15" s="210"/>
      <c r="P15" s="210"/>
      <c r="Q15" s="210"/>
      <c r="R15" s="210"/>
      <c r="S15" s="210"/>
      <c r="T15" s="210"/>
      <c r="U15" s="210"/>
      <c r="V15" s="210"/>
      <c r="W15" s="210"/>
      <c r="X15" s="210"/>
      <c r="Y15" s="210"/>
      <c r="Z15" s="210"/>
      <c r="AA15" s="210"/>
      <c r="AB15" s="210"/>
      <c r="AC15" s="210"/>
      <c r="AD15" s="210"/>
      <c r="AE15" s="210"/>
      <c r="AF15" s="210"/>
      <c r="AG15" s="210"/>
      <c r="AH15" s="210"/>
    </row>
    <row r="16" spans="2:34" s="215" customFormat="1" ht="15" x14ac:dyDescent="0.4">
      <c r="C16" s="235" t="s">
        <v>345</v>
      </c>
      <c r="D16" s="235" t="s">
        <v>317</v>
      </c>
      <c r="E16" s="235" t="s">
        <v>510</v>
      </c>
      <c r="F16" s="235" t="s">
        <v>89</v>
      </c>
      <c r="G16" s="235" t="s">
        <v>89</v>
      </c>
      <c r="H16" s="235" t="s">
        <v>89</v>
      </c>
      <c r="I16" s="235" t="s">
        <v>233</v>
      </c>
      <c r="J16" s="238">
        <v>3824378</v>
      </c>
      <c r="K16" s="235" t="s">
        <v>567</v>
      </c>
      <c r="L16" s="235"/>
      <c r="M16" s="235"/>
      <c r="N16" s="235"/>
    </row>
    <row r="17" spans="3:14" s="215" customFormat="1" ht="15" x14ac:dyDescent="0.4">
      <c r="C17" s="331" t="s">
        <v>345</v>
      </c>
      <c r="D17" s="329" t="s">
        <v>317</v>
      </c>
      <c r="E17" s="329" t="s">
        <v>510</v>
      </c>
      <c r="F17" s="234" t="s">
        <v>89</v>
      </c>
      <c r="G17" s="234" t="s">
        <v>89</v>
      </c>
      <c r="H17" s="234" t="s">
        <v>89</v>
      </c>
      <c r="I17" s="234" t="s">
        <v>233</v>
      </c>
      <c r="J17" s="237">
        <v>0</v>
      </c>
      <c r="K17" s="234" t="s">
        <v>567</v>
      </c>
      <c r="L17" s="234"/>
      <c r="M17" s="234"/>
      <c r="N17" s="234"/>
    </row>
    <row r="18" spans="3:14" s="215" customFormat="1" ht="15" x14ac:dyDescent="0.4">
      <c r="C18" s="333" t="s">
        <v>348</v>
      </c>
      <c r="D18" s="333" t="s">
        <v>317</v>
      </c>
      <c r="E18" s="333" t="s">
        <v>510</v>
      </c>
      <c r="F18" s="333" t="s">
        <v>89</v>
      </c>
      <c r="G18" s="333" t="s">
        <v>89</v>
      </c>
      <c r="H18" s="333" t="s">
        <v>89</v>
      </c>
      <c r="I18" s="333" t="s">
        <v>233</v>
      </c>
      <c r="J18" s="334">
        <v>55006933</v>
      </c>
      <c r="K18" s="234" t="s">
        <v>567</v>
      </c>
      <c r="L18" s="234"/>
      <c r="M18" s="234"/>
      <c r="N18" s="234"/>
    </row>
    <row r="19" spans="3:14" s="215" customFormat="1" ht="15" x14ac:dyDescent="0.4">
      <c r="C19" s="235" t="s">
        <v>352</v>
      </c>
      <c r="D19" s="235" t="s">
        <v>317</v>
      </c>
      <c r="E19" s="235" t="s">
        <v>510</v>
      </c>
      <c r="F19" s="235" t="s">
        <v>89</v>
      </c>
      <c r="G19" s="235" t="s">
        <v>89</v>
      </c>
      <c r="H19" s="235" t="s">
        <v>89</v>
      </c>
      <c r="I19" s="235" t="s">
        <v>233</v>
      </c>
      <c r="J19" s="238">
        <v>0</v>
      </c>
      <c r="K19" s="235" t="s">
        <v>567</v>
      </c>
      <c r="L19" s="235"/>
      <c r="M19" s="235"/>
      <c r="N19" s="235"/>
    </row>
    <row r="20" spans="3:14" s="215" customFormat="1" ht="15" x14ac:dyDescent="0.4">
      <c r="C20" s="234" t="s">
        <v>356</v>
      </c>
      <c r="D20" s="234" t="s">
        <v>317</v>
      </c>
      <c r="E20" s="234" t="s">
        <v>510</v>
      </c>
      <c r="F20" s="234" t="s">
        <v>89</v>
      </c>
      <c r="G20" s="234" t="s">
        <v>89</v>
      </c>
      <c r="H20" s="234" t="s">
        <v>89</v>
      </c>
      <c r="I20" s="234" t="s">
        <v>233</v>
      </c>
      <c r="J20" s="237">
        <v>1676981844</v>
      </c>
      <c r="K20" s="234" t="s">
        <v>567</v>
      </c>
      <c r="L20" s="234"/>
      <c r="M20" s="234"/>
      <c r="N20" s="234"/>
    </row>
    <row r="21" spans="3:14" s="215" customFormat="1" ht="15" x14ac:dyDescent="0.4">
      <c r="C21" s="235" t="s">
        <v>359</v>
      </c>
      <c r="D21" s="235" t="s">
        <v>317</v>
      </c>
      <c r="E21" s="235" t="s">
        <v>510</v>
      </c>
      <c r="F21" s="235" t="s">
        <v>89</v>
      </c>
      <c r="G21" s="235" t="s">
        <v>89</v>
      </c>
      <c r="H21" s="235" t="s">
        <v>89</v>
      </c>
      <c r="I21" s="235" t="s">
        <v>233</v>
      </c>
      <c r="J21" s="238">
        <v>471032713</v>
      </c>
      <c r="K21" s="235" t="s">
        <v>567</v>
      </c>
      <c r="L21" s="235"/>
      <c r="M21" s="235"/>
      <c r="N21" s="235"/>
    </row>
    <row r="22" spans="3:14" s="215" customFormat="1" ht="15" x14ac:dyDescent="0.4">
      <c r="C22" s="234" t="s">
        <v>362</v>
      </c>
      <c r="D22" s="234" t="s">
        <v>317</v>
      </c>
      <c r="E22" s="234" t="s">
        <v>510</v>
      </c>
      <c r="F22" s="234" t="s">
        <v>89</v>
      </c>
      <c r="G22" s="234" t="s">
        <v>89</v>
      </c>
      <c r="H22" s="234" t="s">
        <v>89</v>
      </c>
      <c r="I22" s="234" t="s">
        <v>233</v>
      </c>
      <c r="J22" s="237">
        <v>63372495</v>
      </c>
      <c r="K22" s="234" t="s">
        <v>567</v>
      </c>
      <c r="L22" s="234"/>
      <c r="M22" s="234"/>
      <c r="N22" s="234"/>
    </row>
    <row r="23" spans="3:14" s="215" customFormat="1" ht="15" x14ac:dyDescent="0.4">
      <c r="C23" s="235" t="s">
        <v>365</v>
      </c>
      <c r="D23" s="235" t="s">
        <v>317</v>
      </c>
      <c r="E23" s="235" t="s">
        <v>510</v>
      </c>
      <c r="F23" s="235" t="s">
        <v>89</v>
      </c>
      <c r="G23" s="235" t="s">
        <v>89</v>
      </c>
      <c r="H23" s="235" t="s">
        <v>89</v>
      </c>
      <c r="I23" s="235" t="s">
        <v>233</v>
      </c>
      <c r="J23" s="238">
        <v>0</v>
      </c>
      <c r="K23" s="235" t="s">
        <v>567</v>
      </c>
      <c r="L23" s="235"/>
      <c r="M23" s="235"/>
      <c r="N23" s="235"/>
    </row>
    <row r="24" spans="3:14" s="215" customFormat="1" ht="15" x14ac:dyDescent="0.4">
      <c r="C24" s="234" t="s">
        <v>368</v>
      </c>
      <c r="D24" s="234" t="s">
        <v>317</v>
      </c>
      <c r="E24" s="234" t="s">
        <v>510</v>
      </c>
      <c r="F24" s="234" t="s">
        <v>89</v>
      </c>
      <c r="G24" s="234" t="s">
        <v>89</v>
      </c>
      <c r="H24" s="234" t="s">
        <v>89</v>
      </c>
      <c r="I24" s="234" t="s">
        <v>233</v>
      </c>
      <c r="J24" s="237">
        <v>77913914</v>
      </c>
      <c r="K24" s="234" t="s">
        <v>567</v>
      </c>
      <c r="L24" s="234"/>
      <c r="M24" s="234"/>
      <c r="N24" s="234"/>
    </row>
    <row r="25" spans="3:14" s="215" customFormat="1" ht="15" x14ac:dyDescent="0.4">
      <c r="C25" s="235" t="s">
        <v>369</v>
      </c>
      <c r="D25" s="235" t="s">
        <v>317</v>
      </c>
      <c r="E25" s="235" t="s">
        <v>510</v>
      </c>
      <c r="F25" s="235" t="s">
        <v>89</v>
      </c>
      <c r="G25" s="235" t="s">
        <v>89</v>
      </c>
      <c r="H25" s="235" t="s">
        <v>89</v>
      </c>
      <c r="I25" s="235" t="s">
        <v>233</v>
      </c>
      <c r="J25" s="238">
        <v>13316868</v>
      </c>
      <c r="K25" s="235" t="s">
        <v>567</v>
      </c>
      <c r="L25" s="235"/>
      <c r="M25" s="235"/>
      <c r="N25" s="235"/>
    </row>
    <row r="26" spans="3:14" s="215" customFormat="1" ht="15" x14ac:dyDescent="0.4">
      <c r="C26" s="234" t="s">
        <v>372</v>
      </c>
      <c r="D26" s="234" t="s">
        <v>317</v>
      </c>
      <c r="E26" s="234" t="s">
        <v>510</v>
      </c>
      <c r="F26" s="234" t="s">
        <v>89</v>
      </c>
      <c r="G26" s="234" t="s">
        <v>89</v>
      </c>
      <c r="H26" s="234" t="s">
        <v>89</v>
      </c>
      <c r="I26" s="234" t="s">
        <v>233</v>
      </c>
      <c r="J26" s="237">
        <v>10011431</v>
      </c>
      <c r="K26" s="234" t="s">
        <v>567</v>
      </c>
      <c r="L26" s="234"/>
      <c r="M26" s="234"/>
      <c r="N26" s="234"/>
    </row>
    <row r="27" spans="3:14" s="215" customFormat="1" ht="15" x14ac:dyDescent="0.4">
      <c r="C27" s="235" t="s">
        <v>375</v>
      </c>
      <c r="D27" s="235" t="s">
        <v>317</v>
      </c>
      <c r="E27" s="235" t="s">
        <v>510</v>
      </c>
      <c r="F27" s="235" t="s">
        <v>89</v>
      </c>
      <c r="G27" s="235" t="s">
        <v>89</v>
      </c>
      <c r="H27" s="235" t="s">
        <v>89</v>
      </c>
      <c r="I27" s="235" t="s">
        <v>233</v>
      </c>
      <c r="J27" s="238">
        <v>166824539</v>
      </c>
      <c r="K27" s="235" t="s">
        <v>567</v>
      </c>
      <c r="L27" s="235"/>
      <c r="M27" s="235"/>
      <c r="N27" s="235"/>
    </row>
    <row r="28" spans="3:14" s="215" customFormat="1" ht="15" x14ac:dyDescent="0.4">
      <c r="C28" s="234" t="s">
        <v>378</v>
      </c>
      <c r="D28" s="234" t="s">
        <v>317</v>
      </c>
      <c r="E28" s="234" t="s">
        <v>510</v>
      </c>
      <c r="F28" s="234" t="s">
        <v>89</v>
      </c>
      <c r="G28" s="234" t="s">
        <v>89</v>
      </c>
      <c r="H28" s="234" t="s">
        <v>89</v>
      </c>
      <c r="I28" s="234" t="s">
        <v>233</v>
      </c>
      <c r="J28" s="237">
        <v>0</v>
      </c>
      <c r="K28" s="234" t="s">
        <v>567</v>
      </c>
      <c r="L28" s="234"/>
      <c r="M28" s="234"/>
      <c r="N28" s="234"/>
    </row>
    <row r="29" spans="3:14" s="215" customFormat="1" ht="15" x14ac:dyDescent="0.4">
      <c r="C29" s="235" t="s">
        <v>381</v>
      </c>
      <c r="D29" s="235" t="s">
        <v>317</v>
      </c>
      <c r="E29" s="235" t="s">
        <v>510</v>
      </c>
      <c r="F29" s="235" t="s">
        <v>89</v>
      </c>
      <c r="G29" s="235" t="s">
        <v>89</v>
      </c>
      <c r="H29" s="235" t="s">
        <v>89</v>
      </c>
      <c r="I29" s="235" t="s">
        <v>233</v>
      </c>
      <c r="J29" s="238">
        <v>0</v>
      </c>
      <c r="K29" s="235" t="s">
        <v>567</v>
      </c>
      <c r="L29" s="235"/>
      <c r="M29" s="235"/>
      <c r="N29" s="235"/>
    </row>
    <row r="30" spans="3:14" s="215" customFormat="1" ht="15" x14ac:dyDescent="0.4">
      <c r="C30" s="234" t="s">
        <v>383</v>
      </c>
      <c r="D30" s="234" t="s">
        <v>317</v>
      </c>
      <c r="E30" s="234" t="s">
        <v>510</v>
      </c>
      <c r="F30" s="234" t="s">
        <v>89</v>
      </c>
      <c r="G30" s="234" t="s">
        <v>89</v>
      </c>
      <c r="H30" s="234" t="s">
        <v>89</v>
      </c>
      <c r="I30" s="234" t="s">
        <v>233</v>
      </c>
      <c r="J30" s="237">
        <v>0</v>
      </c>
      <c r="K30" s="234" t="s">
        <v>567</v>
      </c>
      <c r="L30" s="234"/>
      <c r="M30" s="234"/>
      <c r="N30" s="234"/>
    </row>
    <row r="31" spans="3:14" s="215" customFormat="1" ht="15" x14ac:dyDescent="0.4">
      <c r="C31" s="331" t="s">
        <v>383</v>
      </c>
      <c r="D31" s="329" t="s">
        <v>317</v>
      </c>
      <c r="E31" s="235" t="s">
        <v>510</v>
      </c>
      <c r="F31" s="235" t="s">
        <v>89</v>
      </c>
      <c r="G31" s="235" t="s">
        <v>89</v>
      </c>
      <c r="H31" s="235" t="s">
        <v>89</v>
      </c>
      <c r="I31" s="235" t="s">
        <v>233</v>
      </c>
      <c r="J31" s="238">
        <v>0</v>
      </c>
      <c r="K31" s="235" t="s">
        <v>567</v>
      </c>
      <c r="L31" s="235"/>
      <c r="M31" s="235"/>
      <c r="N31" s="235"/>
    </row>
    <row r="32" spans="3:14" s="215" customFormat="1" ht="15" x14ac:dyDescent="0.4">
      <c r="C32" s="235" t="s">
        <v>385</v>
      </c>
      <c r="D32" s="235" t="s">
        <v>317</v>
      </c>
      <c r="E32" s="235" t="s">
        <v>510</v>
      </c>
      <c r="F32" s="235" t="s">
        <v>89</v>
      </c>
      <c r="G32" s="235" t="s">
        <v>89</v>
      </c>
      <c r="H32" s="235" t="s">
        <v>89</v>
      </c>
      <c r="I32" s="235" t="s">
        <v>233</v>
      </c>
      <c r="J32" s="238">
        <v>0</v>
      </c>
      <c r="K32" s="235" t="s">
        <v>567</v>
      </c>
      <c r="L32" s="235"/>
      <c r="M32" s="235"/>
      <c r="N32" s="235"/>
    </row>
    <row r="33" spans="3:14" s="215" customFormat="1" ht="15" x14ac:dyDescent="0.4">
      <c r="C33" s="331" t="s">
        <v>385</v>
      </c>
      <c r="D33" s="329" t="s">
        <v>317</v>
      </c>
      <c r="E33" s="234" t="s">
        <v>510</v>
      </c>
      <c r="F33" s="234" t="s">
        <v>89</v>
      </c>
      <c r="G33" s="234" t="s">
        <v>89</v>
      </c>
      <c r="H33" s="234" t="s">
        <v>89</v>
      </c>
      <c r="I33" s="234" t="s">
        <v>233</v>
      </c>
      <c r="J33" s="237">
        <v>0</v>
      </c>
      <c r="K33" s="234" t="s">
        <v>567</v>
      </c>
      <c r="L33" s="234"/>
      <c r="M33" s="234"/>
      <c r="N33" s="234"/>
    </row>
    <row r="34" spans="3:14" s="215" customFormat="1" ht="15" x14ac:dyDescent="0.4">
      <c r="C34" s="234" t="s">
        <v>386</v>
      </c>
      <c r="D34" s="234" t="s">
        <v>317</v>
      </c>
      <c r="E34" s="234" t="s">
        <v>510</v>
      </c>
      <c r="F34" s="234" t="s">
        <v>89</v>
      </c>
      <c r="G34" s="234" t="s">
        <v>89</v>
      </c>
      <c r="H34" s="234" t="s">
        <v>89</v>
      </c>
      <c r="I34" s="234" t="s">
        <v>233</v>
      </c>
      <c r="J34" s="237">
        <v>161186925</v>
      </c>
      <c r="K34" s="234" t="s">
        <v>567</v>
      </c>
      <c r="L34" s="234"/>
      <c r="M34" s="234"/>
      <c r="N34" s="234"/>
    </row>
    <row r="35" spans="3:14" s="215" customFormat="1" ht="15" x14ac:dyDescent="0.4">
      <c r="C35" s="235" t="s">
        <v>389</v>
      </c>
      <c r="D35" s="235" t="s">
        <v>317</v>
      </c>
      <c r="E35" s="235" t="s">
        <v>510</v>
      </c>
      <c r="F35" s="235" t="s">
        <v>89</v>
      </c>
      <c r="G35" s="235" t="s">
        <v>89</v>
      </c>
      <c r="H35" s="235" t="s">
        <v>89</v>
      </c>
      <c r="I35" s="235" t="s">
        <v>233</v>
      </c>
      <c r="J35" s="238">
        <v>0</v>
      </c>
      <c r="K35" s="235" t="s">
        <v>567</v>
      </c>
      <c r="L35" s="235"/>
      <c r="M35" s="235"/>
      <c r="N35" s="235"/>
    </row>
    <row r="36" spans="3:14" s="215" customFormat="1" ht="15" x14ac:dyDescent="0.4">
      <c r="C36" s="329" t="s">
        <v>391</v>
      </c>
      <c r="D36" s="234" t="s">
        <v>317</v>
      </c>
      <c r="E36" s="234" t="s">
        <v>510</v>
      </c>
      <c r="F36" s="234" t="s">
        <v>89</v>
      </c>
      <c r="G36" s="234" t="s">
        <v>89</v>
      </c>
      <c r="H36" s="234" t="s">
        <v>89</v>
      </c>
      <c r="I36" s="234" t="s">
        <v>233</v>
      </c>
      <c r="J36" s="237">
        <v>159699008</v>
      </c>
      <c r="K36" s="234" t="s">
        <v>567</v>
      </c>
      <c r="L36" s="234"/>
      <c r="M36" s="234"/>
      <c r="N36" s="234"/>
    </row>
    <row r="37" spans="3:14" s="215" customFormat="1" ht="15" x14ac:dyDescent="0.4">
      <c r="C37" s="235" t="s">
        <v>393</v>
      </c>
      <c r="D37" s="235" t="s">
        <v>317</v>
      </c>
      <c r="E37" s="235" t="s">
        <v>510</v>
      </c>
      <c r="F37" s="235" t="s">
        <v>89</v>
      </c>
      <c r="G37" s="235" t="s">
        <v>89</v>
      </c>
      <c r="H37" s="235" t="s">
        <v>89</v>
      </c>
      <c r="I37" s="235" t="s">
        <v>233</v>
      </c>
      <c r="J37" s="238">
        <v>61073300</v>
      </c>
      <c r="K37" s="235" t="s">
        <v>567</v>
      </c>
      <c r="L37" s="235"/>
      <c r="M37" s="235"/>
      <c r="N37" s="235"/>
    </row>
    <row r="38" spans="3:14" s="215" customFormat="1" ht="15" x14ac:dyDescent="0.4">
      <c r="C38" s="234" t="s">
        <v>394</v>
      </c>
      <c r="D38" s="234" t="s">
        <v>317</v>
      </c>
      <c r="E38" s="234" t="s">
        <v>510</v>
      </c>
      <c r="F38" s="234" t="s">
        <v>89</v>
      </c>
      <c r="G38" s="234" t="s">
        <v>89</v>
      </c>
      <c r="H38" s="234" t="s">
        <v>89</v>
      </c>
      <c r="I38" s="234" t="s">
        <v>233</v>
      </c>
      <c r="J38" s="237">
        <v>35091724</v>
      </c>
      <c r="K38" s="234" t="s">
        <v>567</v>
      </c>
      <c r="L38" s="234"/>
      <c r="M38" s="234"/>
      <c r="N38" s="234"/>
    </row>
    <row r="39" spans="3:14" s="215" customFormat="1" ht="15" x14ac:dyDescent="0.4">
      <c r="C39" s="235" t="s">
        <v>396</v>
      </c>
      <c r="D39" s="235" t="s">
        <v>317</v>
      </c>
      <c r="E39" s="235" t="s">
        <v>510</v>
      </c>
      <c r="F39" s="235" t="s">
        <v>89</v>
      </c>
      <c r="G39" s="235" t="s">
        <v>89</v>
      </c>
      <c r="H39" s="235" t="s">
        <v>89</v>
      </c>
      <c r="I39" s="235" t="s">
        <v>233</v>
      </c>
      <c r="J39" s="238">
        <v>36702639</v>
      </c>
      <c r="K39" s="235" t="s">
        <v>567</v>
      </c>
      <c r="L39" s="235"/>
      <c r="M39" s="235"/>
      <c r="N39" s="235"/>
    </row>
    <row r="40" spans="3:14" s="215" customFormat="1" ht="15" x14ac:dyDescent="0.4">
      <c r="C40" s="234" t="s">
        <v>398</v>
      </c>
      <c r="D40" s="234" t="s">
        <v>317</v>
      </c>
      <c r="E40" s="234" t="s">
        <v>510</v>
      </c>
      <c r="F40" s="234" t="s">
        <v>89</v>
      </c>
      <c r="G40" s="234" t="s">
        <v>89</v>
      </c>
      <c r="H40" s="234" t="s">
        <v>89</v>
      </c>
      <c r="I40" s="234" t="s">
        <v>233</v>
      </c>
      <c r="J40" s="237">
        <v>105934548</v>
      </c>
      <c r="K40" s="234" t="s">
        <v>567</v>
      </c>
      <c r="L40" s="234"/>
      <c r="M40" s="234"/>
      <c r="N40" s="234"/>
    </row>
    <row r="41" spans="3:14" s="215" customFormat="1" ht="15" x14ac:dyDescent="0.4">
      <c r="C41" s="235" t="s">
        <v>400</v>
      </c>
      <c r="D41" s="235" t="s">
        <v>317</v>
      </c>
      <c r="E41" s="235" t="s">
        <v>510</v>
      </c>
      <c r="F41" s="235" t="s">
        <v>89</v>
      </c>
      <c r="G41" s="235" t="s">
        <v>89</v>
      </c>
      <c r="H41" s="235" t="s">
        <v>89</v>
      </c>
      <c r="I41" s="235" t="s">
        <v>233</v>
      </c>
      <c r="J41" s="238">
        <v>27480693</v>
      </c>
      <c r="K41" s="235" t="s">
        <v>567</v>
      </c>
      <c r="L41" s="235"/>
      <c r="M41" s="235"/>
      <c r="N41" s="235"/>
    </row>
    <row r="42" spans="3:14" s="215" customFormat="1" ht="15" x14ac:dyDescent="0.4">
      <c r="C42" s="234" t="s">
        <v>402</v>
      </c>
      <c r="D42" s="234" t="s">
        <v>317</v>
      </c>
      <c r="E42" s="234" t="s">
        <v>510</v>
      </c>
      <c r="F42" s="234" t="s">
        <v>89</v>
      </c>
      <c r="G42" s="234" t="s">
        <v>89</v>
      </c>
      <c r="H42" s="234" t="s">
        <v>89</v>
      </c>
      <c r="I42" s="234" t="s">
        <v>233</v>
      </c>
      <c r="J42" s="237">
        <v>0</v>
      </c>
      <c r="K42" s="234" t="s">
        <v>567</v>
      </c>
      <c r="L42" s="234"/>
      <c r="M42" s="234"/>
      <c r="N42" s="234"/>
    </row>
    <row r="43" spans="3:14" s="215" customFormat="1" ht="15" x14ac:dyDescent="0.4">
      <c r="C43" s="235" t="s">
        <v>403</v>
      </c>
      <c r="D43" s="235" t="s">
        <v>317</v>
      </c>
      <c r="E43" s="235" t="s">
        <v>510</v>
      </c>
      <c r="F43" s="235" t="s">
        <v>89</v>
      </c>
      <c r="G43" s="235" t="s">
        <v>89</v>
      </c>
      <c r="H43" s="235" t="s">
        <v>89</v>
      </c>
      <c r="I43" s="235" t="s">
        <v>233</v>
      </c>
      <c r="J43" s="238">
        <v>0</v>
      </c>
      <c r="K43" s="235" t="s">
        <v>567</v>
      </c>
      <c r="L43" s="235"/>
      <c r="M43" s="235"/>
      <c r="N43" s="235"/>
    </row>
    <row r="44" spans="3:14" s="215" customFormat="1" ht="15" x14ac:dyDescent="0.4">
      <c r="C44" s="234" t="s">
        <v>406</v>
      </c>
      <c r="D44" s="234" t="s">
        <v>317</v>
      </c>
      <c r="E44" s="234" t="s">
        <v>510</v>
      </c>
      <c r="F44" s="234" t="s">
        <v>89</v>
      </c>
      <c r="G44" s="234" t="s">
        <v>89</v>
      </c>
      <c r="H44" s="234" t="s">
        <v>89</v>
      </c>
      <c r="I44" s="234" t="s">
        <v>233</v>
      </c>
      <c r="J44" s="237">
        <v>185866174</v>
      </c>
      <c r="K44" s="234" t="s">
        <v>567</v>
      </c>
      <c r="L44" s="234"/>
      <c r="M44" s="234"/>
      <c r="N44" s="234"/>
    </row>
    <row r="45" spans="3:14" s="215" customFormat="1" ht="15" x14ac:dyDescent="0.4">
      <c r="C45" s="235" t="s">
        <v>408</v>
      </c>
      <c r="D45" s="235" t="s">
        <v>317</v>
      </c>
      <c r="E45" s="235" t="s">
        <v>510</v>
      </c>
      <c r="F45" s="235" t="s">
        <v>89</v>
      </c>
      <c r="G45" s="235" t="s">
        <v>89</v>
      </c>
      <c r="H45" s="235" t="s">
        <v>89</v>
      </c>
      <c r="I45" s="235" t="s">
        <v>233</v>
      </c>
      <c r="J45" s="238">
        <v>154926552</v>
      </c>
      <c r="K45" s="235" t="s">
        <v>567</v>
      </c>
      <c r="L45" s="235"/>
      <c r="M45" s="235"/>
      <c r="N45" s="235"/>
    </row>
    <row r="46" spans="3:14" s="215" customFormat="1" ht="15" x14ac:dyDescent="0.4">
      <c r="C46" s="234" t="s">
        <v>410</v>
      </c>
      <c r="D46" s="234" t="s">
        <v>317</v>
      </c>
      <c r="E46" s="234" t="s">
        <v>510</v>
      </c>
      <c r="F46" s="234" t="s">
        <v>89</v>
      </c>
      <c r="G46" s="234" t="s">
        <v>89</v>
      </c>
      <c r="H46" s="234" t="s">
        <v>89</v>
      </c>
      <c r="I46" s="234" t="s">
        <v>233</v>
      </c>
      <c r="J46" s="237">
        <v>0</v>
      </c>
      <c r="K46" s="234" t="s">
        <v>567</v>
      </c>
      <c r="L46" s="234"/>
      <c r="M46" s="234"/>
      <c r="N46" s="234"/>
    </row>
    <row r="47" spans="3:14" s="215" customFormat="1" ht="15" x14ac:dyDescent="0.4">
      <c r="C47" s="235" t="s">
        <v>413</v>
      </c>
      <c r="D47" s="235" t="s">
        <v>317</v>
      </c>
      <c r="E47" s="235" t="s">
        <v>510</v>
      </c>
      <c r="F47" s="235" t="s">
        <v>89</v>
      </c>
      <c r="G47" s="235" t="s">
        <v>89</v>
      </c>
      <c r="H47" s="235" t="s">
        <v>89</v>
      </c>
      <c r="I47" s="235" t="s">
        <v>233</v>
      </c>
      <c r="J47" s="238">
        <v>0</v>
      </c>
      <c r="K47" s="235" t="s">
        <v>567</v>
      </c>
      <c r="L47" s="235"/>
      <c r="M47" s="235"/>
      <c r="N47" s="235"/>
    </row>
    <row r="48" spans="3:14" s="215" customFormat="1" ht="15" x14ac:dyDescent="0.4">
      <c r="C48" s="234" t="s">
        <v>415</v>
      </c>
      <c r="D48" s="234" t="s">
        <v>317</v>
      </c>
      <c r="E48" s="234" t="s">
        <v>510</v>
      </c>
      <c r="F48" s="234" t="s">
        <v>89</v>
      </c>
      <c r="G48" s="234" t="s">
        <v>89</v>
      </c>
      <c r="H48" s="234" t="s">
        <v>89</v>
      </c>
      <c r="I48" s="234" t="s">
        <v>233</v>
      </c>
      <c r="J48" s="237">
        <v>45772559</v>
      </c>
      <c r="K48" s="234" t="s">
        <v>567</v>
      </c>
      <c r="L48" s="234"/>
      <c r="M48" s="234"/>
      <c r="N48" s="234"/>
    </row>
    <row r="49" spans="2:14" s="215" customFormat="1" ht="15" x14ac:dyDescent="0.4">
      <c r="C49" s="327" t="s">
        <v>415</v>
      </c>
      <c r="D49" s="327" t="s">
        <v>317</v>
      </c>
      <c r="E49" s="327" t="s">
        <v>510</v>
      </c>
      <c r="F49" s="327" t="s">
        <v>89</v>
      </c>
      <c r="G49" s="327" t="s">
        <v>89</v>
      </c>
      <c r="H49" s="327" t="s">
        <v>89</v>
      </c>
      <c r="I49" s="327" t="s">
        <v>233</v>
      </c>
      <c r="J49" s="332">
        <v>0</v>
      </c>
      <c r="K49" s="235" t="s">
        <v>567</v>
      </c>
      <c r="L49" s="235"/>
      <c r="M49" s="235"/>
      <c r="N49" s="235"/>
    </row>
    <row r="50" spans="2:14" s="215" customFormat="1" ht="15" x14ac:dyDescent="0.4">
      <c r="C50" s="235" t="s">
        <v>417</v>
      </c>
      <c r="D50" s="235" t="s">
        <v>317</v>
      </c>
      <c r="E50" s="235" t="s">
        <v>510</v>
      </c>
      <c r="F50" s="235" t="s">
        <v>89</v>
      </c>
      <c r="G50" s="235" t="s">
        <v>89</v>
      </c>
      <c r="H50" s="235" t="s">
        <v>89</v>
      </c>
      <c r="I50" s="235" t="s">
        <v>187</v>
      </c>
      <c r="J50" s="238">
        <v>0</v>
      </c>
      <c r="K50" s="235" t="s">
        <v>567</v>
      </c>
      <c r="L50" s="235"/>
      <c r="M50" s="235"/>
      <c r="N50" s="235"/>
    </row>
    <row r="51" spans="2:14" s="215" customFormat="1" ht="15" x14ac:dyDescent="0.4">
      <c r="C51" s="234" t="s">
        <v>418</v>
      </c>
      <c r="D51" s="234" t="s">
        <v>317</v>
      </c>
      <c r="E51" s="234" t="s">
        <v>510</v>
      </c>
      <c r="F51" s="234" t="s">
        <v>89</v>
      </c>
      <c r="G51" s="234" t="s">
        <v>89</v>
      </c>
      <c r="H51" s="234" t="s">
        <v>89</v>
      </c>
      <c r="I51" s="234" t="s">
        <v>233</v>
      </c>
      <c r="J51" s="237">
        <v>4985062</v>
      </c>
      <c r="K51" s="234" t="s">
        <v>567</v>
      </c>
      <c r="L51" s="234"/>
      <c r="M51" s="234"/>
      <c r="N51" s="234"/>
    </row>
    <row r="52" spans="2:14" s="215" customFormat="1" ht="15" x14ac:dyDescent="0.4">
      <c r="C52" s="333" t="s">
        <v>420</v>
      </c>
      <c r="D52" s="333" t="s">
        <v>317</v>
      </c>
      <c r="E52" s="333" t="s">
        <v>510</v>
      </c>
      <c r="F52" s="333" t="s">
        <v>89</v>
      </c>
      <c r="G52" s="333" t="s">
        <v>89</v>
      </c>
      <c r="H52" s="333" t="s">
        <v>89</v>
      </c>
      <c r="I52" s="333" t="s">
        <v>187</v>
      </c>
      <c r="J52" s="334">
        <v>0</v>
      </c>
      <c r="K52" s="235" t="s">
        <v>567</v>
      </c>
      <c r="L52" s="235"/>
      <c r="M52" s="235"/>
      <c r="N52" s="235"/>
    </row>
    <row r="53" spans="2:14" s="215" customFormat="1" ht="15" x14ac:dyDescent="0.4">
      <c r="C53" s="327" t="s">
        <v>420</v>
      </c>
      <c r="D53" s="327" t="s">
        <v>317</v>
      </c>
      <c r="E53" s="327" t="s">
        <v>510</v>
      </c>
      <c r="F53" s="327" t="s">
        <v>89</v>
      </c>
      <c r="G53" s="327" t="s">
        <v>89</v>
      </c>
      <c r="H53" s="327" t="s">
        <v>89</v>
      </c>
      <c r="I53" s="327" t="s">
        <v>233</v>
      </c>
      <c r="J53" s="332">
        <v>0</v>
      </c>
      <c r="K53" s="234" t="s">
        <v>567</v>
      </c>
      <c r="L53" s="234"/>
      <c r="M53" s="234"/>
      <c r="N53" s="234"/>
    </row>
    <row r="54" spans="2:14" s="215" customFormat="1" ht="15" x14ac:dyDescent="0.4">
      <c r="C54" s="234" t="s">
        <v>422</v>
      </c>
      <c r="D54" s="234" t="s">
        <v>317</v>
      </c>
      <c r="E54" s="234" t="s">
        <v>510</v>
      </c>
      <c r="F54" s="234" t="s">
        <v>89</v>
      </c>
      <c r="G54" s="234" t="s">
        <v>89</v>
      </c>
      <c r="H54" s="234" t="s">
        <v>89</v>
      </c>
      <c r="I54" s="234" t="s">
        <v>233</v>
      </c>
      <c r="J54" s="237">
        <v>118883836</v>
      </c>
      <c r="K54" s="234" t="s">
        <v>567</v>
      </c>
      <c r="L54" s="234"/>
      <c r="M54" s="234"/>
      <c r="N54" s="234"/>
    </row>
    <row r="55" spans="2:14" s="215" customFormat="1" ht="15" x14ac:dyDescent="0.4">
      <c r="B55" s="236">
        <f>VLOOKUP(C55,Companies[],3,FALSE)</f>
        <v>20100110513</v>
      </c>
      <c r="C55" s="235" t="s">
        <v>422</v>
      </c>
      <c r="D55" s="235" t="s">
        <v>317</v>
      </c>
      <c r="E55" s="235" t="s">
        <v>510</v>
      </c>
      <c r="F55" s="235" t="s">
        <v>89</v>
      </c>
      <c r="G55" s="235" t="s">
        <v>89</v>
      </c>
      <c r="H55" s="235" t="s">
        <v>89</v>
      </c>
      <c r="I55" s="235" t="s">
        <v>233</v>
      </c>
      <c r="J55" s="238">
        <v>2601265</v>
      </c>
      <c r="K55" s="235" t="s">
        <v>567</v>
      </c>
      <c r="L55" s="235"/>
      <c r="M55" s="235"/>
      <c r="N55" s="235"/>
    </row>
    <row r="56" spans="2:14" s="215" customFormat="1" ht="15" x14ac:dyDescent="0.4">
      <c r="C56" s="235" t="s">
        <v>424</v>
      </c>
      <c r="D56" s="235" t="s">
        <v>317</v>
      </c>
      <c r="E56" s="235" t="s">
        <v>510</v>
      </c>
      <c r="F56" s="235" t="s">
        <v>89</v>
      </c>
      <c r="G56" s="235" t="s">
        <v>89</v>
      </c>
      <c r="H56" s="235" t="s">
        <v>89</v>
      </c>
      <c r="I56" s="235" t="s">
        <v>233</v>
      </c>
      <c r="J56" s="238">
        <v>19079359</v>
      </c>
      <c r="K56" s="235" t="s">
        <v>567</v>
      </c>
      <c r="L56" s="235"/>
      <c r="M56" s="235"/>
      <c r="N56" s="235"/>
    </row>
    <row r="57" spans="2:14" s="215" customFormat="1" ht="15" x14ac:dyDescent="0.4">
      <c r="B57" s="236">
        <f>VLOOKUP(C57,Companies[],3,FALSE)</f>
        <v>20305875539</v>
      </c>
      <c r="C57" s="234" t="s">
        <v>424</v>
      </c>
      <c r="D57" s="234" t="s">
        <v>317</v>
      </c>
      <c r="E57" s="234" t="s">
        <v>510</v>
      </c>
      <c r="F57" s="234" t="s">
        <v>89</v>
      </c>
      <c r="G57" s="234" t="s">
        <v>89</v>
      </c>
      <c r="H57" s="234" t="s">
        <v>89</v>
      </c>
      <c r="I57" s="234" t="s">
        <v>233</v>
      </c>
      <c r="J57" s="237">
        <v>1086150</v>
      </c>
      <c r="K57" s="234" t="s">
        <v>567</v>
      </c>
      <c r="L57" s="234"/>
      <c r="M57" s="234"/>
      <c r="N57" s="234"/>
    </row>
    <row r="58" spans="2:14" s="215" customFormat="1" ht="15" x14ac:dyDescent="0.4">
      <c r="C58" s="234" t="s">
        <v>425</v>
      </c>
      <c r="D58" s="234" t="s">
        <v>317</v>
      </c>
      <c r="E58" s="234" t="s">
        <v>510</v>
      </c>
      <c r="F58" s="234" t="s">
        <v>89</v>
      </c>
      <c r="G58" s="234" t="s">
        <v>89</v>
      </c>
      <c r="H58" s="234" t="s">
        <v>89</v>
      </c>
      <c r="I58" s="234" t="s">
        <v>233</v>
      </c>
      <c r="J58" s="237">
        <v>0</v>
      </c>
      <c r="K58" s="234" t="s">
        <v>567</v>
      </c>
      <c r="L58" s="234"/>
      <c r="M58" s="234"/>
      <c r="N58" s="234"/>
    </row>
    <row r="59" spans="2:14" s="215" customFormat="1" ht="27" x14ac:dyDescent="0.4">
      <c r="C59" s="229" t="s">
        <v>426</v>
      </c>
      <c r="D59" s="235" t="s">
        <v>317</v>
      </c>
      <c r="E59" s="235" t="s">
        <v>510</v>
      </c>
      <c r="F59" s="235" t="s">
        <v>89</v>
      </c>
      <c r="G59" s="235" t="s">
        <v>89</v>
      </c>
      <c r="H59" s="235" t="s">
        <v>89</v>
      </c>
      <c r="I59" s="235" t="s">
        <v>233</v>
      </c>
      <c r="J59" s="238">
        <v>26499077</v>
      </c>
      <c r="K59" s="235" t="s">
        <v>567</v>
      </c>
      <c r="L59" s="235"/>
      <c r="M59" s="235"/>
      <c r="N59" s="235"/>
    </row>
    <row r="60" spans="2:14" s="215" customFormat="1" ht="15" x14ac:dyDescent="0.4">
      <c r="C60" s="234" t="s">
        <v>428</v>
      </c>
      <c r="D60" s="234" t="s">
        <v>317</v>
      </c>
      <c r="E60" s="234" t="s">
        <v>510</v>
      </c>
      <c r="F60" s="234" t="s">
        <v>89</v>
      </c>
      <c r="G60" s="234" t="s">
        <v>89</v>
      </c>
      <c r="H60" s="234" t="s">
        <v>89</v>
      </c>
      <c r="I60" s="234" t="s">
        <v>187</v>
      </c>
      <c r="J60" s="237">
        <v>4328775</v>
      </c>
      <c r="K60" s="234" t="s">
        <v>567</v>
      </c>
      <c r="L60" s="234"/>
      <c r="M60" s="234"/>
      <c r="N60" s="234"/>
    </row>
    <row r="61" spans="2:14" s="215" customFormat="1" ht="15" x14ac:dyDescent="0.4">
      <c r="C61" s="235" t="s">
        <v>430</v>
      </c>
      <c r="D61" s="235" t="s">
        <v>317</v>
      </c>
      <c r="E61" s="235" t="s">
        <v>510</v>
      </c>
      <c r="F61" s="235" t="s">
        <v>89</v>
      </c>
      <c r="G61" s="235" t="s">
        <v>89</v>
      </c>
      <c r="H61" s="235" t="s">
        <v>89</v>
      </c>
      <c r="I61" s="235" t="s">
        <v>233</v>
      </c>
      <c r="J61" s="238">
        <v>10090</v>
      </c>
      <c r="K61" s="235" t="s">
        <v>567</v>
      </c>
      <c r="L61" s="235"/>
      <c r="M61" s="235"/>
      <c r="N61" s="235"/>
    </row>
    <row r="62" spans="2:14" s="215" customFormat="1" ht="15" x14ac:dyDescent="0.4">
      <c r="C62" s="234" t="s">
        <v>432</v>
      </c>
      <c r="D62" s="234" t="s">
        <v>317</v>
      </c>
      <c r="E62" s="234" t="s">
        <v>510</v>
      </c>
      <c r="F62" s="234" t="s">
        <v>89</v>
      </c>
      <c r="G62" s="234" t="s">
        <v>89</v>
      </c>
      <c r="H62" s="234" t="s">
        <v>89</v>
      </c>
      <c r="I62" s="234" t="s">
        <v>233</v>
      </c>
      <c r="J62" s="237">
        <v>124237922</v>
      </c>
      <c r="K62" s="234" t="s">
        <v>567</v>
      </c>
      <c r="L62" s="234"/>
      <c r="M62" s="234"/>
      <c r="N62" s="234"/>
    </row>
    <row r="63" spans="2:14" s="215" customFormat="1" ht="15" x14ac:dyDescent="0.4">
      <c r="C63" s="235" t="s">
        <v>433</v>
      </c>
      <c r="D63" s="235" t="s">
        <v>317</v>
      </c>
      <c r="E63" s="235" t="s">
        <v>510</v>
      </c>
      <c r="F63" s="235" t="s">
        <v>89</v>
      </c>
      <c r="G63" s="235" t="s">
        <v>89</v>
      </c>
      <c r="H63" s="235" t="s">
        <v>89</v>
      </c>
      <c r="I63" s="235" t="s">
        <v>233</v>
      </c>
      <c r="J63" s="238">
        <v>474358814</v>
      </c>
      <c r="K63" s="235" t="s">
        <v>567</v>
      </c>
      <c r="L63" s="235"/>
      <c r="M63" s="235"/>
      <c r="N63" s="235"/>
    </row>
    <row r="64" spans="2:14" s="215" customFormat="1" ht="15" x14ac:dyDescent="0.4">
      <c r="C64" s="329" t="s">
        <v>436</v>
      </c>
      <c r="D64" s="234" t="s">
        <v>317</v>
      </c>
      <c r="E64" s="234" t="s">
        <v>510</v>
      </c>
      <c r="F64" s="234" t="s">
        <v>89</v>
      </c>
      <c r="G64" s="234" t="s">
        <v>89</v>
      </c>
      <c r="H64" s="234" t="s">
        <v>89</v>
      </c>
      <c r="I64" s="234" t="s">
        <v>187</v>
      </c>
      <c r="J64" s="237">
        <v>33868994</v>
      </c>
      <c r="K64" s="234" t="s">
        <v>567</v>
      </c>
      <c r="L64" s="234"/>
      <c r="M64" s="234"/>
      <c r="N64" s="234"/>
    </row>
    <row r="65" spans="3:14" s="215" customFormat="1" ht="15" x14ac:dyDescent="0.4">
      <c r="C65" s="235" t="s">
        <v>438</v>
      </c>
      <c r="D65" s="235" t="s">
        <v>317</v>
      </c>
      <c r="E65" s="235" t="s">
        <v>510</v>
      </c>
      <c r="F65" s="235" t="s">
        <v>89</v>
      </c>
      <c r="G65" s="235" t="s">
        <v>89</v>
      </c>
      <c r="H65" s="235" t="s">
        <v>89</v>
      </c>
      <c r="I65" s="235" t="s">
        <v>233</v>
      </c>
      <c r="J65" s="238">
        <v>379619572</v>
      </c>
      <c r="K65" s="235" t="s">
        <v>567</v>
      </c>
      <c r="L65" s="235"/>
      <c r="M65" s="235"/>
      <c r="N65" s="235"/>
    </row>
    <row r="66" spans="3:14" s="215" customFormat="1" ht="15" x14ac:dyDescent="0.4">
      <c r="C66" s="234" t="s">
        <v>440</v>
      </c>
      <c r="D66" s="234" t="s">
        <v>317</v>
      </c>
      <c r="E66" s="234" t="s">
        <v>510</v>
      </c>
      <c r="F66" s="234" t="s">
        <v>89</v>
      </c>
      <c r="G66" s="234" t="s">
        <v>89</v>
      </c>
      <c r="H66" s="234" t="s">
        <v>89</v>
      </c>
      <c r="I66" s="234" t="s">
        <v>233</v>
      </c>
      <c r="J66" s="237">
        <v>50307953</v>
      </c>
      <c r="K66" s="234" t="s">
        <v>567</v>
      </c>
      <c r="L66" s="234"/>
      <c r="M66" s="234"/>
      <c r="N66" s="234"/>
    </row>
    <row r="67" spans="3:14" s="215" customFormat="1" ht="15" x14ac:dyDescent="0.4">
      <c r="C67" s="234" t="s">
        <v>352</v>
      </c>
      <c r="D67" s="234" t="s">
        <v>317</v>
      </c>
      <c r="E67" s="234" t="s">
        <v>568</v>
      </c>
      <c r="F67" s="234" t="s">
        <v>89</v>
      </c>
      <c r="G67" s="234" t="s">
        <v>89</v>
      </c>
      <c r="H67" s="234" t="s">
        <v>89</v>
      </c>
      <c r="I67" s="234" t="s">
        <v>233</v>
      </c>
      <c r="J67" s="237">
        <v>523189</v>
      </c>
      <c r="K67" s="234" t="s">
        <v>567</v>
      </c>
      <c r="L67" s="234"/>
      <c r="M67" s="234"/>
      <c r="N67" s="234"/>
    </row>
    <row r="68" spans="3:14" s="215" customFormat="1" ht="15" x14ac:dyDescent="0.4">
      <c r="C68" s="235" t="s">
        <v>356</v>
      </c>
      <c r="D68" s="235" t="s">
        <v>317</v>
      </c>
      <c r="E68" s="235" t="s">
        <v>568</v>
      </c>
      <c r="F68" s="235" t="s">
        <v>89</v>
      </c>
      <c r="G68" s="235" t="s">
        <v>89</v>
      </c>
      <c r="H68" s="235" t="s">
        <v>89</v>
      </c>
      <c r="I68" s="235" t="s">
        <v>233</v>
      </c>
      <c r="J68" s="238">
        <f>41250226+0+68470142+117830293</f>
        <v>227550661</v>
      </c>
      <c r="K68" s="235" t="s">
        <v>567</v>
      </c>
      <c r="L68" s="235"/>
      <c r="M68" s="235"/>
      <c r="N68" s="235"/>
    </row>
    <row r="69" spans="3:14" s="215" customFormat="1" ht="15" x14ac:dyDescent="0.4">
      <c r="C69" s="234" t="s">
        <v>359</v>
      </c>
      <c r="D69" s="234" t="s">
        <v>317</v>
      </c>
      <c r="E69" s="234" t="s">
        <v>568</v>
      </c>
      <c r="F69" s="234" t="s">
        <v>89</v>
      </c>
      <c r="G69" s="234" t="s">
        <v>89</v>
      </c>
      <c r="H69" s="234" t="s">
        <v>89</v>
      </c>
      <c r="I69" s="234" t="s">
        <v>233</v>
      </c>
      <c r="J69" s="237">
        <v>0</v>
      </c>
      <c r="K69" s="234" t="s">
        <v>567</v>
      </c>
      <c r="L69" s="234"/>
      <c r="M69" s="234"/>
      <c r="N69" s="234"/>
    </row>
    <row r="70" spans="3:14" s="215" customFormat="1" ht="15" x14ac:dyDescent="0.4">
      <c r="C70" s="235" t="s">
        <v>362</v>
      </c>
      <c r="D70" s="235" t="s">
        <v>317</v>
      </c>
      <c r="E70" s="235" t="s">
        <v>568</v>
      </c>
      <c r="F70" s="235" t="s">
        <v>89</v>
      </c>
      <c r="G70" s="235" t="s">
        <v>89</v>
      </c>
      <c r="H70" s="235" t="s">
        <v>89</v>
      </c>
      <c r="I70" s="235" t="s">
        <v>233</v>
      </c>
      <c r="J70" s="238">
        <f>2333687+115692+3333382+5353260</f>
        <v>11136021</v>
      </c>
      <c r="K70" s="235" t="s">
        <v>567</v>
      </c>
      <c r="L70" s="235"/>
      <c r="M70" s="235"/>
      <c r="N70" s="235"/>
    </row>
    <row r="71" spans="3:14" s="215" customFormat="1" ht="15" x14ac:dyDescent="0.4">
      <c r="C71" s="234" t="s">
        <v>365</v>
      </c>
      <c r="D71" s="234" t="s">
        <v>317</v>
      </c>
      <c r="E71" s="234" t="s">
        <v>568</v>
      </c>
      <c r="F71" s="234" t="s">
        <v>89</v>
      </c>
      <c r="G71" s="234" t="s">
        <v>89</v>
      </c>
      <c r="H71" s="234" t="s">
        <v>89</v>
      </c>
      <c r="I71" s="234" t="s">
        <v>233</v>
      </c>
      <c r="J71" s="237">
        <v>351951</v>
      </c>
      <c r="K71" s="234" t="s">
        <v>567</v>
      </c>
      <c r="L71" s="234"/>
      <c r="M71" s="234"/>
      <c r="N71" s="234"/>
    </row>
    <row r="72" spans="3:14" s="215" customFormat="1" ht="15" x14ac:dyDescent="0.4">
      <c r="C72" s="235" t="s">
        <v>368</v>
      </c>
      <c r="D72" s="235" t="s">
        <v>317</v>
      </c>
      <c r="E72" s="235" t="s">
        <v>568</v>
      </c>
      <c r="F72" s="235" t="s">
        <v>89</v>
      </c>
      <c r="G72" s="235" t="s">
        <v>89</v>
      </c>
      <c r="H72" s="235" t="s">
        <v>89</v>
      </c>
      <c r="I72" s="235" t="s">
        <v>233</v>
      </c>
      <c r="J72" s="238">
        <f>506942+0+1645670+4183077</f>
        <v>6335689</v>
      </c>
      <c r="K72" s="235" t="s">
        <v>567</v>
      </c>
      <c r="L72" s="235"/>
      <c r="M72" s="235"/>
      <c r="N72" s="235"/>
    </row>
    <row r="73" spans="3:14" s="215" customFormat="1" ht="15" x14ac:dyDescent="0.4">
      <c r="C73" s="234" t="s">
        <v>369</v>
      </c>
      <c r="D73" s="234" t="s">
        <v>317</v>
      </c>
      <c r="E73" s="234" t="s">
        <v>568</v>
      </c>
      <c r="F73" s="234" t="s">
        <v>89</v>
      </c>
      <c r="G73" s="234" t="s">
        <v>89</v>
      </c>
      <c r="H73" s="234" t="s">
        <v>89</v>
      </c>
      <c r="I73" s="234" t="s">
        <v>233</v>
      </c>
      <c r="J73" s="237">
        <f>397270+310807+248558+1060270</f>
        <v>2016905</v>
      </c>
      <c r="K73" s="234" t="s">
        <v>567</v>
      </c>
      <c r="L73" s="234"/>
      <c r="M73" s="234"/>
      <c r="N73" s="234"/>
    </row>
    <row r="74" spans="3:14" s="215" customFormat="1" ht="15" x14ac:dyDescent="0.4">
      <c r="C74" s="235" t="s">
        <v>375</v>
      </c>
      <c r="D74" s="235" t="s">
        <v>317</v>
      </c>
      <c r="E74" s="235" t="s">
        <v>568</v>
      </c>
      <c r="F74" s="235" t="s">
        <v>89</v>
      </c>
      <c r="G74" s="235" t="s">
        <v>89</v>
      </c>
      <c r="H74" s="235" t="s">
        <v>89</v>
      </c>
      <c r="I74" s="235" t="s">
        <v>233</v>
      </c>
      <c r="J74" s="238">
        <f>3847701+5531272+4690951+6300328</f>
        <v>20370252</v>
      </c>
      <c r="K74" s="235" t="s">
        <v>567</v>
      </c>
      <c r="L74" s="235"/>
      <c r="M74" s="235"/>
      <c r="N74" s="235"/>
    </row>
    <row r="75" spans="3:14" s="215" customFormat="1" ht="15" x14ac:dyDescent="0.4">
      <c r="C75" s="234" t="s">
        <v>378</v>
      </c>
      <c r="D75" s="234" t="s">
        <v>317</v>
      </c>
      <c r="E75" s="234" t="s">
        <v>568</v>
      </c>
      <c r="F75" s="234" t="s">
        <v>89</v>
      </c>
      <c r="G75" s="234" t="s">
        <v>89</v>
      </c>
      <c r="H75" s="234" t="s">
        <v>89</v>
      </c>
      <c r="I75" s="234" t="s">
        <v>233</v>
      </c>
      <c r="J75" s="237">
        <v>0</v>
      </c>
      <c r="K75" s="234" t="s">
        <v>567</v>
      </c>
      <c r="L75" s="234"/>
      <c r="M75" s="234"/>
      <c r="N75" s="234"/>
    </row>
    <row r="76" spans="3:14" s="215" customFormat="1" ht="15" x14ac:dyDescent="0.4">
      <c r="C76" s="235" t="s">
        <v>381</v>
      </c>
      <c r="D76" s="235" t="s">
        <v>317</v>
      </c>
      <c r="E76" s="235" t="s">
        <v>568</v>
      </c>
      <c r="F76" s="235" t="s">
        <v>89</v>
      </c>
      <c r="G76" s="235" t="s">
        <v>89</v>
      </c>
      <c r="H76" s="235" t="s">
        <v>89</v>
      </c>
      <c r="I76" s="235" t="s">
        <v>233</v>
      </c>
      <c r="J76" s="238">
        <v>0</v>
      </c>
      <c r="K76" s="235" t="s">
        <v>567</v>
      </c>
      <c r="L76" s="235"/>
      <c r="M76" s="235"/>
      <c r="N76" s="235"/>
    </row>
    <row r="77" spans="3:14" s="215" customFormat="1" ht="15" x14ac:dyDescent="0.4">
      <c r="C77" s="234" t="s">
        <v>386</v>
      </c>
      <c r="D77" s="234" t="s">
        <v>317</v>
      </c>
      <c r="E77" s="234" t="s">
        <v>568</v>
      </c>
      <c r="F77" s="234" t="s">
        <v>89</v>
      </c>
      <c r="G77" s="234" t="s">
        <v>89</v>
      </c>
      <c r="H77" s="234" t="s">
        <v>89</v>
      </c>
      <c r="I77" s="234" t="s">
        <v>233</v>
      </c>
      <c r="J77" s="237">
        <f>4518048+2089425+4527989+4369348</f>
        <v>15504810</v>
      </c>
      <c r="K77" s="234" t="s">
        <v>567</v>
      </c>
      <c r="L77" s="234"/>
      <c r="M77" s="234"/>
      <c r="N77" s="234"/>
    </row>
    <row r="78" spans="3:14" s="215" customFormat="1" ht="15" x14ac:dyDescent="0.4">
      <c r="C78" s="235" t="s">
        <v>389</v>
      </c>
      <c r="D78" s="235" t="s">
        <v>317</v>
      </c>
      <c r="E78" s="235" t="s">
        <v>568</v>
      </c>
      <c r="F78" s="235" t="s">
        <v>89</v>
      </c>
      <c r="G78" s="235" t="s">
        <v>89</v>
      </c>
      <c r="H78" s="235" t="s">
        <v>89</v>
      </c>
      <c r="I78" s="235" t="s">
        <v>233</v>
      </c>
      <c r="J78" s="238">
        <f>2048462+3360837</f>
        <v>5409299</v>
      </c>
      <c r="K78" s="235" t="s">
        <v>567</v>
      </c>
      <c r="L78" s="235"/>
      <c r="M78" s="235"/>
      <c r="N78" s="235"/>
    </row>
    <row r="79" spans="3:14" s="215" customFormat="1" ht="15" x14ac:dyDescent="0.4">
      <c r="C79" s="234" t="s">
        <v>393</v>
      </c>
      <c r="D79" s="234" t="s">
        <v>317</v>
      </c>
      <c r="E79" s="234" t="s">
        <v>568</v>
      </c>
      <c r="F79" s="234" t="s">
        <v>89</v>
      </c>
      <c r="G79" s="234" t="s">
        <v>89</v>
      </c>
      <c r="H79" s="234" t="s">
        <v>89</v>
      </c>
      <c r="I79" s="234" t="s">
        <v>233</v>
      </c>
      <c r="J79" s="237">
        <f>787399+0+1015292+5875193</f>
        <v>7677884</v>
      </c>
      <c r="K79" s="234" t="s">
        <v>567</v>
      </c>
      <c r="L79" s="234"/>
      <c r="M79" s="234"/>
      <c r="N79" s="234"/>
    </row>
    <row r="80" spans="3:14" s="215" customFormat="1" ht="15" x14ac:dyDescent="0.4">
      <c r="C80" s="235" t="s">
        <v>394</v>
      </c>
      <c r="D80" s="235" t="s">
        <v>317</v>
      </c>
      <c r="E80" s="235" t="s">
        <v>568</v>
      </c>
      <c r="F80" s="235" t="s">
        <v>89</v>
      </c>
      <c r="G80" s="235" t="s">
        <v>89</v>
      </c>
      <c r="H80" s="235" t="s">
        <v>89</v>
      </c>
      <c r="I80" s="235" t="s">
        <v>233</v>
      </c>
      <c r="J80" s="238">
        <f>1353683+93930+794117+2295232</f>
        <v>4536962</v>
      </c>
      <c r="K80" s="235" t="s">
        <v>567</v>
      </c>
      <c r="L80" s="235"/>
      <c r="M80" s="235"/>
      <c r="N80" s="235"/>
    </row>
    <row r="81" spans="3:14" s="215" customFormat="1" ht="15" x14ac:dyDescent="0.4">
      <c r="C81" s="234" t="s">
        <v>396</v>
      </c>
      <c r="D81" s="234" t="s">
        <v>317</v>
      </c>
      <c r="E81" s="234" t="s">
        <v>568</v>
      </c>
      <c r="F81" s="234" t="s">
        <v>89</v>
      </c>
      <c r="G81" s="234" t="s">
        <v>89</v>
      </c>
      <c r="H81" s="234" t="s">
        <v>89</v>
      </c>
      <c r="I81" s="234" t="s">
        <v>233</v>
      </c>
      <c r="J81" s="237">
        <f>0+2354035+1567475+10084526</f>
        <v>14006036</v>
      </c>
      <c r="K81" s="234" t="s">
        <v>567</v>
      </c>
      <c r="L81" s="234"/>
      <c r="M81" s="234"/>
      <c r="N81" s="234"/>
    </row>
    <row r="82" spans="3:14" s="215" customFormat="1" ht="15" x14ac:dyDescent="0.4">
      <c r="C82" s="235" t="s">
        <v>400</v>
      </c>
      <c r="D82" s="235" t="s">
        <v>317</v>
      </c>
      <c r="E82" s="235" t="s">
        <v>568</v>
      </c>
      <c r="F82" s="235" t="s">
        <v>89</v>
      </c>
      <c r="G82" s="235" t="s">
        <v>89</v>
      </c>
      <c r="H82" s="235" t="s">
        <v>89</v>
      </c>
      <c r="I82" s="235" t="s">
        <v>233</v>
      </c>
      <c r="J82" s="238">
        <f>1112632+0+1541935+1293015</f>
        <v>3947582</v>
      </c>
      <c r="K82" s="235" t="s">
        <v>567</v>
      </c>
      <c r="L82" s="235"/>
      <c r="M82" s="235"/>
      <c r="N82" s="235"/>
    </row>
    <row r="83" spans="3:14" s="215" customFormat="1" ht="15" x14ac:dyDescent="0.4">
      <c r="C83" s="234" t="s">
        <v>402</v>
      </c>
      <c r="D83" s="234" t="s">
        <v>317</v>
      </c>
      <c r="E83" s="234" t="s">
        <v>568</v>
      </c>
      <c r="F83" s="234" t="s">
        <v>89</v>
      </c>
      <c r="G83" s="234" t="s">
        <v>89</v>
      </c>
      <c r="H83" s="234" t="s">
        <v>89</v>
      </c>
      <c r="I83" s="234" t="s">
        <v>233</v>
      </c>
      <c r="J83" s="237">
        <v>39719</v>
      </c>
      <c r="K83" s="234" t="s">
        <v>567</v>
      </c>
      <c r="L83" s="234"/>
      <c r="M83" s="234"/>
      <c r="N83" s="234"/>
    </row>
    <row r="84" spans="3:14" s="215" customFormat="1" ht="15" x14ac:dyDescent="0.4">
      <c r="C84" s="235" t="s">
        <v>406</v>
      </c>
      <c r="D84" s="235" t="s">
        <v>317</v>
      </c>
      <c r="E84" s="235" t="s">
        <v>568</v>
      </c>
      <c r="F84" s="235" t="s">
        <v>89</v>
      </c>
      <c r="G84" s="235" t="s">
        <v>89</v>
      </c>
      <c r="H84" s="235" t="s">
        <v>89</v>
      </c>
      <c r="I84" s="235" t="s">
        <v>233</v>
      </c>
      <c r="J84" s="238">
        <f>4970904+4754022+3756507+6229945</f>
        <v>19711378</v>
      </c>
      <c r="K84" s="235" t="s">
        <v>567</v>
      </c>
      <c r="L84" s="235"/>
      <c r="M84" s="235"/>
      <c r="N84" s="235"/>
    </row>
    <row r="85" spans="3:14" s="215" customFormat="1" ht="15" x14ac:dyDescent="0.4">
      <c r="C85" s="234" t="s">
        <v>408</v>
      </c>
      <c r="D85" s="234" t="s">
        <v>317</v>
      </c>
      <c r="E85" s="234" t="s">
        <v>568</v>
      </c>
      <c r="F85" s="234" t="s">
        <v>89</v>
      </c>
      <c r="G85" s="234" t="s">
        <v>89</v>
      </c>
      <c r="H85" s="234" t="s">
        <v>89</v>
      </c>
      <c r="I85" s="234" t="s">
        <v>233</v>
      </c>
      <c r="J85" s="237">
        <f>4069978+1971263+6208756+7078111</f>
        <v>19328108</v>
      </c>
      <c r="K85" s="234" t="s">
        <v>567</v>
      </c>
      <c r="L85" s="234"/>
      <c r="M85" s="234"/>
      <c r="N85" s="234"/>
    </row>
    <row r="86" spans="3:14" s="215" customFormat="1" ht="15" x14ac:dyDescent="0.4">
      <c r="C86" s="235" t="s">
        <v>410</v>
      </c>
      <c r="D86" s="235" t="s">
        <v>317</v>
      </c>
      <c r="E86" s="235" t="s">
        <v>568</v>
      </c>
      <c r="F86" s="235" t="s">
        <v>89</v>
      </c>
      <c r="G86" s="235" t="s">
        <v>89</v>
      </c>
      <c r="H86" s="235" t="s">
        <v>89</v>
      </c>
      <c r="I86" s="235" t="s">
        <v>233</v>
      </c>
      <c r="J86" s="238">
        <v>130348</v>
      </c>
      <c r="K86" s="235" t="s">
        <v>567</v>
      </c>
      <c r="L86" s="235"/>
      <c r="M86" s="235"/>
      <c r="N86" s="235"/>
    </row>
    <row r="87" spans="3:14" s="215" customFormat="1" ht="15" x14ac:dyDescent="0.4">
      <c r="C87" s="234" t="s">
        <v>413</v>
      </c>
      <c r="D87" s="234" t="s">
        <v>317</v>
      </c>
      <c r="E87" s="234" t="s">
        <v>568</v>
      </c>
      <c r="F87" s="234" t="s">
        <v>89</v>
      </c>
      <c r="G87" s="234" t="s">
        <v>89</v>
      </c>
      <c r="H87" s="234" t="s">
        <v>89</v>
      </c>
      <c r="I87" s="234" t="s">
        <v>233</v>
      </c>
      <c r="J87" s="237">
        <v>0</v>
      </c>
      <c r="K87" s="234" t="s">
        <v>567</v>
      </c>
      <c r="L87" s="234"/>
      <c r="M87" s="234"/>
      <c r="N87" s="234"/>
    </row>
    <row r="88" spans="3:14" s="215" customFormat="1" ht="15" x14ac:dyDescent="0.4">
      <c r="C88" s="235" t="s">
        <v>418</v>
      </c>
      <c r="D88" s="235" t="s">
        <v>317</v>
      </c>
      <c r="E88" s="235" t="s">
        <v>568</v>
      </c>
      <c r="F88" s="235" t="s">
        <v>89</v>
      </c>
      <c r="G88" s="235" t="s">
        <v>89</v>
      </c>
      <c r="H88" s="235" t="s">
        <v>89</v>
      </c>
      <c r="I88" s="235" t="s">
        <v>233</v>
      </c>
      <c r="J88" s="238">
        <v>1590772</v>
      </c>
      <c r="K88" s="235" t="s">
        <v>567</v>
      </c>
      <c r="L88" s="235"/>
      <c r="M88" s="235"/>
      <c r="N88" s="235"/>
    </row>
    <row r="89" spans="3:14" s="215" customFormat="1" ht="15" x14ac:dyDescent="0.4">
      <c r="C89" s="234" t="s">
        <v>432</v>
      </c>
      <c r="D89" s="234" t="s">
        <v>317</v>
      </c>
      <c r="E89" s="234" t="s">
        <v>568</v>
      </c>
      <c r="F89" s="234" t="s">
        <v>89</v>
      </c>
      <c r="G89" s="234" t="s">
        <v>89</v>
      </c>
      <c r="H89" s="234" t="s">
        <v>89</v>
      </c>
      <c r="I89" s="234" t="s">
        <v>233</v>
      </c>
      <c r="J89" s="237">
        <f>4161127+2754926+5747677+4809582</f>
        <v>17473312</v>
      </c>
      <c r="K89" s="234" t="s">
        <v>567</v>
      </c>
      <c r="L89" s="234"/>
      <c r="M89" s="234"/>
      <c r="N89" s="234"/>
    </row>
    <row r="90" spans="3:14" s="215" customFormat="1" ht="15" x14ac:dyDescent="0.4">
      <c r="C90" s="235" t="s">
        <v>433</v>
      </c>
      <c r="D90" s="235" t="s">
        <v>317</v>
      </c>
      <c r="E90" s="235" t="s">
        <v>568</v>
      </c>
      <c r="F90" s="235" t="s">
        <v>89</v>
      </c>
      <c r="G90" s="235" t="s">
        <v>89</v>
      </c>
      <c r="H90" s="235" t="s">
        <v>89</v>
      </c>
      <c r="I90" s="235" t="s">
        <v>233</v>
      </c>
      <c r="J90" s="238">
        <f>12937574+0+25154496+46392102</f>
        <v>84484172</v>
      </c>
      <c r="K90" s="235" t="s">
        <v>567</v>
      </c>
      <c r="L90" s="235"/>
      <c r="M90" s="235"/>
      <c r="N90" s="235"/>
    </row>
    <row r="91" spans="3:14" s="215" customFormat="1" ht="15" x14ac:dyDescent="0.4">
      <c r="C91" s="234" t="s">
        <v>438</v>
      </c>
      <c r="D91" s="234" t="s">
        <v>317</v>
      </c>
      <c r="E91" s="234" t="s">
        <v>568</v>
      </c>
      <c r="F91" s="234" t="s">
        <v>89</v>
      </c>
      <c r="G91" s="234" t="s">
        <v>89</v>
      </c>
      <c r="H91" s="234" t="s">
        <v>89</v>
      </c>
      <c r="I91" s="234" t="s">
        <v>233</v>
      </c>
      <c r="J91" s="237">
        <f>4402787+20298134+33377658</f>
        <v>58078579</v>
      </c>
      <c r="K91" s="234" t="s">
        <v>567</v>
      </c>
      <c r="L91" s="234"/>
      <c r="M91" s="234"/>
      <c r="N91" s="234"/>
    </row>
    <row r="92" spans="3:14" s="215" customFormat="1" ht="15" x14ac:dyDescent="0.4">
      <c r="C92" s="235" t="s">
        <v>440</v>
      </c>
      <c r="D92" s="235" t="s">
        <v>317</v>
      </c>
      <c r="E92" s="235" t="s">
        <v>568</v>
      </c>
      <c r="F92" s="235" t="s">
        <v>89</v>
      </c>
      <c r="G92" s="235" t="s">
        <v>89</v>
      </c>
      <c r="H92" s="235" t="s">
        <v>89</v>
      </c>
      <c r="I92" s="235" t="s">
        <v>233</v>
      </c>
      <c r="J92" s="238">
        <f>668424+451647+2552514+1860759</f>
        <v>5533344</v>
      </c>
      <c r="K92" s="235" t="s">
        <v>567</v>
      </c>
      <c r="L92" s="235"/>
      <c r="M92" s="235"/>
      <c r="N92" s="235"/>
    </row>
    <row r="93" spans="3:14" s="215" customFormat="1" ht="15" x14ac:dyDescent="0.4">
      <c r="C93" s="234" t="s">
        <v>442</v>
      </c>
      <c r="D93" s="234" t="s">
        <v>317</v>
      </c>
      <c r="E93" s="234" t="s">
        <v>568</v>
      </c>
      <c r="F93" s="234" t="s">
        <v>89</v>
      </c>
      <c r="G93" s="234" t="s">
        <v>89</v>
      </c>
      <c r="H93" s="234" t="s">
        <v>89</v>
      </c>
      <c r="I93" s="234" t="s">
        <v>233</v>
      </c>
      <c r="J93" s="237">
        <f>1963191+1198834</f>
        <v>3162025</v>
      </c>
      <c r="K93" s="234" t="s">
        <v>567</v>
      </c>
      <c r="L93" s="234"/>
      <c r="M93" s="234"/>
      <c r="N93" s="234"/>
    </row>
    <row r="94" spans="3:14" s="215" customFormat="1" ht="15" x14ac:dyDescent="0.4">
      <c r="C94" s="235" t="s">
        <v>445</v>
      </c>
      <c r="D94" s="235" t="s">
        <v>317</v>
      </c>
      <c r="E94" s="235" t="s">
        <v>568</v>
      </c>
      <c r="F94" s="235" t="s">
        <v>89</v>
      </c>
      <c r="G94" s="235" t="s">
        <v>89</v>
      </c>
      <c r="H94" s="235" t="s">
        <v>89</v>
      </c>
      <c r="I94" s="235" t="s">
        <v>233</v>
      </c>
      <c r="J94" s="238">
        <f>29123485+25589323+54479280+67891432</f>
        <v>177083520</v>
      </c>
      <c r="K94" s="235" t="s">
        <v>567</v>
      </c>
      <c r="L94" s="235"/>
      <c r="M94" s="235"/>
      <c r="N94" s="235"/>
    </row>
    <row r="95" spans="3:14" s="215" customFormat="1" ht="15" x14ac:dyDescent="0.4">
      <c r="C95" s="234" t="s">
        <v>452</v>
      </c>
      <c r="D95" s="234" t="s">
        <v>317</v>
      </c>
      <c r="E95" s="234" t="s">
        <v>568</v>
      </c>
      <c r="F95" s="234" t="s">
        <v>89</v>
      </c>
      <c r="G95" s="234" t="s">
        <v>89</v>
      </c>
      <c r="H95" s="234" t="s">
        <v>89</v>
      </c>
      <c r="I95" s="234" t="s">
        <v>233</v>
      </c>
      <c r="J95" s="237">
        <f>0+0+756311+557250</f>
        <v>1313561</v>
      </c>
      <c r="K95" s="234" t="s">
        <v>567</v>
      </c>
      <c r="L95" s="234"/>
      <c r="M95" s="234"/>
      <c r="N95" s="234"/>
    </row>
    <row r="96" spans="3:14" s="215" customFormat="1" ht="15" x14ac:dyDescent="0.4">
      <c r="C96" s="235" t="s">
        <v>359</v>
      </c>
      <c r="D96" s="235" t="s">
        <v>317</v>
      </c>
      <c r="E96" s="235" t="s">
        <v>516</v>
      </c>
      <c r="F96" s="235" t="s">
        <v>89</v>
      </c>
      <c r="G96" s="235" t="s">
        <v>89</v>
      </c>
      <c r="H96" s="235" t="s">
        <v>89</v>
      </c>
      <c r="I96" s="235" t="s">
        <v>233</v>
      </c>
      <c r="J96" s="238">
        <f>3890649+452799+22331566+49165307</f>
        <v>75840321</v>
      </c>
      <c r="K96" s="235" t="s">
        <v>567</v>
      </c>
      <c r="L96" s="235"/>
      <c r="M96" s="235"/>
      <c r="N96" s="235"/>
    </row>
    <row r="97" spans="3:14" s="215" customFormat="1" ht="15" x14ac:dyDescent="0.4">
      <c r="C97" s="234" t="s">
        <v>398</v>
      </c>
      <c r="D97" s="234" t="s">
        <v>317</v>
      </c>
      <c r="E97" s="234" t="s">
        <v>516</v>
      </c>
      <c r="F97" s="234" t="s">
        <v>89</v>
      </c>
      <c r="G97" s="234" t="s">
        <v>89</v>
      </c>
      <c r="H97" s="234" t="s">
        <v>89</v>
      </c>
      <c r="I97" s="234" t="s">
        <v>233</v>
      </c>
      <c r="J97" s="237">
        <f>14724898+6082498+23867579+47050999</f>
        <v>91725974</v>
      </c>
      <c r="K97" s="234" t="s">
        <v>567</v>
      </c>
      <c r="L97" s="234"/>
      <c r="M97" s="234"/>
      <c r="N97" s="234"/>
    </row>
    <row r="98" spans="3:14" s="215" customFormat="1" ht="15" x14ac:dyDescent="0.4">
      <c r="C98" s="235" t="s">
        <v>403</v>
      </c>
      <c r="D98" s="235" t="s">
        <v>317</v>
      </c>
      <c r="E98" s="235" t="s">
        <v>516</v>
      </c>
      <c r="F98" s="235" t="s">
        <v>89</v>
      </c>
      <c r="G98" s="235" t="s">
        <v>89</v>
      </c>
      <c r="H98" s="235" t="s">
        <v>89</v>
      </c>
      <c r="I98" s="235" t="s">
        <v>233</v>
      </c>
      <c r="J98" s="238">
        <f>20393047+0+34305369+53095993</f>
        <v>107794409</v>
      </c>
      <c r="K98" s="235" t="s">
        <v>567</v>
      </c>
      <c r="L98" s="235"/>
      <c r="M98" s="235"/>
      <c r="N98" s="235"/>
    </row>
    <row r="99" spans="3:14" s="215" customFormat="1" ht="15" x14ac:dyDescent="0.4">
      <c r="C99" s="234" t="s">
        <v>415</v>
      </c>
      <c r="D99" s="234" t="s">
        <v>317</v>
      </c>
      <c r="E99" s="234" t="s">
        <v>516</v>
      </c>
      <c r="F99" s="234" t="s">
        <v>89</v>
      </c>
      <c r="G99" s="234" t="s">
        <v>89</v>
      </c>
      <c r="H99" s="234" t="s">
        <v>89</v>
      </c>
      <c r="I99" s="234" t="s">
        <v>233</v>
      </c>
      <c r="J99" s="237">
        <f>1254210+0+8226213+12570310</f>
        <v>22050733</v>
      </c>
      <c r="K99" s="234" t="s">
        <v>567</v>
      </c>
      <c r="L99" s="234"/>
      <c r="M99" s="234"/>
      <c r="N99" s="234"/>
    </row>
    <row r="100" spans="3:14" s="215" customFormat="1" ht="15" x14ac:dyDescent="0.4">
      <c r="C100" s="235" t="s">
        <v>352</v>
      </c>
      <c r="D100" s="235" t="s">
        <v>317</v>
      </c>
      <c r="E100" s="235" t="s">
        <v>569</v>
      </c>
      <c r="F100" s="235" t="s">
        <v>89</v>
      </c>
      <c r="G100" s="235" t="s">
        <v>89</v>
      </c>
      <c r="H100" s="235" t="s">
        <v>89</v>
      </c>
      <c r="I100" s="235" t="s">
        <v>233</v>
      </c>
      <c r="J100" s="238">
        <f>2207526+1920670+4012349+4046309</f>
        <v>12186854</v>
      </c>
      <c r="K100" s="235" t="s">
        <v>567</v>
      </c>
      <c r="L100" s="235"/>
      <c r="M100" s="235"/>
      <c r="N100" s="235"/>
    </row>
    <row r="101" spans="3:14" s="215" customFormat="1" ht="15" x14ac:dyDescent="0.4">
      <c r="C101" s="234" t="s">
        <v>356</v>
      </c>
      <c r="D101" s="234" t="s">
        <v>317</v>
      </c>
      <c r="E101" s="234" t="s">
        <v>569</v>
      </c>
      <c r="F101" s="234" t="s">
        <v>89</v>
      </c>
      <c r="G101" s="234" t="s">
        <v>89</v>
      </c>
      <c r="H101" s="234" t="s">
        <v>89</v>
      </c>
      <c r="I101" s="234" t="s">
        <v>233</v>
      </c>
      <c r="J101" s="237">
        <f>44367975+7607564+78740664+140636156</f>
        <v>271352359</v>
      </c>
      <c r="K101" s="234" t="s">
        <v>567</v>
      </c>
      <c r="L101" s="234"/>
      <c r="M101" s="234"/>
      <c r="N101" s="234"/>
    </row>
    <row r="102" spans="3:14" s="215" customFormat="1" ht="15" x14ac:dyDescent="0.4">
      <c r="C102" s="235" t="s">
        <v>359</v>
      </c>
      <c r="D102" s="235" t="s">
        <v>317</v>
      </c>
      <c r="E102" s="235" t="s">
        <v>569</v>
      </c>
      <c r="F102" s="235" t="s">
        <v>89</v>
      </c>
      <c r="G102" s="235" t="s">
        <v>89</v>
      </c>
      <c r="H102" s="235" t="s">
        <v>89</v>
      </c>
      <c r="I102" s="235" t="s">
        <v>233</v>
      </c>
      <c r="J102" s="238">
        <v>0</v>
      </c>
      <c r="K102" s="235" t="s">
        <v>567</v>
      </c>
      <c r="L102" s="235"/>
      <c r="M102" s="235"/>
      <c r="N102" s="235"/>
    </row>
    <row r="103" spans="3:14" s="215" customFormat="1" ht="15" x14ac:dyDescent="0.4">
      <c r="C103" s="234" t="s">
        <v>362</v>
      </c>
      <c r="D103" s="234" t="s">
        <v>317</v>
      </c>
      <c r="E103" s="234" t="s">
        <v>569</v>
      </c>
      <c r="F103" s="234" t="s">
        <v>89</v>
      </c>
      <c r="G103" s="234" t="s">
        <v>89</v>
      </c>
      <c r="H103" s="234" t="s">
        <v>89</v>
      </c>
      <c r="I103" s="234" t="s">
        <v>233</v>
      </c>
      <c r="J103" s="237">
        <f>1726076+3495368+3827330+5597207</f>
        <v>14645981</v>
      </c>
      <c r="K103" s="234" t="s">
        <v>567</v>
      </c>
      <c r="L103" s="234"/>
      <c r="M103" s="234"/>
      <c r="N103" s="234"/>
    </row>
    <row r="104" spans="3:14" s="215" customFormat="1" ht="15" x14ac:dyDescent="0.4">
      <c r="C104" s="235" t="s">
        <v>365</v>
      </c>
      <c r="D104" s="235" t="s">
        <v>317</v>
      </c>
      <c r="E104" s="235" t="s">
        <v>569</v>
      </c>
      <c r="F104" s="235" t="s">
        <v>89</v>
      </c>
      <c r="G104" s="235" t="s">
        <v>89</v>
      </c>
      <c r="H104" s="235" t="s">
        <v>89</v>
      </c>
      <c r="I104" s="235" t="s">
        <v>233</v>
      </c>
      <c r="J104" s="238">
        <f>562057+0+165584+913174</f>
        <v>1640815</v>
      </c>
      <c r="K104" s="235" t="s">
        <v>567</v>
      </c>
      <c r="L104" s="235"/>
      <c r="M104" s="235"/>
      <c r="N104" s="235"/>
    </row>
    <row r="105" spans="3:14" s="215" customFormat="1" ht="15" x14ac:dyDescent="0.4">
      <c r="C105" s="234" t="s">
        <v>368</v>
      </c>
      <c r="D105" s="234" t="s">
        <v>317</v>
      </c>
      <c r="E105" s="234" t="s">
        <v>569</v>
      </c>
      <c r="F105" s="234" t="s">
        <v>89</v>
      </c>
      <c r="G105" s="234" t="s">
        <v>89</v>
      </c>
      <c r="H105" s="234" t="s">
        <v>89</v>
      </c>
      <c r="I105" s="234" t="s">
        <v>233</v>
      </c>
      <c r="J105" s="237">
        <f>1412944+903039+1938821+4299273</f>
        <v>8554077</v>
      </c>
      <c r="K105" s="234" t="s">
        <v>567</v>
      </c>
      <c r="L105" s="234"/>
      <c r="M105" s="234"/>
      <c r="N105" s="234"/>
    </row>
    <row r="106" spans="3:14" s="215" customFormat="1" ht="15" x14ac:dyDescent="0.4">
      <c r="C106" s="235" t="s">
        <v>369</v>
      </c>
      <c r="D106" s="235" t="s">
        <v>317</v>
      </c>
      <c r="E106" s="235" t="s">
        <v>569</v>
      </c>
      <c r="F106" s="235" t="s">
        <v>89</v>
      </c>
      <c r="G106" s="235" t="s">
        <v>89</v>
      </c>
      <c r="H106" s="235" t="s">
        <v>89</v>
      </c>
      <c r="I106" s="235" t="s">
        <v>233</v>
      </c>
      <c r="J106" s="238">
        <f>902261+734587+853842+1144067</f>
        <v>3634757</v>
      </c>
      <c r="K106" s="235" t="s">
        <v>567</v>
      </c>
      <c r="L106" s="235"/>
      <c r="M106" s="235"/>
      <c r="N106" s="235"/>
    </row>
    <row r="107" spans="3:14" s="215" customFormat="1" ht="15" x14ac:dyDescent="0.4">
      <c r="C107" s="234" t="s">
        <v>375</v>
      </c>
      <c r="D107" s="234" t="s">
        <v>317</v>
      </c>
      <c r="E107" s="234" t="s">
        <v>569</v>
      </c>
      <c r="F107" s="234" t="s">
        <v>89</v>
      </c>
      <c r="G107" s="234" t="s">
        <v>89</v>
      </c>
      <c r="H107" s="234" t="s">
        <v>89</v>
      </c>
      <c r="I107" s="234" t="s">
        <v>233</v>
      </c>
      <c r="J107" s="237">
        <f>3694812+5311486+3493558+6218770</f>
        <v>18718626</v>
      </c>
      <c r="K107" s="234" t="s">
        <v>567</v>
      </c>
      <c r="L107" s="234"/>
      <c r="M107" s="234"/>
      <c r="N107" s="234"/>
    </row>
    <row r="108" spans="3:14" s="215" customFormat="1" ht="15" x14ac:dyDescent="0.4">
      <c r="C108" s="235" t="s">
        <v>378</v>
      </c>
      <c r="D108" s="235" t="s">
        <v>317</v>
      </c>
      <c r="E108" s="235" t="s">
        <v>569</v>
      </c>
      <c r="F108" s="235" t="s">
        <v>89</v>
      </c>
      <c r="G108" s="235" t="s">
        <v>89</v>
      </c>
      <c r="H108" s="235" t="s">
        <v>89</v>
      </c>
      <c r="I108" s="235" t="s">
        <v>233</v>
      </c>
      <c r="J108" s="238">
        <f>704538+69889</f>
        <v>774427</v>
      </c>
      <c r="K108" s="235" t="s">
        <v>567</v>
      </c>
      <c r="L108" s="235"/>
      <c r="M108" s="235"/>
      <c r="N108" s="235"/>
    </row>
    <row r="109" spans="3:14" s="215" customFormat="1" ht="15" x14ac:dyDescent="0.4">
      <c r="C109" s="234" t="s">
        <v>381</v>
      </c>
      <c r="D109" s="234" t="s">
        <v>317</v>
      </c>
      <c r="E109" s="234" t="s">
        <v>569</v>
      </c>
      <c r="F109" s="234" t="s">
        <v>89</v>
      </c>
      <c r="G109" s="234" t="s">
        <v>89</v>
      </c>
      <c r="H109" s="234" t="s">
        <v>89</v>
      </c>
      <c r="I109" s="234" t="s">
        <v>233</v>
      </c>
      <c r="J109" s="237">
        <f>1040336+380604+1732196+1326590</f>
        <v>4479726</v>
      </c>
      <c r="K109" s="234" t="s">
        <v>567</v>
      </c>
      <c r="L109" s="234"/>
      <c r="M109" s="234"/>
      <c r="N109" s="234"/>
    </row>
    <row r="110" spans="3:14" s="215" customFormat="1" ht="15" x14ac:dyDescent="0.4">
      <c r="C110" s="235" t="s">
        <v>386</v>
      </c>
      <c r="D110" s="235" t="s">
        <v>317</v>
      </c>
      <c r="E110" s="235" t="s">
        <v>569</v>
      </c>
      <c r="F110" s="235" t="s">
        <v>89</v>
      </c>
      <c r="G110" s="235" t="s">
        <v>89</v>
      </c>
      <c r="H110" s="235" t="s">
        <v>89</v>
      </c>
      <c r="I110" s="235" t="s">
        <v>233</v>
      </c>
      <c r="J110" s="238">
        <f>4560805+3033283+4745551+4195732</f>
        <v>16535371</v>
      </c>
      <c r="K110" s="235" t="s">
        <v>567</v>
      </c>
      <c r="L110" s="235"/>
      <c r="M110" s="235"/>
      <c r="N110" s="235"/>
    </row>
    <row r="111" spans="3:14" s="215" customFormat="1" ht="15" x14ac:dyDescent="0.4">
      <c r="C111" s="234" t="s">
        <v>389</v>
      </c>
      <c r="D111" s="234" t="s">
        <v>317</v>
      </c>
      <c r="E111" s="234" t="s">
        <v>569</v>
      </c>
      <c r="F111" s="234" t="s">
        <v>89</v>
      </c>
      <c r="G111" s="234" t="s">
        <v>89</v>
      </c>
      <c r="H111" s="234" t="s">
        <v>89</v>
      </c>
      <c r="I111" s="234" t="s">
        <v>233</v>
      </c>
      <c r="J111" s="237">
        <f>4048710+1640768+5849846+6088940</f>
        <v>17628264</v>
      </c>
      <c r="K111" s="234" t="s">
        <v>567</v>
      </c>
      <c r="L111" s="234"/>
      <c r="M111" s="234"/>
      <c r="N111" s="234"/>
    </row>
    <row r="112" spans="3:14" s="215" customFormat="1" ht="15" x14ac:dyDescent="0.4">
      <c r="C112" s="235" t="s">
        <v>393</v>
      </c>
      <c r="D112" s="235" t="s">
        <v>317</v>
      </c>
      <c r="E112" s="235" t="s">
        <v>569</v>
      </c>
      <c r="F112" s="235" t="s">
        <v>89</v>
      </c>
      <c r="G112" s="235" t="s">
        <v>89</v>
      </c>
      <c r="H112" s="235" t="s">
        <v>89</v>
      </c>
      <c r="I112" s="235" t="s">
        <v>233</v>
      </c>
      <c r="J112" s="238">
        <f>1401330+785261+1143458+6625557</f>
        <v>9955606</v>
      </c>
      <c r="K112" s="235" t="s">
        <v>567</v>
      </c>
      <c r="L112" s="235"/>
      <c r="M112" s="235"/>
      <c r="N112" s="235"/>
    </row>
    <row r="113" spans="3:14" s="215" customFormat="1" ht="15" x14ac:dyDescent="0.4">
      <c r="C113" s="234" t="s">
        <v>394</v>
      </c>
      <c r="D113" s="234" t="s">
        <v>317</v>
      </c>
      <c r="E113" s="234" t="s">
        <v>569</v>
      </c>
      <c r="F113" s="234" t="s">
        <v>89</v>
      </c>
      <c r="G113" s="234" t="s">
        <v>89</v>
      </c>
      <c r="H113" s="234" t="s">
        <v>89</v>
      </c>
      <c r="I113" s="234" t="s">
        <v>233</v>
      </c>
      <c r="J113" s="237">
        <f>2633368+1681868+1498764+3568268</f>
        <v>9382268</v>
      </c>
      <c r="K113" s="234" t="s">
        <v>567</v>
      </c>
      <c r="L113" s="234"/>
      <c r="M113" s="234"/>
      <c r="N113" s="234"/>
    </row>
    <row r="114" spans="3:14" s="215" customFormat="1" ht="15" x14ac:dyDescent="0.4">
      <c r="C114" s="235" t="s">
        <v>396</v>
      </c>
      <c r="D114" s="235" t="s">
        <v>317</v>
      </c>
      <c r="E114" s="235" t="s">
        <v>569</v>
      </c>
      <c r="F114" s="235" t="s">
        <v>89</v>
      </c>
      <c r="G114" s="235" t="s">
        <v>89</v>
      </c>
      <c r="H114" s="235" t="s">
        <v>89</v>
      </c>
      <c r="I114" s="235" t="s">
        <v>233</v>
      </c>
      <c r="J114" s="238">
        <f>499188+2390788+377513+2800931</f>
        <v>6068420</v>
      </c>
      <c r="K114" s="235" t="s">
        <v>567</v>
      </c>
      <c r="L114" s="235"/>
      <c r="M114" s="235"/>
      <c r="N114" s="235"/>
    </row>
    <row r="115" spans="3:14" s="215" customFormat="1" ht="15" x14ac:dyDescent="0.4">
      <c r="C115" s="234" t="s">
        <v>400</v>
      </c>
      <c r="D115" s="234" t="s">
        <v>317</v>
      </c>
      <c r="E115" s="234" t="s">
        <v>569</v>
      </c>
      <c r="F115" s="234" t="s">
        <v>89</v>
      </c>
      <c r="G115" s="234" t="s">
        <v>89</v>
      </c>
      <c r="H115" s="234" t="s">
        <v>89</v>
      </c>
      <c r="I115" s="234" t="s">
        <v>233</v>
      </c>
      <c r="J115" s="237">
        <f>1196726+169740+1724086+1365915</f>
        <v>4456467</v>
      </c>
      <c r="K115" s="234" t="s">
        <v>567</v>
      </c>
      <c r="L115" s="234"/>
      <c r="M115" s="234"/>
      <c r="N115" s="234"/>
    </row>
    <row r="116" spans="3:14" s="215" customFormat="1" ht="15" x14ac:dyDescent="0.4">
      <c r="C116" s="235" t="s">
        <v>402</v>
      </c>
      <c r="D116" s="235" t="s">
        <v>317</v>
      </c>
      <c r="E116" s="235" t="s">
        <v>569</v>
      </c>
      <c r="F116" s="235" t="s">
        <v>89</v>
      </c>
      <c r="G116" s="235" t="s">
        <v>89</v>
      </c>
      <c r="H116" s="235" t="s">
        <v>89</v>
      </c>
      <c r="I116" s="235" t="s">
        <v>233</v>
      </c>
      <c r="J116" s="238">
        <f>196328+235474+420447+345474</f>
        <v>1197723</v>
      </c>
      <c r="K116" s="235" t="s">
        <v>567</v>
      </c>
      <c r="L116" s="235"/>
      <c r="M116" s="235"/>
      <c r="N116" s="235"/>
    </row>
    <row r="117" spans="3:14" s="215" customFormat="1" ht="15" x14ac:dyDescent="0.4">
      <c r="C117" s="234" t="s">
        <v>406</v>
      </c>
      <c r="D117" s="234" t="s">
        <v>317</v>
      </c>
      <c r="E117" s="234" t="s">
        <v>569</v>
      </c>
      <c r="F117" s="234" t="s">
        <v>89</v>
      </c>
      <c r="G117" s="234" t="s">
        <v>89</v>
      </c>
      <c r="H117" s="234" t="s">
        <v>89</v>
      </c>
      <c r="I117" s="234" t="s">
        <v>233</v>
      </c>
      <c r="J117" s="237">
        <f>6545831+4055388+5848520+5588161</f>
        <v>22037900</v>
      </c>
      <c r="K117" s="234" t="s">
        <v>567</v>
      </c>
      <c r="L117" s="234"/>
      <c r="M117" s="234"/>
      <c r="N117" s="234"/>
    </row>
    <row r="118" spans="3:14" s="215" customFormat="1" ht="15" x14ac:dyDescent="0.4">
      <c r="C118" s="235" t="s">
        <v>408</v>
      </c>
      <c r="D118" s="235" t="s">
        <v>317</v>
      </c>
      <c r="E118" s="235" t="s">
        <v>569</v>
      </c>
      <c r="F118" s="235" t="s">
        <v>89</v>
      </c>
      <c r="G118" s="235" t="s">
        <v>89</v>
      </c>
      <c r="H118" s="235" t="s">
        <v>89</v>
      </c>
      <c r="I118" s="235" t="s">
        <v>233</v>
      </c>
      <c r="J118" s="238">
        <f>4369855+2723945+6128383+6986485</f>
        <v>20208668</v>
      </c>
      <c r="K118" s="235" t="s">
        <v>567</v>
      </c>
      <c r="L118" s="235"/>
      <c r="M118" s="235"/>
      <c r="N118" s="235"/>
    </row>
    <row r="119" spans="3:14" s="215" customFormat="1" ht="15" x14ac:dyDescent="0.4">
      <c r="C119" s="234" t="s">
        <v>410</v>
      </c>
      <c r="D119" s="234" t="s">
        <v>317</v>
      </c>
      <c r="E119" s="234" t="s">
        <v>569</v>
      </c>
      <c r="F119" s="234" t="s">
        <v>89</v>
      </c>
      <c r="G119" s="234" t="s">
        <v>89</v>
      </c>
      <c r="H119" s="234" t="s">
        <v>89</v>
      </c>
      <c r="I119" s="234" t="s">
        <v>233</v>
      </c>
      <c r="J119" s="237">
        <f>491807+89550+631555+701863</f>
        <v>1914775</v>
      </c>
      <c r="K119" s="234" t="s">
        <v>567</v>
      </c>
      <c r="L119" s="234"/>
      <c r="M119" s="234"/>
      <c r="N119" s="234"/>
    </row>
    <row r="120" spans="3:14" s="215" customFormat="1" ht="15" x14ac:dyDescent="0.4">
      <c r="C120" s="235" t="s">
        <v>413</v>
      </c>
      <c r="D120" s="235" t="s">
        <v>317</v>
      </c>
      <c r="E120" s="235" t="s">
        <v>569</v>
      </c>
      <c r="F120" s="235" t="s">
        <v>89</v>
      </c>
      <c r="G120" s="235" t="s">
        <v>89</v>
      </c>
      <c r="H120" s="235" t="s">
        <v>89</v>
      </c>
      <c r="I120" s="235" t="s">
        <v>233</v>
      </c>
      <c r="J120" s="238">
        <f>1123084+303241+1147182+1367746</f>
        <v>3941253</v>
      </c>
      <c r="K120" s="235" t="s">
        <v>567</v>
      </c>
      <c r="L120" s="235"/>
      <c r="M120" s="235"/>
      <c r="N120" s="235"/>
    </row>
    <row r="121" spans="3:14" s="215" customFormat="1" ht="15" x14ac:dyDescent="0.4">
      <c r="C121" s="234" t="s">
        <v>418</v>
      </c>
      <c r="D121" s="234" t="s">
        <v>317</v>
      </c>
      <c r="E121" s="234" t="s">
        <v>569</v>
      </c>
      <c r="F121" s="234" t="s">
        <v>89</v>
      </c>
      <c r="G121" s="234" t="s">
        <v>89</v>
      </c>
      <c r="H121" s="234" t="s">
        <v>89</v>
      </c>
      <c r="I121" s="234" t="s">
        <v>233</v>
      </c>
      <c r="J121" s="237">
        <f>700303+182611+389754+1590772</f>
        <v>2863440</v>
      </c>
      <c r="K121" s="234" t="s">
        <v>567</v>
      </c>
      <c r="L121" s="234"/>
      <c r="M121" s="234"/>
      <c r="N121" s="234"/>
    </row>
    <row r="122" spans="3:14" s="215" customFormat="1" ht="15" x14ac:dyDescent="0.4">
      <c r="C122" s="235" t="s">
        <v>432</v>
      </c>
      <c r="D122" s="235" t="s">
        <v>317</v>
      </c>
      <c r="E122" s="235" t="s">
        <v>569</v>
      </c>
      <c r="F122" s="235" t="s">
        <v>89</v>
      </c>
      <c r="G122" s="235" t="s">
        <v>89</v>
      </c>
      <c r="H122" s="235" t="s">
        <v>89</v>
      </c>
      <c r="I122" s="235" t="s">
        <v>233</v>
      </c>
      <c r="J122" s="238">
        <f>4276714+2780997+6828067+5423850</f>
        <v>19309628</v>
      </c>
      <c r="K122" s="235" t="s">
        <v>567</v>
      </c>
      <c r="L122" s="235"/>
      <c r="M122" s="235"/>
      <c r="N122" s="235"/>
    </row>
    <row r="123" spans="3:14" s="215" customFormat="1" ht="15" x14ac:dyDescent="0.4">
      <c r="C123" s="234" t="s">
        <v>433</v>
      </c>
      <c r="D123" s="234" t="s">
        <v>317</v>
      </c>
      <c r="E123" s="234" t="s">
        <v>569</v>
      </c>
      <c r="F123" s="234" t="s">
        <v>89</v>
      </c>
      <c r="G123" s="234" t="s">
        <v>89</v>
      </c>
      <c r="H123" s="234" t="s">
        <v>89</v>
      </c>
      <c r="I123" s="234" t="s">
        <v>233</v>
      </c>
      <c r="J123" s="237">
        <f>13060011+2051497+28927670+55371218</f>
        <v>99410396</v>
      </c>
      <c r="K123" s="234" t="s">
        <v>567</v>
      </c>
      <c r="L123" s="234"/>
      <c r="M123" s="234"/>
      <c r="N123" s="234"/>
    </row>
    <row r="124" spans="3:14" s="215" customFormat="1" ht="15" x14ac:dyDescent="0.4">
      <c r="C124" s="235" t="s">
        <v>438</v>
      </c>
      <c r="D124" s="235" t="s">
        <v>317</v>
      </c>
      <c r="E124" s="235" t="s">
        <v>569</v>
      </c>
      <c r="F124" s="235" t="s">
        <v>89</v>
      </c>
      <c r="G124" s="235" t="s">
        <v>89</v>
      </c>
      <c r="H124" s="235" t="s">
        <v>89</v>
      </c>
      <c r="I124" s="235" t="s">
        <v>233</v>
      </c>
      <c r="J124" s="238">
        <f>19401791+13910697+24498055+31334128</f>
        <v>89144671</v>
      </c>
      <c r="K124" s="235" t="s">
        <v>567</v>
      </c>
      <c r="L124" s="235"/>
      <c r="M124" s="235"/>
      <c r="N124" s="235"/>
    </row>
    <row r="125" spans="3:14" s="215" customFormat="1" ht="15" x14ac:dyDescent="0.4">
      <c r="C125" s="234" t="s">
        <v>440</v>
      </c>
      <c r="D125" s="234" t="s">
        <v>317</v>
      </c>
      <c r="E125" s="234" t="s">
        <v>569</v>
      </c>
      <c r="F125" s="234" t="s">
        <v>89</v>
      </c>
      <c r="G125" s="234" t="s">
        <v>89</v>
      </c>
      <c r="H125" s="234" t="s">
        <v>89</v>
      </c>
      <c r="I125" s="234" t="s">
        <v>233</v>
      </c>
      <c r="J125" s="237">
        <f>1151833+809014+2696424+1811952</f>
        <v>6469223</v>
      </c>
      <c r="K125" s="234" t="s">
        <v>567</v>
      </c>
      <c r="L125" s="234"/>
      <c r="M125" s="234"/>
      <c r="N125" s="234"/>
    </row>
    <row r="126" spans="3:14" s="215" customFormat="1" ht="15" x14ac:dyDescent="0.4">
      <c r="C126" s="235" t="s">
        <v>442</v>
      </c>
      <c r="D126" s="235" t="s">
        <v>317</v>
      </c>
      <c r="E126" s="235" t="s">
        <v>569</v>
      </c>
      <c r="F126" s="235" t="s">
        <v>89</v>
      </c>
      <c r="G126" s="235" t="s">
        <v>89</v>
      </c>
      <c r="H126" s="235" t="s">
        <v>89</v>
      </c>
      <c r="I126" s="235" t="s">
        <v>233</v>
      </c>
      <c r="J126" s="238">
        <f>1797609+400233+3507487+3250087</f>
        <v>8955416</v>
      </c>
      <c r="K126" s="235" t="s">
        <v>567</v>
      </c>
      <c r="L126" s="235"/>
      <c r="M126" s="235"/>
      <c r="N126" s="235"/>
    </row>
    <row r="127" spans="3:14" s="215" customFormat="1" ht="15" x14ac:dyDescent="0.4">
      <c r="C127" s="234" t="s">
        <v>445</v>
      </c>
      <c r="D127" s="234" t="s">
        <v>317</v>
      </c>
      <c r="E127" s="234" t="s">
        <v>569</v>
      </c>
      <c r="F127" s="234" t="s">
        <v>89</v>
      </c>
      <c r="G127" s="234" t="s">
        <v>89</v>
      </c>
      <c r="H127" s="234" t="s">
        <v>89</v>
      </c>
      <c r="I127" s="234" t="s">
        <v>233</v>
      </c>
      <c r="J127" s="237">
        <f>31783380+26378986+62134218+94995387</f>
        <v>215291971</v>
      </c>
      <c r="K127" s="234" t="s">
        <v>567</v>
      </c>
      <c r="L127" s="234"/>
      <c r="M127" s="234"/>
      <c r="N127" s="234"/>
    </row>
    <row r="128" spans="3:14" s="215" customFormat="1" ht="15" x14ac:dyDescent="0.4">
      <c r="C128" s="235" t="s">
        <v>452</v>
      </c>
      <c r="D128" s="235" t="s">
        <v>317</v>
      </c>
      <c r="E128" s="235" t="s">
        <v>569</v>
      </c>
      <c r="F128" s="235" t="s">
        <v>89</v>
      </c>
      <c r="G128" s="235" t="s">
        <v>89</v>
      </c>
      <c r="H128" s="235" t="s">
        <v>89</v>
      </c>
      <c r="I128" s="235" t="s">
        <v>233</v>
      </c>
      <c r="J128" s="238">
        <f>2333554+738482+2971801+2920406</f>
        <v>8964243</v>
      </c>
      <c r="K128" s="235" t="s">
        <v>567</v>
      </c>
      <c r="L128" s="235"/>
      <c r="M128" s="235"/>
      <c r="N128" s="235"/>
    </row>
    <row r="129" spans="3:14" s="215" customFormat="1" ht="15" x14ac:dyDescent="0.4">
      <c r="C129" s="234" t="s">
        <v>342</v>
      </c>
      <c r="D129" s="234" t="s">
        <v>326</v>
      </c>
      <c r="E129" s="234" t="s">
        <v>570</v>
      </c>
      <c r="F129" s="234" t="s">
        <v>64</v>
      </c>
      <c r="G129" s="234" t="s">
        <v>64</v>
      </c>
      <c r="H129" s="234" t="s">
        <v>471</v>
      </c>
      <c r="I129" s="234" t="s">
        <v>187</v>
      </c>
      <c r="J129" s="237">
        <v>3470639.55</v>
      </c>
      <c r="K129" s="234" t="s">
        <v>567</v>
      </c>
      <c r="L129" s="234"/>
      <c r="M129" s="234"/>
      <c r="N129" s="234"/>
    </row>
    <row r="130" spans="3:14" s="215" customFormat="1" ht="15" x14ac:dyDescent="0.4">
      <c r="C130" s="235" t="s">
        <v>345</v>
      </c>
      <c r="D130" s="234" t="s">
        <v>326</v>
      </c>
      <c r="E130" s="235" t="s">
        <v>570</v>
      </c>
      <c r="F130" s="235" t="s">
        <v>64</v>
      </c>
      <c r="G130" s="235" t="s">
        <v>64</v>
      </c>
      <c r="H130" s="235" t="s">
        <v>470</v>
      </c>
      <c r="I130" s="235" t="s">
        <v>187</v>
      </c>
      <c r="J130" s="238">
        <v>5344256.2500000019</v>
      </c>
      <c r="K130" s="235" t="s">
        <v>567</v>
      </c>
      <c r="L130" s="235"/>
      <c r="M130" s="235"/>
      <c r="N130" s="235"/>
    </row>
    <row r="131" spans="3:14" s="215" customFormat="1" ht="15" x14ac:dyDescent="0.4">
      <c r="C131" s="234" t="s">
        <v>348</v>
      </c>
      <c r="D131" s="234" t="s">
        <v>326</v>
      </c>
      <c r="E131" s="234" t="s">
        <v>570</v>
      </c>
      <c r="F131" s="234" t="s">
        <v>64</v>
      </c>
      <c r="G131" s="234" t="s">
        <v>64</v>
      </c>
      <c r="H131" s="234" t="s">
        <v>480</v>
      </c>
      <c r="I131" s="234" t="s">
        <v>187</v>
      </c>
      <c r="J131" s="237">
        <v>36547927.359999999</v>
      </c>
      <c r="K131" s="234" t="s">
        <v>567</v>
      </c>
      <c r="L131" s="234"/>
      <c r="M131" s="234"/>
      <c r="N131" s="234"/>
    </row>
    <row r="132" spans="3:14" s="215" customFormat="1" ht="15" x14ac:dyDescent="0.4">
      <c r="C132" s="235" t="s">
        <v>385</v>
      </c>
      <c r="D132" s="234" t="s">
        <v>326</v>
      </c>
      <c r="E132" s="235" t="s">
        <v>570</v>
      </c>
      <c r="F132" s="235" t="s">
        <v>64</v>
      </c>
      <c r="G132" s="235" t="s">
        <v>64</v>
      </c>
      <c r="H132" s="235" t="s">
        <v>484</v>
      </c>
      <c r="I132" s="235" t="s">
        <v>187</v>
      </c>
      <c r="J132" s="238">
        <v>44883.830099999999</v>
      </c>
      <c r="K132" s="235" t="s">
        <v>567</v>
      </c>
      <c r="L132" s="235"/>
      <c r="M132" s="235"/>
      <c r="N132" s="235"/>
    </row>
    <row r="133" spans="3:14" s="215" customFormat="1" ht="15" x14ac:dyDescent="0.4">
      <c r="C133" s="234" t="s">
        <v>417</v>
      </c>
      <c r="D133" s="234" t="s">
        <v>326</v>
      </c>
      <c r="E133" s="234" t="s">
        <v>570</v>
      </c>
      <c r="F133" s="234" t="s">
        <v>64</v>
      </c>
      <c r="G133" s="234" t="s">
        <v>64</v>
      </c>
      <c r="H133" s="234" t="s">
        <v>482</v>
      </c>
      <c r="I133" s="234" t="s">
        <v>187</v>
      </c>
      <c r="J133" s="237">
        <v>8542555.5599999987</v>
      </c>
      <c r="K133" s="234" t="s">
        <v>567</v>
      </c>
      <c r="L133" s="234"/>
      <c r="M133" s="234"/>
      <c r="N133" s="234"/>
    </row>
    <row r="134" spans="3:14" s="215" customFormat="1" ht="15" x14ac:dyDescent="0.4">
      <c r="C134" s="235" t="s">
        <v>420</v>
      </c>
      <c r="D134" s="234" t="s">
        <v>326</v>
      </c>
      <c r="E134" s="235" t="s">
        <v>570</v>
      </c>
      <c r="F134" s="235" t="s">
        <v>64</v>
      </c>
      <c r="G134" s="235" t="s">
        <v>64</v>
      </c>
      <c r="H134" s="235" t="s">
        <v>473</v>
      </c>
      <c r="I134" s="235" t="s">
        <v>187</v>
      </c>
      <c r="J134" s="238">
        <v>3042364.9999999995</v>
      </c>
      <c r="K134" s="235" t="s">
        <v>567</v>
      </c>
      <c r="L134" s="235"/>
      <c r="M134" s="235"/>
      <c r="N134" s="235"/>
    </row>
    <row r="135" spans="3:14" s="215" customFormat="1" ht="15" x14ac:dyDescent="0.4">
      <c r="C135" s="234" t="s">
        <v>425</v>
      </c>
      <c r="D135" s="234" t="s">
        <v>326</v>
      </c>
      <c r="E135" s="234" t="s">
        <v>570</v>
      </c>
      <c r="F135" s="234" t="s">
        <v>64</v>
      </c>
      <c r="G135" s="234" t="s">
        <v>64</v>
      </c>
      <c r="H135" s="234" t="s">
        <v>468</v>
      </c>
      <c r="I135" s="234" t="s">
        <v>187</v>
      </c>
      <c r="J135" s="237">
        <v>303445811.22999996</v>
      </c>
      <c r="K135" s="234" t="s">
        <v>567</v>
      </c>
      <c r="L135" s="234"/>
      <c r="M135" s="234"/>
      <c r="N135" s="234"/>
    </row>
    <row r="136" spans="3:14" s="215" customFormat="1" ht="15" x14ac:dyDescent="0.4">
      <c r="C136" s="235" t="s">
        <v>425</v>
      </c>
      <c r="D136" s="234" t="s">
        <v>326</v>
      </c>
      <c r="E136" s="235" t="s">
        <v>570</v>
      </c>
      <c r="F136" s="235" t="s">
        <v>64</v>
      </c>
      <c r="G136" s="235" t="s">
        <v>64</v>
      </c>
      <c r="H136" s="235" t="s">
        <v>464</v>
      </c>
      <c r="I136" s="235" t="s">
        <v>187</v>
      </c>
      <c r="J136" s="238">
        <v>102452077.68000001</v>
      </c>
      <c r="K136" s="235" t="s">
        <v>567</v>
      </c>
      <c r="L136" s="235"/>
      <c r="M136" s="235"/>
      <c r="N136" s="235"/>
    </row>
    <row r="137" spans="3:14" s="215" customFormat="1" ht="15" x14ac:dyDescent="0.4">
      <c r="C137" s="234" t="s">
        <v>426</v>
      </c>
      <c r="D137" s="234" t="s">
        <v>326</v>
      </c>
      <c r="E137" s="234" t="s">
        <v>570</v>
      </c>
      <c r="F137" s="234" t="s">
        <v>64</v>
      </c>
      <c r="G137" s="234" t="s">
        <v>64</v>
      </c>
      <c r="H137" s="234" t="s">
        <v>466</v>
      </c>
      <c r="I137" s="234" t="s">
        <v>187</v>
      </c>
      <c r="J137" s="237">
        <v>10388135.039999999</v>
      </c>
      <c r="K137" s="234" t="s">
        <v>567</v>
      </c>
      <c r="L137" s="234"/>
      <c r="M137" s="234"/>
      <c r="N137" s="234"/>
    </row>
    <row r="138" spans="3:14" s="215" customFormat="1" ht="15" x14ac:dyDescent="0.4">
      <c r="C138" s="235" t="s">
        <v>428</v>
      </c>
      <c r="D138" s="234" t="s">
        <v>326</v>
      </c>
      <c r="E138" s="235" t="s">
        <v>570</v>
      </c>
      <c r="F138" s="235" t="s">
        <v>64</v>
      </c>
      <c r="G138" s="235" t="s">
        <v>64</v>
      </c>
      <c r="H138" s="235" t="s">
        <v>478</v>
      </c>
      <c r="I138" s="235" t="s">
        <v>187</v>
      </c>
      <c r="J138" s="238">
        <v>12486772.150000002</v>
      </c>
      <c r="K138" s="235" t="s">
        <v>567</v>
      </c>
      <c r="L138" s="235"/>
      <c r="M138" s="235"/>
      <c r="N138" s="235"/>
    </row>
    <row r="139" spans="3:14" s="215" customFormat="1" ht="15" x14ac:dyDescent="0.4">
      <c r="C139" s="234" t="s">
        <v>430</v>
      </c>
      <c r="D139" s="234" t="s">
        <v>326</v>
      </c>
      <c r="E139" s="234" t="s">
        <v>570</v>
      </c>
      <c r="F139" s="234" t="s">
        <v>64</v>
      </c>
      <c r="G139" s="234" t="s">
        <v>64</v>
      </c>
      <c r="H139" s="234" t="s">
        <v>485</v>
      </c>
      <c r="I139" s="234" t="s">
        <v>187</v>
      </c>
      <c r="J139" s="237">
        <v>0</v>
      </c>
      <c r="K139" s="234" t="s">
        <v>567</v>
      </c>
      <c r="L139" s="234"/>
      <c r="M139" s="234"/>
      <c r="N139" s="234"/>
    </row>
    <row r="140" spans="3:14" s="215" customFormat="1" ht="15" x14ac:dyDescent="0.4">
      <c r="C140" s="235" t="s">
        <v>450</v>
      </c>
      <c r="D140" s="234" t="s">
        <v>326</v>
      </c>
      <c r="E140" s="235" t="s">
        <v>570</v>
      </c>
      <c r="F140" s="235" t="s">
        <v>64</v>
      </c>
      <c r="G140" s="235" t="s">
        <v>64</v>
      </c>
      <c r="H140" s="235" t="s">
        <v>475</v>
      </c>
      <c r="I140" s="235" t="s">
        <v>187</v>
      </c>
      <c r="J140" s="238">
        <v>3250461.88</v>
      </c>
      <c r="K140" s="235" t="s">
        <v>567</v>
      </c>
      <c r="L140" s="235"/>
      <c r="M140" s="235"/>
      <c r="N140" s="235"/>
    </row>
    <row r="141" spans="3:14" s="215" customFormat="1" ht="15" x14ac:dyDescent="0.4">
      <c r="C141" s="234" t="s">
        <v>450</v>
      </c>
      <c r="D141" s="234" t="s">
        <v>326</v>
      </c>
      <c r="E141" s="234" t="s">
        <v>570</v>
      </c>
      <c r="F141" s="234" t="s">
        <v>64</v>
      </c>
      <c r="G141" s="234" t="s">
        <v>64</v>
      </c>
      <c r="H141" s="234" t="s">
        <v>477</v>
      </c>
      <c r="I141" s="234" t="s">
        <v>187</v>
      </c>
      <c r="J141" s="237">
        <v>10235938.547999999</v>
      </c>
      <c r="K141" s="234" t="s">
        <v>567</v>
      </c>
      <c r="L141" s="234"/>
      <c r="M141" s="234"/>
      <c r="N141" s="234"/>
    </row>
    <row r="142" spans="3:14" s="215" customFormat="1" ht="15" x14ac:dyDescent="0.4">
      <c r="C142" s="235" t="s">
        <v>352</v>
      </c>
      <c r="D142" s="235" t="s">
        <v>325</v>
      </c>
      <c r="E142" s="235" t="s">
        <v>518</v>
      </c>
      <c r="F142" s="235" t="s">
        <v>89</v>
      </c>
      <c r="G142" s="235" t="s">
        <v>89</v>
      </c>
      <c r="H142" s="235" t="s">
        <v>89</v>
      </c>
      <c r="I142" s="235" t="s">
        <v>233</v>
      </c>
      <c r="J142" s="238">
        <v>32979.369999999995</v>
      </c>
      <c r="K142" s="235" t="s">
        <v>567</v>
      </c>
      <c r="L142" s="235"/>
      <c r="M142" s="235"/>
      <c r="N142" s="235"/>
    </row>
    <row r="143" spans="3:14" s="215" customFormat="1" ht="15" x14ac:dyDescent="0.4">
      <c r="C143" s="234" t="s">
        <v>356</v>
      </c>
      <c r="D143" s="234" t="s">
        <v>325</v>
      </c>
      <c r="E143" s="234" t="s">
        <v>518</v>
      </c>
      <c r="F143" s="234" t="s">
        <v>89</v>
      </c>
      <c r="G143" s="234" t="s">
        <v>89</v>
      </c>
      <c r="H143" s="234" t="s">
        <v>89</v>
      </c>
      <c r="I143" s="234" t="s">
        <v>233</v>
      </c>
      <c r="J143" s="237">
        <v>335842.24999999994</v>
      </c>
      <c r="K143" s="234" t="s">
        <v>567</v>
      </c>
      <c r="L143" s="234"/>
      <c r="M143" s="234"/>
      <c r="N143" s="234"/>
    </row>
    <row r="144" spans="3:14" s="215" customFormat="1" ht="15" x14ac:dyDescent="0.4">
      <c r="C144" s="235" t="s">
        <v>359</v>
      </c>
      <c r="D144" s="235" t="s">
        <v>325</v>
      </c>
      <c r="E144" s="235" t="s">
        <v>518</v>
      </c>
      <c r="F144" s="235" t="s">
        <v>89</v>
      </c>
      <c r="G144" s="235" t="s">
        <v>89</v>
      </c>
      <c r="H144" s="235" t="s">
        <v>89</v>
      </c>
      <c r="I144" s="235" t="s">
        <v>233</v>
      </c>
      <c r="J144" s="238">
        <v>236457</v>
      </c>
      <c r="K144" s="235" t="s">
        <v>567</v>
      </c>
      <c r="L144" s="235"/>
      <c r="M144" s="235"/>
      <c r="N144" s="235"/>
    </row>
    <row r="145" spans="3:14" s="215" customFormat="1" ht="15" x14ac:dyDescent="0.4">
      <c r="C145" s="234" t="s">
        <v>362</v>
      </c>
      <c r="D145" s="234" t="s">
        <v>325</v>
      </c>
      <c r="E145" s="234" t="s">
        <v>518</v>
      </c>
      <c r="F145" s="234" t="s">
        <v>89</v>
      </c>
      <c r="G145" s="234" t="s">
        <v>89</v>
      </c>
      <c r="H145" s="234" t="s">
        <v>89</v>
      </c>
      <c r="I145" s="234" t="s">
        <v>233</v>
      </c>
      <c r="J145" s="237">
        <v>41105.33</v>
      </c>
      <c r="K145" s="234" t="s">
        <v>567</v>
      </c>
      <c r="L145" s="234"/>
      <c r="M145" s="234"/>
      <c r="N145" s="234"/>
    </row>
    <row r="146" spans="3:14" s="215" customFormat="1" ht="15" x14ac:dyDescent="0.4">
      <c r="C146" s="235" t="s">
        <v>365</v>
      </c>
      <c r="D146" s="235" t="s">
        <v>325</v>
      </c>
      <c r="E146" s="235" t="s">
        <v>518</v>
      </c>
      <c r="F146" s="235" t="s">
        <v>89</v>
      </c>
      <c r="G146" s="235" t="s">
        <v>89</v>
      </c>
      <c r="H146" s="235" t="s">
        <v>89</v>
      </c>
      <c r="I146" s="235" t="s">
        <v>233</v>
      </c>
      <c r="J146" s="238">
        <v>15668.130000000001</v>
      </c>
      <c r="K146" s="235" t="s">
        <v>567</v>
      </c>
      <c r="L146" s="235"/>
      <c r="M146" s="235"/>
      <c r="N146" s="235"/>
    </row>
    <row r="147" spans="3:14" s="215" customFormat="1" ht="15" x14ac:dyDescent="0.4">
      <c r="C147" s="234" t="s">
        <v>368</v>
      </c>
      <c r="D147" s="234" t="s">
        <v>325</v>
      </c>
      <c r="E147" s="234" t="s">
        <v>518</v>
      </c>
      <c r="F147" s="234" t="s">
        <v>89</v>
      </c>
      <c r="G147" s="234" t="s">
        <v>89</v>
      </c>
      <c r="H147" s="234" t="s">
        <v>89</v>
      </c>
      <c r="I147" s="234" t="s">
        <v>233</v>
      </c>
      <c r="J147" s="237">
        <v>107457</v>
      </c>
      <c r="K147" s="234" t="s">
        <v>567</v>
      </c>
      <c r="L147" s="234"/>
      <c r="M147" s="234"/>
      <c r="N147" s="234"/>
    </row>
    <row r="148" spans="3:14" s="215" customFormat="1" ht="15" x14ac:dyDescent="0.4">
      <c r="C148" s="235" t="s">
        <v>369</v>
      </c>
      <c r="D148" s="235" t="s">
        <v>325</v>
      </c>
      <c r="E148" s="235" t="s">
        <v>518</v>
      </c>
      <c r="F148" s="235" t="s">
        <v>89</v>
      </c>
      <c r="G148" s="235" t="s">
        <v>89</v>
      </c>
      <c r="H148" s="235" t="s">
        <v>89</v>
      </c>
      <c r="I148" s="235" t="s">
        <v>233</v>
      </c>
      <c r="J148" s="238">
        <v>16985</v>
      </c>
      <c r="K148" s="235" t="s">
        <v>567</v>
      </c>
      <c r="L148" s="235"/>
      <c r="M148" s="235"/>
      <c r="N148" s="235"/>
    </row>
    <row r="149" spans="3:14" s="215" customFormat="1" ht="15" x14ac:dyDescent="0.4">
      <c r="C149" s="234" t="s">
        <v>372</v>
      </c>
      <c r="D149" s="234" t="s">
        <v>325</v>
      </c>
      <c r="E149" s="234" t="s">
        <v>518</v>
      </c>
      <c r="F149" s="234" t="s">
        <v>89</v>
      </c>
      <c r="G149" s="234" t="s">
        <v>89</v>
      </c>
      <c r="H149" s="234" t="s">
        <v>89</v>
      </c>
      <c r="I149" s="234" t="s">
        <v>233</v>
      </c>
      <c r="J149" s="237">
        <v>149571.46</v>
      </c>
      <c r="K149" s="234" t="s">
        <v>567</v>
      </c>
      <c r="L149" s="234"/>
      <c r="M149" s="234"/>
      <c r="N149" s="234"/>
    </row>
    <row r="150" spans="3:14" s="215" customFormat="1" ht="15" x14ac:dyDescent="0.4">
      <c r="C150" s="235" t="s">
        <v>375</v>
      </c>
      <c r="D150" s="235" t="s">
        <v>325</v>
      </c>
      <c r="E150" s="235" t="s">
        <v>518</v>
      </c>
      <c r="F150" s="235" t="s">
        <v>89</v>
      </c>
      <c r="G150" s="235" t="s">
        <v>89</v>
      </c>
      <c r="H150" s="235" t="s">
        <v>89</v>
      </c>
      <c r="I150" s="235" t="s">
        <v>233</v>
      </c>
      <c r="J150" s="238">
        <v>11496.95</v>
      </c>
      <c r="K150" s="235" t="s">
        <v>567</v>
      </c>
      <c r="L150" s="235"/>
      <c r="M150" s="235"/>
      <c r="N150" s="235"/>
    </row>
    <row r="151" spans="3:14" s="215" customFormat="1" ht="15" x14ac:dyDescent="0.4">
      <c r="C151" s="234" t="s">
        <v>378</v>
      </c>
      <c r="D151" s="234" t="s">
        <v>325</v>
      </c>
      <c r="E151" s="234" t="s">
        <v>518</v>
      </c>
      <c r="F151" s="234" t="s">
        <v>89</v>
      </c>
      <c r="G151" s="234" t="s">
        <v>89</v>
      </c>
      <c r="H151" s="234" t="s">
        <v>89</v>
      </c>
      <c r="I151" s="234" t="s">
        <v>233</v>
      </c>
      <c r="J151" s="237">
        <v>9632</v>
      </c>
      <c r="K151" s="234" t="s">
        <v>567</v>
      </c>
      <c r="L151" s="234"/>
      <c r="M151" s="234"/>
      <c r="N151" s="234"/>
    </row>
    <row r="152" spans="3:14" s="215" customFormat="1" ht="15" x14ac:dyDescent="0.4">
      <c r="C152" s="235" t="s">
        <v>381</v>
      </c>
      <c r="D152" s="235" t="s">
        <v>325</v>
      </c>
      <c r="E152" s="235" t="s">
        <v>518</v>
      </c>
      <c r="F152" s="235" t="s">
        <v>89</v>
      </c>
      <c r="G152" s="235" t="s">
        <v>89</v>
      </c>
      <c r="H152" s="235" t="s">
        <v>89</v>
      </c>
      <c r="I152" s="235" t="s">
        <v>233</v>
      </c>
      <c r="J152" s="238">
        <v>41475.65</v>
      </c>
      <c r="K152" s="235" t="s">
        <v>567</v>
      </c>
      <c r="L152" s="235"/>
      <c r="M152" s="235"/>
      <c r="N152" s="235"/>
    </row>
    <row r="153" spans="3:14" s="215" customFormat="1" ht="15" x14ac:dyDescent="0.4">
      <c r="C153" s="234" t="s">
        <v>386</v>
      </c>
      <c r="D153" s="234" t="s">
        <v>325</v>
      </c>
      <c r="E153" s="234" t="s">
        <v>518</v>
      </c>
      <c r="F153" s="234" t="s">
        <v>89</v>
      </c>
      <c r="G153" s="234" t="s">
        <v>89</v>
      </c>
      <c r="H153" s="234" t="s">
        <v>89</v>
      </c>
      <c r="I153" s="234" t="s">
        <v>233</v>
      </c>
      <c r="J153" s="237">
        <v>42647.4</v>
      </c>
      <c r="K153" s="234" t="s">
        <v>567</v>
      </c>
      <c r="L153" s="234"/>
      <c r="M153" s="234"/>
      <c r="N153" s="234"/>
    </row>
    <row r="154" spans="3:14" s="215" customFormat="1" ht="15" x14ac:dyDescent="0.4">
      <c r="C154" s="235" t="s">
        <v>389</v>
      </c>
      <c r="D154" s="235" t="s">
        <v>325</v>
      </c>
      <c r="E154" s="235" t="s">
        <v>518</v>
      </c>
      <c r="F154" s="235" t="s">
        <v>89</v>
      </c>
      <c r="G154" s="235" t="s">
        <v>89</v>
      </c>
      <c r="H154" s="235" t="s">
        <v>89</v>
      </c>
      <c r="I154" s="235" t="s">
        <v>233</v>
      </c>
      <c r="J154" s="238">
        <v>145125</v>
      </c>
      <c r="K154" s="235" t="s">
        <v>567</v>
      </c>
      <c r="L154" s="235"/>
      <c r="M154" s="235"/>
      <c r="N154" s="235"/>
    </row>
    <row r="155" spans="3:14" s="215" customFormat="1" ht="15" x14ac:dyDescent="0.4">
      <c r="C155" s="234" t="s">
        <v>393</v>
      </c>
      <c r="D155" s="234" t="s">
        <v>325</v>
      </c>
      <c r="E155" s="234" t="s">
        <v>518</v>
      </c>
      <c r="F155" s="234" t="s">
        <v>89</v>
      </c>
      <c r="G155" s="234" t="s">
        <v>89</v>
      </c>
      <c r="H155" s="234" t="s">
        <v>89</v>
      </c>
      <c r="I155" s="234" t="s">
        <v>233</v>
      </c>
      <c r="J155" s="237">
        <v>83359.8</v>
      </c>
      <c r="K155" s="234" t="s">
        <v>567</v>
      </c>
      <c r="L155" s="234"/>
      <c r="M155" s="234"/>
      <c r="N155" s="234"/>
    </row>
    <row r="156" spans="3:14" s="215" customFormat="1" ht="15" x14ac:dyDescent="0.4">
      <c r="C156" s="235" t="s">
        <v>394</v>
      </c>
      <c r="D156" s="235" t="s">
        <v>325</v>
      </c>
      <c r="E156" s="235" t="s">
        <v>518</v>
      </c>
      <c r="F156" s="235" t="s">
        <v>89</v>
      </c>
      <c r="G156" s="235" t="s">
        <v>89</v>
      </c>
      <c r="H156" s="235" t="s">
        <v>89</v>
      </c>
      <c r="I156" s="235" t="s">
        <v>233</v>
      </c>
      <c r="J156" s="238">
        <v>8277.5</v>
      </c>
      <c r="K156" s="235" t="s">
        <v>567</v>
      </c>
      <c r="L156" s="235"/>
      <c r="M156" s="235"/>
      <c r="N156" s="235"/>
    </row>
    <row r="157" spans="3:14" s="215" customFormat="1" ht="15" x14ac:dyDescent="0.4">
      <c r="C157" s="234" t="s">
        <v>396</v>
      </c>
      <c r="D157" s="234" t="s">
        <v>325</v>
      </c>
      <c r="E157" s="234" t="s">
        <v>518</v>
      </c>
      <c r="F157" s="234" t="s">
        <v>89</v>
      </c>
      <c r="G157" s="234" t="s">
        <v>89</v>
      </c>
      <c r="H157" s="234" t="s">
        <v>89</v>
      </c>
      <c r="I157" s="234" t="s">
        <v>233</v>
      </c>
      <c r="J157" s="237">
        <v>206314</v>
      </c>
      <c r="K157" s="234" t="s">
        <v>567</v>
      </c>
      <c r="L157" s="234"/>
      <c r="M157" s="234"/>
      <c r="N157" s="234"/>
    </row>
    <row r="158" spans="3:14" s="215" customFormat="1" ht="15" x14ac:dyDescent="0.4">
      <c r="C158" s="235" t="s">
        <v>398</v>
      </c>
      <c r="D158" s="235" t="s">
        <v>325</v>
      </c>
      <c r="E158" s="235" t="s">
        <v>518</v>
      </c>
      <c r="F158" s="235" t="s">
        <v>89</v>
      </c>
      <c r="G158" s="235" t="s">
        <v>89</v>
      </c>
      <c r="H158" s="235" t="s">
        <v>89</v>
      </c>
      <c r="I158" s="235" t="s">
        <v>233</v>
      </c>
      <c r="J158" s="238">
        <v>212570.5</v>
      </c>
      <c r="K158" s="235" t="s">
        <v>567</v>
      </c>
      <c r="L158" s="235"/>
      <c r="M158" s="235"/>
      <c r="N158" s="235"/>
    </row>
    <row r="159" spans="3:14" s="215" customFormat="1" ht="15" x14ac:dyDescent="0.4">
      <c r="C159" s="234" t="s">
        <v>400</v>
      </c>
      <c r="D159" s="234" t="s">
        <v>325</v>
      </c>
      <c r="E159" s="234" t="s">
        <v>518</v>
      </c>
      <c r="F159" s="234" t="s">
        <v>89</v>
      </c>
      <c r="G159" s="234" t="s">
        <v>89</v>
      </c>
      <c r="H159" s="234" t="s">
        <v>89</v>
      </c>
      <c r="I159" s="234" t="s">
        <v>233</v>
      </c>
      <c r="J159" s="237">
        <v>7374.5</v>
      </c>
      <c r="K159" s="234" t="s">
        <v>567</v>
      </c>
      <c r="L159" s="234"/>
      <c r="M159" s="234"/>
      <c r="N159" s="234"/>
    </row>
    <row r="160" spans="3:14" s="215" customFormat="1" ht="15" x14ac:dyDescent="0.4">
      <c r="C160" s="235" t="s">
        <v>402</v>
      </c>
      <c r="D160" s="235" t="s">
        <v>325</v>
      </c>
      <c r="E160" s="235" t="s">
        <v>518</v>
      </c>
      <c r="F160" s="235" t="s">
        <v>89</v>
      </c>
      <c r="G160" s="235" t="s">
        <v>89</v>
      </c>
      <c r="H160" s="235" t="s">
        <v>89</v>
      </c>
      <c r="I160" s="235" t="s">
        <v>233</v>
      </c>
      <c r="J160" s="238">
        <v>65577</v>
      </c>
      <c r="K160" s="235" t="s">
        <v>567</v>
      </c>
      <c r="L160" s="235"/>
      <c r="M160" s="235"/>
      <c r="N160" s="235"/>
    </row>
    <row r="161" spans="3:14" s="215" customFormat="1" ht="15" x14ac:dyDescent="0.4">
      <c r="C161" s="234" t="s">
        <v>403</v>
      </c>
      <c r="D161" s="234" t="s">
        <v>325</v>
      </c>
      <c r="E161" s="234" t="s">
        <v>518</v>
      </c>
      <c r="F161" s="234" t="s">
        <v>89</v>
      </c>
      <c r="G161" s="234" t="s">
        <v>89</v>
      </c>
      <c r="H161" s="234" t="s">
        <v>89</v>
      </c>
      <c r="I161" s="234" t="s">
        <v>233</v>
      </c>
      <c r="J161" s="237">
        <v>280188.78999999998</v>
      </c>
      <c r="K161" s="234" t="s">
        <v>567</v>
      </c>
      <c r="L161" s="234"/>
      <c r="M161" s="234"/>
      <c r="N161" s="234"/>
    </row>
    <row r="162" spans="3:14" s="215" customFormat="1" ht="15" x14ac:dyDescent="0.4">
      <c r="C162" s="235" t="s">
        <v>406</v>
      </c>
      <c r="D162" s="235" t="s">
        <v>325</v>
      </c>
      <c r="E162" s="235" t="s">
        <v>518</v>
      </c>
      <c r="F162" s="235" t="s">
        <v>89</v>
      </c>
      <c r="G162" s="235" t="s">
        <v>89</v>
      </c>
      <c r="H162" s="235" t="s">
        <v>89</v>
      </c>
      <c r="I162" s="235" t="s">
        <v>233</v>
      </c>
      <c r="J162" s="238">
        <v>1123624.3999999999</v>
      </c>
      <c r="K162" s="235" t="s">
        <v>567</v>
      </c>
      <c r="L162" s="235"/>
      <c r="M162" s="235"/>
      <c r="N162" s="235"/>
    </row>
    <row r="163" spans="3:14" s="215" customFormat="1" ht="15" x14ac:dyDescent="0.4">
      <c r="C163" s="234" t="s">
        <v>408</v>
      </c>
      <c r="D163" s="234" t="s">
        <v>325</v>
      </c>
      <c r="E163" s="234" t="s">
        <v>518</v>
      </c>
      <c r="F163" s="234" t="s">
        <v>89</v>
      </c>
      <c r="G163" s="234" t="s">
        <v>89</v>
      </c>
      <c r="H163" s="234" t="s">
        <v>89</v>
      </c>
      <c r="I163" s="234" t="s">
        <v>233</v>
      </c>
      <c r="J163" s="237">
        <v>67568.48000000001</v>
      </c>
      <c r="K163" s="234" t="s">
        <v>567</v>
      </c>
      <c r="L163" s="234"/>
      <c r="M163" s="234"/>
      <c r="N163" s="234"/>
    </row>
    <row r="164" spans="3:14" s="215" customFormat="1" ht="15" x14ac:dyDescent="0.4">
      <c r="C164" s="235" t="s">
        <v>410</v>
      </c>
      <c r="D164" s="235" t="s">
        <v>325</v>
      </c>
      <c r="E164" s="235" t="s">
        <v>518</v>
      </c>
      <c r="F164" s="235" t="s">
        <v>89</v>
      </c>
      <c r="G164" s="235" t="s">
        <v>89</v>
      </c>
      <c r="H164" s="235" t="s">
        <v>89</v>
      </c>
      <c r="I164" s="235" t="s">
        <v>233</v>
      </c>
      <c r="J164" s="238">
        <v>12212</v>
      </c>
      <c r="K164" s="235" t="s">
        <v>567</v>
      </c>
      <c r="L164" s="235"/>
      <c r="M164" s="235"/>
      <c r="N164" s="235"/>
    </row>
    <row r="165" spans="3:14" s="215" customFormat="1" ht="15" x14ac:dyDescent="0.4">
      <c r="C165" s="234" t="s">
        <v>413</v>
      </c>
      <c r="D165" s="234" t="s">
        <v>325</v>
      </c>
      <c r="E165" s="234" t="s">
        <v>518</v>
      </c>
      <c r="F165" s="234" t="s">
        <v>89</v>
      </c>
      <c r="G165" s="234" t="s">
        <v>89</v>
      </c>
      <c r="H165" s="234" t="s">
        <v>89</v>
      </c>
      <c r="I165" s="234" t="s">
        <v>233</v>
      </c>
      <c r="J165" s="237">
        <v>15781</v>
      </c>
      <c r="K165" s="234" t="s">
        <v>567</v>
      </c>
      <c r="L165" s="234"/>
      <c r="M165" s="234"/>
      <c r="N165" s="234"/>
    </row>
    <row r="166" spans="3:14" s="215" customFormat="1" ht="15" x14ac:dyDescent="0.4">
      <c r="C166" s="235" t="s">
        <v>415</v>
      </c>
      <c r="D166" s="235" t="s">
        <v>325</v>
      </c>
      <c r="E166" s="235" t="s">
        <v>518</v>
      </c>
      <c r="F166" s="235" t="s">
        <v>89</v>
      </c>
      <c r="G166" s="235" t="s">
        <v>89</v>
      </c>
      <c r="H166" s="235" t="s">
        <v>89</v>
      </c>
      <c r="I166" s="235" t="s">
        <v>233</v>
      </c>
      <c r="J166" s="238">
        <v>38657</v>
      </c>
      <c r="K166" s="235" t="s">
        <v>567</v>
      </c>
      <c r="L166" s="235"/>
      <c r="M166" s="235"/>
      <c r="N166" s="235"/>
    </row>
    <row r="167" spans="3:14" s="215" customFormat="1" ht="15" x14ac:dyDescent="0.4">
      <c r="C167" s="234" t="s">
        <v>418</v>
      </c>
      <c r="D167" s="234" t="s">
        <v>325</v>
      </c>
      <c r="E167" s="234" t="s">
        <v>518</v>
      </c>
      <c r="F167" s="234" t="s">
        <v>89</v>
      </c>
      <c r="G167" s="234" t="s">
        <v>89</v>
      </c>
      <c r="H167" s="234" t="s">
        <v>89</v>
      </c>
      <c r="I167" s="234" t="s">
        <v>233</v>
      </c>
      <c r="J167" s="237">
        <v>9954.5</v>
      </c>
      <c r="K167" s="234" t="s">
        <v>567</v>
      </c>
      <c r="L167" s="234"/>
      <c r="M167" s="234"/>
      <c r="N167" s="234"/>
    </row>
    <row r="168" spans="3:14" s="215" customFormat="1" ht="15" x14ac:dyDescent="0.4">
      <c r="C168" s="235" t="s">
        <v>432</v>
      </c>
      <c r="D168" s="235" t="s">
        <v>325</v>
      </c>
      <c r="E168" s="235" t="s">
        <v>518</v>
      </c>
      <c r="F168" s="235" t="s">
        <v>89</v>
      </c>
      <c r="G168" s="235" t="s">
        <v>89</v>
      </c>
      <c r="H168" s="235" t="s">
        <v>89</v>
      </c>
      <c r="I168" s="235" t="s">
        <v>233</v>
      </c>
      <c r="J168" s="238">
        <v>66177</v>
      </c>
      <c r="K168" s="235" t="s">
        <v>567</v>
      </c>
      <c r="L168" s="235"/>
      <c r="M168" s="235"/>
      <c r="N168" s="235"/>
    </row>
    <row r="169" spans="3:14" s="215" customFormat="1" ht="15" x14ac:dyDescent="0.4">
      <c r="C169" s="234" t="s">
        <v>433</v>
      </c>
      <c r="D169" s="234" t="s">
        <v>325</v>
      </c>
      <c r="E169" s="234" t="s">
        <v>518</v>
      </c>
      <c r="F169" s="234" t="s">
        <v>89</v>
      </c>
      <c r="G169" s="234" t="s">
        <v>89</v>
      </c>
      <c r="H169" s="234" t="s">
        <v>89</v>
      </c>
      <c r="I169" s="234" t="s">
        <v>233</v>
      </c>
      <c r="J169" s="237">
        <v>180557</v>
      </c>
      <c r="K169" s="234" t="s">
        <v>567</v>
      </c>
      <c r="L169" s="234"/>
      <c r="M169" s="234"/>
      <c r="N169" s="234"/>
    </row>
    <row r="170" spans="3:14" s="215" customFormat="1" ht="15" x14ac:dyDescent="0.4">
      <c r="C170" s="235" t="s">
        <v>438</v>
      </c>
      <c r="D170" s="235" t="s">
        <v>325</v>
      </c>
      <c r="E170" s="235" t="s">
        <v>518</v>
      </c>
      <c r="F170" s="235" t="s">
        <v>89</v>
      </c>
      <c r="G170" s="235" t="s">
        <v>89</v>
      </c>
      <c r="H170" s="235" t="s">
        <v>89</v>
      </c>
      <c r="I170" s="235" t="s">
        <v>233</v>
      </c>
      <c r="J170" s="238">
        <v>947677</v>
      </c>
      <c r="K170" s="235" t="s">
        <v>567</v>
      </c>
      <c r="L170" s="235"/>
      <c r="M170" s="235"/>
      <c r="N170" s="235"/>
    </row>
    <row r="171" spans="3:14" s="215" customFormat="1" ht="15" x14ac:dyDescent="0.4">
      <c r="C171" s="234" t="s">
        <v>440</v>
      </c>
      <c r="D171" s="234" t="s">
        <v>325</v>
      </c>
      <c r="E171" s="234" t="s">
        <v>518</v>
      </c>
      <c r="F171" s="234" t="s">
        <v>89</v>
      </c>
      <c r="G171" s="234" t="s">
        <v>89</v>
      </c>
      <c r="H171" s="234" t="s">
        <v>89</v>
      </c>
      <c r="I171" s="234" t="s">
        <v>233</v>
      </c>
      <c r="J171" s="237">
        <v>9632</v>
      </c>
      <c r="K171" s="234" t="s">
        <v>567</v>
      </c>
      <c r="L171" s="234"/>
      <c r="M171" s="234"/>
      <c r="N171" s="234"/>
    </row>
    <row r="172" spans="3:14" s="215" customFormat="1" ht="15" x14ac:dyDescent="0.4">
      <c r="C172" s="235" t="s">
        <v>442</v>
      </c>
      <c r="D172" s="235" t="s">
        <v>325</v>
      </c>
      <c r="E172" s="235" t="s">
        <v>518</v>
      </c>
      <c r="F172" s="235" t="s">
        <v>89</v>
      </c>
      <c r="G172" s="235" t="s">
        <v>89</v>
      </c>
      <c r="H172" s="235" t="s">
        <v>89</v>
      </c>
      <c r="I172" s="235" t="s">
        <v>233</v>
      </c>
      <c r="J172" s="238">
        <v>42101.38</v>
      </c>
      <c r="K172" s="235" t="s">
        <v>567</v>
      </c>
      <c r="L172" s="235"/>
      <c r="M172" s="235"/>
      <c r="N172" s="235"/>
    </row>
    <row r="173" spans="3:14" s="215" customFormat="1" ht="15" x14ac:dyDescent="0.4">
      <c r="C173" s="234" t="s">
        <v>445</v>
      </c>
      <c r="D173" s="234" t="s">
        <v>325</v>
      </c>
      <c r="E173" s="234" t="s">
        <v>518</v>
      </c>
      <c r="F173" s="234" t="s">
        <v>89</v>
      </c>
      <c r="G173" s="234" t="s">
        <v>89</v>
      </c>
      <c r="H173" s="234" t="s">
        <v>89</v>
      </c>
      <c r="I173" s="234" t="s">
        <v>233</v>
      </c>
      <c r="J173" s="237">
        <v>616335.60000000009</v>
      </c>
      <c r="K173" s="234" t="s">
        <v>567</v>
      </c>
      <c r="L173" s="234"/>
      <c r="M173" s="234"/>
      <c r="N173" s="234"/>
    </row>
    <row r="174" spans="3:14" s="215" customFormat="1" ht="15" x14ac:dyDescent="0.4">
      <c r="C174" s="235" t="s">
        <v>452</v>
      </c>
      <c r="D174" s="235" t="s">
        <v>325</v>
      </c>
      <c r="E174" s="235" t="s">
        <v>518</v>
      </c>
      <c r="F174" s="235" t="s">
        <v>89</v>
      </c>
      <c r="G174" s="235" t="s">
        <v>89</v>
      </c>
      <c r="H174" s="235" t="s">
        <v>89</v>
      </c>
      <c r="I174" s="235" t="s">
        <v>233</v>
      </c>
      <c r="J174" s="238">
        <v>32787.509999999995</v>
      </c>
      <c r="K174" s="235" t="s">
        <v>567</v>
      </c>
      <c r="L174" s="235"/>
      <c r="M174" s="235"/>
      <c r="N174" s="235"/>
    </row>
    <row r="175" spans="3:14" s="215" customFormat="1" ht="15" x14ac:dyDescent="0.4">
      <c r="C175" s="234" t="s">
        <v>352</v>
      </c>
      <c r="D175" s="234" t="s">
        <v>325</v>
      </c>
      <c r="E175" s="234" t="s">
        <v>518</v>
      </c>
      <c r="F175" s="234" t="s">
        <v>89</v>
      </c>
      <c r="G175" s="234" t="s">
        <v>89</v>
      </c>
      <c r="H175" s="234" t="s">
        <v>89</v>
      </c>
      <c r="I175" s="234" t="s">
        <v>187</v>
      </c>
      <c r="J175" s="237">
        <v>663539.13000000024</v>
      </c>
      <c r="K175" s="234" t="s">
        <v>567</v>
      </c>
      <c r="L175" s="234"/>
      <c r="M175" s="234"/>
      <c r="N175" s="234"/>
    </row>
    <row r="176" spans="3:14" s="215" customFormat="1" ht="15" x14ac:dyDescent="0.4">
      <c r="C176" s="235" t="s">
        <v>356</v>
      </c>
      <c r="D176" s="235" t="s">
        <v>325</v>
      </c>
      <c r="E176" s="235" t="s">
        <v>518</v>
      </c>
      <c r="F176" s="235" t="s">
        <v>89</v>
      </c>
      <c r="G176" s="235" t="s">
        <v>89</v>
      </c>
      <c r="H176" s="235" t="s">
        <v>89</v>
      </c>
      <c r="I176" s="235" t="s">
        <v>187</v>
      </c>
      <c r="J176" s="238">
        <v>309093.99</v>
      </c>
      <c r="K176" s="235" t="s">
        <v>567</v>
      </c>
      <c r="L176" s="235"/>
      <c r="M176" s="235"/>
      <c r="N176" s="235"/>
    </row>
    <row r="177" spans="3:14" s="215" customFormat="1" ht="15" x14ac:dyDescent="0.4">
      <c r="C177" s="234" t="s">
        <v>359</v>
      </c>
      <c r="D177" s="234" t="s">
        <v>325</v>
      </c>
      <c r="E177" s="234" t="s">
        <v>518</v>
      </c>
      <c r="F177" s="234" t="s">
        <v>89</v>
      </c>
      <c r="G177" s="234" t="s">
        <v>89</v>
      </c>
      <c r="H177" s="234" t="s">
        <v>89</v>
      </c>
      <c r="I177" s="234" t="s">
        <v>187</v>
      </c>
      <c r="J177" s="237">
        <v>246745.2300000001</v>
      </c>
      <c r="K177" s="234" t="s">
        <v>567</v>
      </c>
      <c r="L177" s="234"/>
      <c r="M177" s="234"/>
      <c r="N177" s="234"/>
    </row>
    <row r="178" spans="3:14" s="215" customFormat="1" ht="15" x14ac:dyDescent="0.4">
      <c r="C178" s="235" t="s">
        <v>362</v>
      </c>
      <c r="D178" s="235" t="s">
        <v>325</v>
      </c>
      <c r="E178" s="235" t="s">
        <v>518</v>
      </c>
      <c r="F178" s="235" t="s">
        <v>89</v>
      </c>
      <c r="G178" s="235" t="s">
        <v>89</v>
      </c>
      <c r="H178" s="235" t="s">
        <v>89</v>
      </c>
      <c r="I178" s="235" t="s">
        <v>187</v>
      </c>
      <c r="J178" s="238">
        <v>924676.91999999993</v>
      </c>
      <c r="K178" s="235" t="s">
        <v>567</v>
      </c>
      <c r="L178" s="235"/>
      <c r="M178" s="235"/>
      <c r="N178" s="235"/>
    </row>
    <row r="179" spans="3:14" s="215" customFormat="1" ht="15" x14ac:dyDescent="0.4">
      <c r="C179" s="234" t="s">
        <v>365</v>
      </c>
      <c r="D179" s="234" t="s">
        <v>325</v>
      </c>
      <c r="E179" s="234" t="s">
        <v>518</v>
      </c>
      <c r="F179" s="234" t="s">
        <v>89</v>
      </c>
      <c r="G179" s="234" t="s">
        <v>89</v>
      </c>
      <c r="H179" s="234" t="s">
        <v>89</v>
      </c>
      <c r="I179" s="234" t="s">
        <v>187</v>
      </c>
      <c r="J179" s="237">
        <v>38506.500000000036</v>
      </c>
      <c r="K179" s="234" t="s">
        <v>567</v>
      </c>
      <c r="L179" s="234"/>
      <c r="M179" s="234"/>
      <c r="N179" s="234"/>
    </row>
    <row r="180" spans="3:14" s="215" customFormat="1" ht="15" x14ac:dyDescent="0.4">
      <c r="C180" s="235" t="s">
        <v>368</v>
      </c>
      <c r="D180" s="235" t="s">
        <v>325</v>
      </c>
      <c r="E180" s="235" t="s">
        <v>518</v>
      </c>
      <c r="F180" s="235" t="s">
        <v>89</v>
      </c>
      <c r="G180" s="235" t="s">
        <v>89</v>
      </c>
      <c r="H180" s="235" t="s">
        <v>89</v>
      </c>
      <c r="I180" s="235" t="s">
        <v>187</v>
      </c>
      <c r="J180" s="238">
        <v>61114.369999999995</v>
      </c>
      <c r="K180" s="235" t="s">
        <v>567</v>
      </c>
      <c r="L180" s="235"/>
      <c r="M180" s="235"/>
      <c r="N180" s="235"/>
    </row>
    <row r="181" spans="3:14" s="215" customFormat="1" ht="15" x14ac:dyDescent="0.4">
      <c r="C181" s="234" t="s">
        <v>369</v>
      </c>
      <c r="D181" s="234" t="s">
        <v>325</v>
      </c>
      <c r="E181" s="234" t="s">
        <v>518</v>
      </c>
      <c r="F181" s="234" t="s">
        <v>89</v>
      </c>
      <c r="G181" s="234" t="s">
        <v>89</v>
      </c>
      <c r="H181" s="234" t="s">
        <v>89</v>
      </c>
      <c r="I181" s="234" t="s">
        <v>187</v>
      </c>
      <c r="J181" s="237">
        <v>132923.03000000003</v>
      </c>
      <c r="K181" s="234" t="s">
        <v>567</v>
      </c>
      <c r="L181" s="234"/>
      <c r="M181" s="234"/>
      <c r="N181" s="234"/>
    </row>
    <row r="182" spans="3:14" s="215" customFormat="1" ht="15" x14ac:dyDescent="0.4">
      <c r="C182" s="235" t="s">
        <v>372</v>
      </c>
      <c r="D182" s="235" t="s">
        <v>325</v>
      </c>
      <c r="E182" s="235" t="s">
        <v>518</v>
      </c>
      <c r="F182" s="235" t="s">
        <v>89</v>
      </c>
      <c r="G182" s="235" t="s">
        <v>89</v>
      </c>
      <c r="H182" s="235" t="s">
        <v>89</v>
      </c>
      <c r="I182" s="235" t="s">
        <v>187</v>
      </c>
      <c r="J182" s="238">
        <v>392565.15</v>
      </c>
      <c r="K182" s="235" t="s">
        <v>567</v>
      </c>
      <c r="L182" s="235"/>
      <c r="M182" s="235"/>
      <c r="N182" s="235"/>
    </row>
    <row r="183" spans="3:14" s="215" customFormat="1" ht="15" x14ac:dyDescent="0.4">
      <c r="C183" s="234" t="s">
        <v>375</v>
      </c>
      <c r="D183" s="234" t="s">
        <v>325</v>
      </c>
      <c r="E183" s="234" t="s">
        <v>518</v>
      </c>
      <c r="F183" s="234" t="s">
        <v>89</v>
      </c>
      <c r="G183" s="234" t="s">
        <v>89</v>
      </c>
      <c r="H183" s="234" t="s">
        <v>89</v>
      </c>
      <c r="I183" s="234" t="s">
        <v>187</v>
      </c>
      <c r="J183" s="237">
        <v>267292.50999999983</v>
      </c>
      <c r="K183" s="234" t="s">
        <v>567</v>
      </c>
      <c r="L183" s="234"/>
      <c r="M183" s="234"/>
      <c r="N183" s="234"/>
    </row>
    <row r="184" spans="3:14" s="215" customFormat="1" ht="15" x14ac:dyDescent="0.4">
      <c r="C184" s="235" t="s">
        <v>378</v>
      </c>
      <c r="D184" s="235" t="s">
        <v>325</v>
      </c>
      <c r="E184" s="235" t="s">
        <v>518</v>
      </c>
      <c r="F184" s="235" t="s">
        <v>89</v>
      </c>
      <c r="G184" s="235" t="s">
        <v>89</v>
      </c>
      <c r="H184" s="235" t="s">
        <v>89</v>
      </c>
      <c r="I184" s="235" t="s">
        <v>187</v>
      </c>
      <c r="J184" s="238">
        <v>50444.82</v>
      </c>
      <c r="K184" s="235" t="s">
        <v>567</v>
      </c>
      <c r="L184" s="235"/>
      <c r="M184" s="235"/>
      <c r="N184" s="235"/>
    </row>
    <row r="185" spans="3:14" s="215" customFormat="1" ht="15" x14ac:dyDescent="0.4">
      <c r="C185" s="234" t="s">
        <v>381</v>
      </c>
      <c r="D185" s="234" t="s">
        <v>325</v>
      </c>
      <c r="E185" s="234" t="s">
        <v>518</v>
      </c>
      <c r="F185" s="234" t="s">
        <v>89</v>
      </c>
      <c r="G185" s="234" t="s">
        <v>89</v>
      </c>
      <c r="H185" s="234" t="s">
        <v>89</v>
      </c>
      <c r="I185" s="234" t="s">
        <v>187</v>
      </c>
      <c r="J185" s="237">
        <v>292452.58999999997</v>
      </c>
      <c r="K185" s="234" t="s">
        <v>567</v>
      </c>
      <c r="L185" s="234"/>
      <c r="M185" s="234"/>
      <c r="N185" s="234"/>
    </row>
    <row r="186" spans="3:14" s="215" customFormat="1" ht="15" x14ac:dyDescent="0.4">
      <c r="C186" s="235" t="s">
        <v>386</v>
      </c>
      <c r="D186" s="235" t="s">
        <v>325</v>
      </c>
      <c r="E186" s="235" t="s">
        <v>518</v>
      </c>
      <c r="F186" s="235" t="s">
        <v>89</v>
      </c>
      <c r="G186" s="235" t="s">
        <v>89</v>
      </c>
      <c r="H186" s="235" t="s">
        <v>89</v>
      </c>
      <c r="I186" s="235" t="s">
        <v>187</v>
      </c>
      <c r="J186" s="238">
        <v>14589.569999999998</v>
      </c>
      <c r="K186" s="235" t="s">
        <v>567</v>
      </c>
      <c r="L186" s="235"/>
      <c r="M186" s="235"/>
      <c r="N186" s="235"/>
    </row>
    <row r="187" spans="3:14" s="215" customFormat="1" ht="15" x14ac:dyDescent="0.4">
      <c r="C187" s="234" t="s">
        <v>389</v>
      </c>
      <c r="D187" s="234" t="s">
        <v>325</v>
      </c>
      <c r="E187" s="234" t="s">
        <v>518</v>
      </c>
      <c r="F187" s="234" t="s">
        <v>89</v>
      </c>
      <c r="G187" s="234" t="s">
        <v>89</v>
      </c>
      <c r="H187" s="234" t="s">
        <v>89</v>
      </c>
      <c r="I187" s="234" t="s">
        <v>187</v>
      </c>
      <c r="J187" s="237">
        <v>284982.45999999985</v>
      </c>
      <c r="K187" s="234" t="s">
        <v>567</v>
      </c>
      <c r="L187" s="234"/>
      <c r="M187" s="234"/>
      <c r="N187" s="234"/>
    </row>
    <row r="188" spans="3:14" s="215" customFormat="1" ht="15" x14ac:dyDescent="0.4">
      <c r="C188" s="235" t="s">
        <v>393</v>
      </c>
      <c r="D188" s="235" t="s">
        <v>325</v>
      </c>
      <c r="E188" s="235" t="s">
        <v>518</v>
      </c>
      <c r="F188" s="235" t="s">
        <v>89</v>
      </c>
      <c r="G188" s="235" t="s">
        <v>89</v>
      </c>
      <c r="H188" s="235" t="s">
        <v>89</v>
      </c>
      <c r="I188" s="235" t="s">
        <v>187</v>
      </c>
      <c r="J188" s="238">
        <v>83134.31</v>
      </c>
      <c r="K188" s="235" t="s">
        <v>567</v>
      </c>
      <c r="L188" s="235"/>
      <c r="M188" s="235"/>
      <c r="N188" s="235"/>
    </row>
    <row r="189" spans="3:14" s="215" customFormat="1" ht="15" x14ac:dyDescent="0.4">
      <c r="C189" s="234" t="s">
        <v>394</v>
      </c>
      <c r="D189" s="234" t="s">
        <v>325</v>
      </c>
      <c r="E189" s="234" t="s">
        <v>518</v>
      </c>
      <c r="F189" s="234" t="s">
        <v>89</v>
      </c>
      <c r="G189" s="234" t="s">
        <v>89</v>
      </c>
      <c r="H189" s="234" t="s">
        <v>89</v>
      </c>
      <c r="I189" s="234" t="s">
        <v>187</v>
      </c>
      <c r="J189" s="237">
        <v>16773.350000000002</v>
      </c>
      <c r="K189" s="234" t="s">
        <v>567</v>
      </c>
      <c r="L189" s="234"/>
      <c r="M189" s="234"/>
      <c r="N189" s="234"/>
    </row>
    <row r="190" spans="3:14" s="215" customFormat="1" ht="15" x14ac:dyDescent="0.4">
      <c r="C190" s="235" t="s">
        <v>396</v>
      </c>
      <c r="D190" s="235" t="s">
        <v>325</v>
      </c>
      <c r="E190" s="235" t="s">
        <v>518</v>
      </c>
      <c r="F190" s="235" t="s">
        <v>89</v>
      </c>
      <c r="G190" s="235" t="s">
        <v>89</v>
      </c>
      <c r="H190" s="235" t="s">
        <v>89</v>
      </c>
      <c r="I190" s="235" t="s">
        <v>187</v>
      </c>
      <c r="J190" s="238">
        <v>201811.40000000002</v>
      </c>
      <c r="K190" s="235" t="s">
        <v>567</v>
      </c>
      <c r="L190" s="235"/>
      <c r="M190" s="235"/>
      <c r="N190" s="235"/>
    </row>
    <row r="191" spans="3:14" s="215" customFormat="1" ht="15" x14ac:dyDescent="0.4">
      <c r="C191" s="234" t="s">
        <v>398</v>
      </c>
      <c r="D191" s="234" t="s">
        <v>325</v>
      </c>
      <c r="E191" s="234" t="s">
        <v>518</v>
      </c>
      <c r="F191" s="234" t="s">
        <v>89</v>
      </c>
      <c r="G191" s="234" t="s">
        <v>89</v>
      </c>
      <c r="H191" s="234" t="s">
        <v>89</v>
      </c>
      <c r="I191" s="234" t="s">
        <v>187</v>
      </c>
      <c r="J191" s="237">
        <v>128362.26999999997</v>
      </c>
      <c r="K191" s="234" t="s">
        <v>567</v>
      </c>
      <c r="L191" s="234"/>
      <c r="M191" s="234"/>
      <c r="N191" s="234"/>
    </row>
    <row r="192" spans="3:14" s="215" customFormat="1" ht="15" x14ac:dyDescent="0.4">
      <c r="C192" s="234" t="s">
        <v>402</v>
      </c>
      <c r="D192" s="234" t="s">
        <v>325</v>
      </c>
      <c r="E192" s="234" t="s">
        <v>518</v>
      </c>
      <c r="F192" s="234" t="s">
        <v>89</v>
      </c>
      <c r="G192" s="234" t="s">
        <v>89</v>
      </c>
      <c r="H192" s="234" t="s">
        <v>89</v>
      </c>
      <c r="I192" s="234" t="s">
        <v>187</v>
      </c>
      <c r="J192" s="237">
        <v>41213.89</v>
      </c>
      <c r="K192" s="234" t="s">
        <v>567</v>
      </c>
      <c r="L192" s="234"/>
      <c r="M192" s="234"/>
      <c r="N192" s="234"/>
    </row>
    <row r="193" spans="3:14" s="215" customFormat="1" ht="15" x14ac:dyDescent="0.4">
      <c r="C193" s="235" t="s">
        <v>403</v>
      </c>
      <c r="D193" s="235" t="s">
        <v>325</v>
      </c>
      <c r="E193" s="235" t="s">
        <v>518</v>
      </c>
      <c r="F193" s="235" t="s">
        <v>89</v>
      </c>
      <c r="G193" s="235" t="s">
        <v>89</v>
      </c>
      <c r="H193" s="235" t="s">
        <v>89</v>
      </c>
      <c r="I193" s="235" t="s">
        <v>187</v>
      </c>
      <c r="J193" s="238">
        <v>102985.55</v>
      </c>
      <c r="K193" s="235" t="s">
        <v>567</v>
      </c>
      <c r="L193" s="235"/>
      <c r="M193" s="235"/>
      <c r="N193" s="235"/>
    </row>
    <row r="194" spans="3:14" s="215" customFormat="1" ht="15" x14ac:dyDescent="0.4">
      <c r="C194" s="234" t="s">
        <v>406</v>
      </c>
      <c r="D194" s="234" t="s">
        <v>325</v>
      </c>
      <c r="E194" s="234" t="s">
        <v>518</v>
      </c>
      <c r="F194" s="234" t="s">
        <v>89</v>
      </c>
      <c r="G194" s="234" t="s">
        <v>89</v>
      </c>
      <c r="H194" s="234" t="s">
        <v>89</v>
      </c>
      <c r="I194" s="234" t="s">
        <v>187</v>
      </c>
      <c r="J194" s="237">
        <v>69033.84</v>
      </c>
      <c r="K194" s="234" t="s">
        <v>567</v>
      </c>
      <c r="L194" s="234"/>
      <c r="M194" s="234"/>
      <c r="N194" s="234"/>
    </row>
    <row r="195" spans="3:14" s="215" customFormat="1" ht="15" x14ac:dyDescent="0.4">
      <c r="C195" s="235" t="s">
        <v>408</v>
      </c>
      <c r="D195" s="235" t="s">
        <v>325</v>
      </c>
      <c r="E195" s="235" t="s">
        <v>518</v>
      </c>
      <c r="F195" s="235" t="s">
        <v>89</v>
      </c>
      <c r="G195" s="235" t="s">
        <v>89</v>
      </c>
      <c r="H195" s="235" t="s">
        <v>89</v>
      </c>
      <c r="I195" s="235" t="s">
        <v>187</v>
      </c>
      <c r="J195" s="238">
        <v>249837.53</v>
      </c>
      <c r="K195" s="235" t="s">
        <v>567</v>
      </c>
      <c r="L195" s="235"/>
      <c r="M195" s="235"/>
      <c r="N195" s="235"/>
    </row>
    <row r="196" spans="3:14" s="215" customFormat="1" ht="15" x14ac:dyDescent="0.4">
      <c r="C196" s="234" t="s">
        <v>410</v>
      </c>
      <c r="D196" s="234" t="s">
        <v>325</v>
      </c>
      <c r="E196" s="234" t="s">
        <v>518</v>
      </c>
      <c r="F196" s="234" t="s">
        <v>89</v>
      </c>
      <c r="G196" s="234" t="s">
        <v>89</v>
      </c>
      <c r="H196" s="234" t="s">
        <v>89</v>
      </c>
      <c r="I196" s="234" t="s">
        <v>187</v>
      </c>
      <c r="J196" s="237">
        <v>51056.13</v>
      </c>
      <c r="K196" s="234" t="s">
        <v>567</v>
      </c>
      <c r="L196" s="234"/>
      <c r="M196" s="234"/>
      <c r="N196" s="234"/>
    </row>
    <row r="197" spans="3:14" s="215" customFormat="1" ht="15" x14ac:dyDescent="0.4">
      <c r="C197" s="235" t="s">
        <v>413</v>
      </c>
      <c r="D197" s="235" t="s">
        <v>325</v>
      </c>
      <c r="E197" s="235" t="s">
        <v>518</v>
      </c>
      <c r="F197" s="235" t="s">
        <v>89</v>
      </c>
      <c r="G197" s="235" t="s">
        <v>89</v>
      </c>
      <c r="H197" s="235" t="s">
        <v>89</v>
      </c>
      <c r="I197" s="235" t="s">
        <v>187</v>
      </c>
      <c r="J197" s="238">
        <v>14465.809999999998</v>
      </c>
      <c r="K197" s="235" t="s">
        <v>567</v>
      </c>
      <c r="L197" s="235"/>
      <c r="M197" s="235"/>
      <c r="N197" s="235"/>
    </row>
    <row r="198" spans="3:14" s="215" customFormat="1" ht="15" x14ac:dyDescent="0.4">
      <c r="C198" s="234" t="s">
        <v>415</v>
      </c>
      <c r="D198" s="234" t="s">
        <v>325</v>
      </c>
      <c r="E198" s="234" t="s">
        <v>518</v>
      </c>
      <c r="F198" s="234" t="s">
        <v>89</v>
      </c>
      <c r="G198" s="234" t="s">
        <v>89</v>
      </c>
      <c r="H198" s="234" t="s">
        <v>89</v>
      </c>
      <c r="I198" s="234" t="s">
        <v>187</v>
      </c>
      <c r="J198" s="237">
        <v>1005668.1500000008</v>
      </c>
      <c r="K198" s="234" t="s">
        <v>567</v>
      </c>
      <c r="L198" s="234"/>
      <c r="M198" s="234"/>
      <c r="N198" s="234"/>
    </row>
    <row r="199" spans="3:14" s="215" customFormat="1" ht="15" x14ac:dyDescent="0.4">
      <c r="C199" s="235" t="s">
        <v>418</v>
      </c>
      <c r="D199" s="235" t="s">
        <v>325</v>
      </c>
      <c r="E199" s="235" t="s">
        <v>518</v>
      </c>
      <c r="F199" s="235" t="s">
        <v>89</v>
      </c>
      <c r="G199" s="235" t="s">
        <v>89</v>
      </c>
      <c r="H199" s="235" t="s">
        <v>89</v>
      </c>
      <c r="I199" s="235" t="s">
        <v>187</v>
      </c>
      <c r="J199" s="238">
        <v>39676.170000000006</v>
      </c>
      <c r="K199" s="235" t="s">
        <v>567</v>
      </c>
      <c r="L199" s="235"/>
      <c r="M199" s="235"/>
      <c r="N199" s="235"/>
    </row>
    <row r="200" spans="3:14" s="215" customFormat="1" ht="15" x14ac:dyDescent="0.4">
      <c r="C200" s="234" t="s">
        <v>432</v>
      </c>
      <c r="D200" s="234" t="s">
        <v>325</v>
      </c>
      <c r="E200" s="234" t="s">
        <v>518</v>
      </c>
      <c r="F200" s="234" t="s">
        <v>89</v>
      </c>
      <c r="G200" s="234" t="s">
        <v>89</v>
      </c>
      <c r="H200" s="234" t="s">
        <v>89</v>
      </c>
      <c r="I200" s="234" t="s">
        <v>187</v>
      </c>
      <c r="J200" s="237">
        <v>21361.14</v>
      </c>
      <c r="K200" s="234" t="s">
        <v>567</v>
      </c>
      <c r="L200" s="234"/>
      <c r="M200" s="234"/>
      <c r="N200" s="234"/>
    </row>
    <row r="201" spans="3:14" s="215" customFormat="1" ht="15" x14ac:dyDescent="0.4">
      <c r="C201" s="235" t="s">
        <v>433</v>
      </c>
      <c r="D201" s="235" t="s">
        <v>325</v>
      </c>
      <c r="E201" s="235" t="s">
        <v>518</v>
      </c>
      <c r="F201" s="235" t="s">
        <v>89</v>
      </c>
      <c r="G201" s="235" t="s">
        <v>89</v>
      </c>
      <c r="H201" s="235" t="s">
        <v>89</v>
      </c>
      <c r="I201" s="235" t="s">
        <v>187</v>
      </c>
      <c r="J201" s="238">
        <v>196600.18999999992</v>
      </c>
      <c r="K201" s="235" t="s">
        <v>567</v>
      </c>
      <c r="L201" s="235"/>
      <c r="M201" s="235"/>
      <c r="N201" s="235"/>
    </row>
    <row r="202" spans="3:14" s="215" customFormat="1" ht="15" x14ac:dyDescent="0.4">
      <c r="C202" s="234" t="s">
        <v>438</v>
      </c>
      <c r="D202" s="234" t="s">
        <v>325</v>
      </c>
      <c r="E202" s="234" t="s">
        <v>518</v>
      </c>
      <c r="F202" s="234" t="s">
        <v>89</v>
      </c>
      <c r="G202" s="234" t="s">
        <v>89</v>
      </c>
      <c r="H202" s="234" t="s">
        <v>89</v>
      </c>
      <c r="I202" s="234" t="s">
        <v>187</v>
      </c>
      <c r="J202" s="237">
        <v>206681.83</v>
      </c>
      <c r="K202" s="234" t="s">
        <v>567</v>
      </c>
      <c r="L202" s="234"/>
      <c r="M202" s="234"/>
      <c r="N202" s="234"/>
    </row>
    <row r="203" spans="3:14" s="215" customFormat="1" ht="15" x14ac:dyDescent="0.4">
      <c r="C203" s="235" t="s">
        <v>440</v>
      </c>
      <c r="D203" s="235" t="s">
        <v>325</v>
      </c>
      <c r="E203" s="235" t="s">
        <v>518</v>
      </c>
      <c r="F203" s="235" t="s">
        <v>89</v>
      </c>
      <c r="G203" s="235" t="s">
        <v>89</v>
      </c>
      <c r="H203" s="235" t="s">
        <v>89</v>
      </c>
      <c r="I203" s="235" t="s">
        <v>187</v>
      </c>
      <c r="J203" s="238">
        <v>64331.34</v>
      </c>
      <c r="K203" s="235" t="s">
        <v>567</v>
      </c>
      <c r="L203" s="235"/>
      <c r="M203" s="235"/>
      <c r="N203" s="235"/>
    </row>
    <row r="204" spans="3:14" s="215" customFormat="1" ht="15" x14ac:dyDescent="0.4">
      <c r="C204" s="234" t="s">
        <v>442</v>
      </c>
      <c r="D204" s="234" t="s">
        <v>325</v>
      </c>
      <c r="E204" s="234" t="s">
        <v>518</v>
      </c>
      <c r="F204" s="234" t="s">
        <v>89</v>
      </c>
      <c r="G204" s="234" t="s">
        <v>89</v>
      </c>
      <c r="H204" s="234" t="s">
        <v>89</v>
      </c>
      <c r="I204" s="234" t="s">
        <v>187</v>
      </c>
      <c r="J204" s="237">
        <v>107398.99999999999</v>
      </c>
      <c r="K204" s="234" t="s">
        <v>567</v>
      </c>
      <c r="L204" s="234"/>
      <c r="M204" s="234"/>
      <c r="N204" s="234"/>
    </row>
    <row r="205" spans="3:14" s="215" customFormat="1" ht="15" x14ac:dyDescent="0.4">
      <c r="C205" s="235" t="s">
        <v>445</v>
      </c>
      <c r="D205" s="235" t="s">
        <v>325</v>
      </c>
      <c r="E205" s="235" t="s">
        <v>518</v>
      </c>
      <c r="F205" s="235" t="s">
        <v>89</v>
      </c>
      <c r="G205" s="235" t="s">
        <v>89</v>
      </c>
      <c r="H205" s="235" t="s">
        <v>89</v>
      </c>
      <c r="I205" s="235" t="s">
        <v>187</v>
      </c>
      <c r="J205" s="238">
        <v>512967.59000000008</v>
      </c>
      <c r="K205" s="235" t="s">
        <v>567</v>
      </c>
      <c r="L205" s="235"/>
      <c r="M205" s="235"/>
      <c r="N205" s="235"/>
    </row>
    <row r="206" spans="3:14" s="215" customFormat="1" ht="15" x14ac:dyDescent="0.4">
      <c r="C206" s="234" t="s">
        <v>452</v>
      </c>
      <c r="D206" s="234" t="s">
        <v>325</v>
      </c>
      <c r="E206" s="234" t="s">
        <v>518</v>
      </c>
      <c r="F206" s="234" t="s">
        <v>89</v>
      </c>
      <c r="G206" s="234" t="s">
        <v>89</v>
      </c>
      <c r="H206" s="234" t="s">
        <v>89</v>
      </c>
      <c r="I206" s="234" t="s">
        <v>187</v>
      </c>
      <c r="J206" s="237">
        <v>286215.10999999964</v>
      </c>
      <c r="K206" s="234" t="s">
        <v>567</v>
      </c>
      <c r="L206" s="234"/>
      <c r="M206" s="234"/>
      <c r="N206" s="234"/>
    </row>
    <row r="207" spans="3:14" s="215" customFormat="1" ht="15" x14ac:dyDescent="0.4">
      <c r="C207" s="235" t="s">
        <v>352</v>
      </c>
      <c r="D207" s="235" t="s">
        <v>325</v>
      </c>
      <c r="E207" s="235" t="s">
        <v>571</v>
      </c>
      <c r="F207" s="235" t="s">
        <v>89</v>
      </c>
      <c r="G207" s="235" t="s">
        <v>89</v>
      </c>
      <c r="H207" s="235" t="s">
        <v>89</v>
      </c>
      <c r="I207" s="235" t="s">
        <v>233</v>
      </c>
      <c r="J207" s="238">
        <v>5238038.1199999992</v>
      </c>
      <c r="K207" s="235" t="s">
        <v>567</v>
      </c>
      <c r="L207" s="235"/>
      <c r="M207" s="235"/>
      <c r="N207" s="235"/>
    </row>
    <row r="208" spans="3:14" s="215" customFormat="1" ht="15" x14ac:dyDescent="0.4">
      <c r="C208" s="234" t="s">
        <v>356</v>
      </c>
      <c r="D208" s="234" t="s">
        <v>325</v>
      </c>
      <c r="E208" s="234" t="s">
        <v>571</v>
      </c>
      <c r="F208" s="234" t="s">
        <v>89</v>
      </c>
      <c r="G208" s="234" t="s">
        <v>89</v>
      </c>
      <c r="H208" s="234" t="s">
        <v>89</v>
      </c>
      <c r="I208" s="234" t="s">
        <v>233</v>
      </c>
      <c r="J208" s="237">
        <v>3272449.03</v>
      </c>
      <c r="K208" s="234" t="s">
        <v>567</v>
      </c>
      <c r="L208" s="234"/>
      <c r="M208" s="234"/>
      <c r="N208" s="234"/>
    </row>
    <row r="209" spans="2:14" s="215" customFormat="1" ht="15" x14ac:dyDescent="0.4">
      <c r="C209" s="235" t="s">
        <v>359</v>
      </c>
      <c r="D209" s="235" t="s">
        <v>325</v>
      </c>
      <c r="E209" s="235" t="s">
        <v>571</v>
      </c>
      <c r="F209" s="235" t="s">
        <v>89</v>
      </c>
      <c r="G209" s="235" t="s">
        <v>89</v>
      </c>
      <c r="H209" s="235" t="s">
        <v>89</v>
      </c>
      <c r="I209" s="235" t="s">
        <v>233</v>
      </c>
      <c r="J209" s="238">
        <v>4479947.0999999996</v>
      </c>
      <c r="K209" s="235" t="s">
        <v>567</v>
      </c>
      <c r="L209" s="235"/>
      <c r="M209" s="235"/>
      <c r="N209" s="235"/>
    </row>
    <row r="210" spans="2:14" s="215" customFormat="1" ht="15" x14ac:dyDescent="0.4">
      <c r="C210" s="234" t="s">
        <v>362</v>
      </c>
      <c r="D210" s="234" t="s">
        <v>325</v>
      </c>
      <c r="E210" s="234" t="s">
        <v>571</v>
      </c>
      <c r="F210" s="234" t="s">
        <v>89</v>
      </c>
      <c r="G210" s="234" t="s">
        <v>89</v>
      </c>
      <c r="H210" s="234" t="s">
        <v>89</v>
      </c>
      <c r="I210" s="234" t="s">
        <v>233</v>
      </c>
      <c r="J210" s="237">
        <v>6352847.0799999991</v>
      </c>
      <c r="K210" s="234" t="s">
        <v>567</v>
      </c>
      <c r="L210" s="234"/>
      <c r="M210" s="234"/>
      <c r="N210" s="234"/>
    </row>
    <row r="211" spans="2:14" s="215" customFormat="1" ht="15" x14ac:dyDescent="0.4">
      <c r="C211" s="235" t="s">
        <v>365</v>
      </c>
      <c r="D211" s="235" t="s">
        <v>325</v>
      </c>
      <c r="E211" s="235" t="s">
        <v>571</v>
      </c>
      <c r="F211" s="235" t="s">
        <v>89</v>
      </c>
      <c r="G211" s="235" t="s">
        <v>89</v>
      </c>
      <c r="H211" s="235" t="s">
        <v>89</v>
      </c>
      <c r="I211" s="235" t="s">
        <v>233</v>
      </c>
      <c r="J211" s="238">
        <v>227378.91999999998</v>
      </c>
      <c r="K211" s="235" t="s">
        <v>567</v>
      </c>
      <c r="L211" s="235"/>
      <c r="M211" s="235"/>
      <c r="N211" s="235"/>
    </row>
    <row r="212" spans="2:14" s="215" customFormat="1" ht="15" x14ac:dyDescent="0.4">
      <c r="C212" s="234" t="s">
        <v>368</v>
      </c>
      <c r="D212" s="234" t="s">
        <v>325</v>
      </c>
      <c r="E212" s="234" t="s">
        <v>571</v>
      </c>
      <c r="F212" s="234" t="s">
        <v>89</v>
      </c>
      <c r="G212" s="234" t="s">
        <v>89</v>
      </c>
      <c r="H212" s="234" t="s">
        <v>89</v>
      </c>
      <c r="I212" s="234" t="s">
        <v>233</v>
      </c>
      <c r="J212" s="237">
        <v>638007.12999999989</v>
      </c>
      <c r="K212" s="234" t="s">
        <v>567</v>
      </c>
      <c r="L212" s="234"/>
      <c r="M212" s="234"/>
      <c r="N212" s="234"/>
    </row>
    <row r="213" spans="2:14" s="215" customFormat="1" ht="15" x14ac:dyDescent="0.4">
      <c r="C213" s="235" t="s">
        <v>369</v>
      </c>
      <c r="D213" s="235" t="s">
        <v>325</v>
      </c>
      <c r="E213" s="235" t="s">
        <v>571</v>
      </c>
      <c r="F213" s="235" t="s">
        <v>89</v>
      </c>
      <c r="G213" s="235" t="s">
        <v>89</v>
      </c>
      <c r="H213" s="235" t="s">
        <v>89</v>
      </c>
      <c r="I213" s="235" t="s">
        <v>233</v>
      </c>
      <c r="J213" s="238">
        <v>266918.71000000002</v>
      </c>
      <c r="K213" s="235" t="s">
        <v>567</v>
      </c>
      <c r="L213" s="235"/>
      <c r="M213" s="235"/>
      <c r="N213" s="235"/>
    </row>
    <row r="214" spans="2:14" s="215" customFormat="1" ht="15" x14ac:dyDescent="0.4">
      <c r="C214" s="234" t="s">
        <v>372</v>
      </c>
      <c r="D214" s="234" t="s">
        <v>325</v>
      </c>
      <c r="E214" s="234" t="s">
        <v>571</v>
      </c>
      <c r="F214" s="234" t="s">
        <v>89</v>
      </c>
      <c r="G214" s="234" t="s">
        <v>89</v>
      </c>
      <c r="H214" s="234" t="s">
        <v>89</v>
      </c>
      <c r="I214" s="234" t="s">
        <v>233</v>
      </c>
      <c r="J214" s="237">
        <v>190813.78</v>
      </c>
      <c r="K214" s="234" t="s">
        <v>567</v>
      </c>
      <c r="L214" s="234"/>
      <c r="M214" s="234"/>
      <c r="N214" s="234"/>
    </row>
    <row r="215" spans="2:14" s="215" customFormat="1" ht="15" x14ac:dyDescent="0.4">
      <c r="C215" s="235" t="s">
        <v>375</v>
      </c>
      <c r="D215" s="235" t="s">
        <v>325</v>
      </c>
      <c r="E215" s="235" t="s">
        <v>571</v>
      </c>
      <c r="F215" s="235" t="s">
        <v>89</v>
      </c>
      <c r="G215" s="235" t="s">
        <v>89</v>
      </c>
      <c r="H215" s="235" t="s">
        <v>89</v>
      </c>
      <c r="I215" s="235" t="s">
        <v>233</v>
      </c>
      <c r="J215" s="238">
        <v>2734757.0200000005</v>
      </c>
      <c r="K215" s="235" t="s">
        <v>567</v>
      </c>
      <c r="L215" s="235"/>
      <c r="M215" s="235"/>
      <c r="N215" s="235"/>
    </row>
    <row r="216" spans="2:14" s="215" customFormat="1" ht="15" x14ac:dyDescent="0.4">
      <c r="C216" s="234" t="s">
        <v>378</v>
      </c>
      <c r="D216" s="234" t="s">
        <v>325</v>
      </c>
      <c r="E216" s="234" t="s">
        <v>571</v>
      </c>
      <c r="F216" s="234" t="s">
        <v>89</v>
      </c>
      <c r="G216" s="234" t="s">
        <v>89</v>
      </c>
      <c r="H216" s="234" t="s">
        <v>89</v>
      </c>
      <c r="I216" s="234" t="s">
        <v>233</v>
      </c>
      <c r="J216" s="237">
        <v>201600</v>
      </c>
      <c r="K216" s="234" t="s">
        <v>567</v>
      </c>
      <c r="L216" s="234"/>
      <c r="M216" s="234"/>
      <c r="N216" s="234"/>
    </row>
    <row r="217" spans="2:14" s="215" customFormat="1" ht="15" x14ac:dyDescent="0.4">
      <c r="C217" s="235" t="s">
        <v>381</v>
      </c>
      <c r="D217" s="235" t="s">
        <v>325</v>
      </c>
      <c r="E217" s="235" t="s">
        <v>571</v>
      </c>
      <c r="F217" s="235" t="s">
        <v>89</v>
      </c>
      <c r="G217" s="235" t="s">
        <v>89</v>
      </c>
      <c r="H217" s="235" t="s">
        <v>89</v>
      </c>
      <c r="I217" s="235" t="s">
        <v>233</v>
      </c>
      <c r="J217" s="238">
        <v>1456259.19</v>
      </c>
      <c r="K217" s="235" t="s">
        <v>567</v>
      </c>
      <c r="L217" s="235"/>
      <c r="M217" s="235"/>
      <c r="N217" s="235"/>
    </row>
    <row r="218" spans="2:14" s="215" customFormat="1" ht="15" x14ac:dyDescent="0.4">
      <c r="C218" s="234" t="s">
        <v>386</v>
      </c>
      <c r="D218" s="234" t="s">
        <v>325</v>
      </c>
      <c r="E218" s="234" t="s">
        <v>571</v>
      </c>
      <c r="F218" s="234" t="s">
        <v>89</v>
      </c>
      <c r="G218" s="234" t="s">
        <v>89</v>
      </c>
      <c r="H218" s="234" t="s">
        <v>89</v>
      </c>
      <c r="I218" s="234" t="s">
        <v>233</v>
      </c>
      <c r="J218" s="237">
        <v>250510.37999999995</v>
      </c>
      <c r="K218" s="234" t="s">
        <v>567</v>
      </c>
      <c r="L218" s="234"/>
      <c r="M218" s="234"/>
      <c r="N218" s="234"/>
    </row>
    <row r="219" spans="2:14" s="215" customFormat="1" ht="15" x14ac:dyDescent="0.4">
      <c r="C219" s="235" t="s">
        <v>389</v>
      </c>
      <c r="D219" s="235" t="s">
        <v>325</v>
      </c>
      <c r="E219" s="235" t="s">
        <v>571</v>
      </c>
      <c r="F219" s="235" t="s">
        <v>89</v>
      </c>
      <c r="G219" s="235" t="s">
        <v>89</v>
      </c>
      <c r="H219" s="235" t="s">
        <v>89</v>
      </c>
      <c r="I219" s="235" t="s">
        <v>233</v>
      </c>
      <c r="J219" s="238">
        <v>1102144.2</v>
      </c>
      <c r="K219" s="235" t="s">
        <v>567</v>
      </c>
      <c r="L219" s="235"/>
      <c r="M219" s="235"/>
      <c r="N219" s="235"/>
    </row>
    <row r="220" spans="2:14" s="215" customFormat="1" ht="15" x14ac:dyDescent="0.4">
      <c r="B220" s="335">
        <f>VLOOKUP(C220,Companies[],3,FALSE)</f>
        <v>20507828915</v>
      </c>
      <c r="C220" s="234" t="s">
        <v>393</v>
      </c>
      <c r="D220" s="235" t="s">
        <v>325</v>
      </c>
      <c r="E220" s="234" t="s">
        <v>571</v>
      </c>
      <c r="F220" s="234" t="s">
        <v>89</v>
      </c>
      <c r="G220" s="234" t="s">
        <v>89</v>
      </c>
      <c r="H220" s="234" t="s">
        <v>89</v>
      </c>
      <c r="I220" s="234" t="s">
        <v>233</v>
      </c>
      <c r="J220" s="336">
        <v>430385</v>
      </c>
      <c r="K220" s="234" t="s">
        <v>567</v>
      </c>
      <c r="L220" s="234"/>
      <c r="M220" s="234"/>
      <c r="N220" s="234"/>
    </row>
    <row r="221" spans="2:14" s="215" customFormat="1" ht="15" x14ac:dyDescent="0.4">
      <c r="B221" s="335">
        <f>VLOOKUP(C221,Companies[],3,FALSE)</f>
        <v>20100153832</v>
      </c>
      <c r="C221" s="234" t="s">
        <v>394</v>
      </c>
      <c r="D221" s="234" t="s">
        <v>325</v>
      </c>
      <c r="E221" s="234" t="s">
        <v>571</v>
      </c>
      <c r="F221" s="234" t="s">
        <v>89</v>
      </c>
      <c r="G221" s="234" t="s">
        <v>89</v>
      </c>
      <c r="H221" s="234" t="s">
        <v>89</v>
      </c>
      <c r="I221" s="234" t="s">
        <v>233</v>
      </c>
      <c r="J221" s="336">
        <v>1031902</v>
      </c>
      <c r="K221" s="234" t="s">
        <v>567</v>
      </c>
      <c r="L221" s="234"/>
      <c r="M221" s="234"/>
      <c r="N221" s="234"/>
    </row>
    <row r="222" spans="2:14" s="215" customFormat="1" ht="15" x14ac:dyDescent="0.4">
      <c r="B222" s="335">
        <f>VLOOKUP(C222,Companies[],3,FALSE)</f>
        <v>20511165181</v>
      </c>
      <c r="C222" s="234" t="s">
        <v>396</v>
      </c>
      <c r="D222" s="234" t="s">
        <v>325</v>
      </c>
      <c r="E222" s="234" t="s">
        <v>571</v>
      </c>
      <c r="F222" s="234" t="s">
        <v>89</v>
      </c>
      <c r="G222" s="234" t="s">
        <v>89</v>
      </c>
      <c r="H222" s="234" t="s">
        <v>89</v>
      </c>
      <c r="I222" s="234" t="s">
        <v>233</v>
      </c>
      <c r="J222" s="336">
        <v>1307821</v>
      </c>
      <c r="K222" s="234" t="s">
        <v>567</v>
      </c>
      <c r="L222" s="234"/>
      <c r="M222" s="234"/>
      <c r="N222" s="234"/>
    </row>
    <row r="223" spans="2:14" s="215" customFormat="1" ht="15" x14ac:dyDescent="0.4">
      <c r="C223" s="235" t="s">
        <v>398</v>
      </c>
      <c r="D223" s="235" t="s">
        <v>325</v>
      </c>
      <c r="E223" s="235" t="s">
        <v>571</v>
      </c>
      <c r="F223" s="235" t="s">
        <v>89</v>
      </c>
      <c r="G223" s="235" t="s">
        <v>89</v>
      </c>
      <c r="H223" s="235" t="s">
        <v>89</v>
      </c>
      <c r="I223" s="235" t="s">
        <v>233</v>
      </c>
      <c r="J223" s="238">
        <v>154464.12000000014</v>
      </c>
      <c r="K223" s="235" t="s">
        <v>567</v>
      </c>
      <c r="L223" s="235"/>
      <c r="M223" s="235"/>
      <c r="N223" s="235"/>
    </row>
    <row r="224" spans="2:14" s="215" customFormat="1" ht="15" x14ac:dyDescent="0.4">
      <c r="C224" s="235" t="s">
        <v>402</v>
      </c>
      <c r="D224" s="235" t="s">
        <v>325</v>
      </c>
      <c r="E224" s="235" t="s">
        <v>571</v>
      </c>
      <c r="F224" s="235" t="s">
        <v>89</v>
      </c>
      <c r="G224" s="235" t="s">
        <v>89</v>
      </c>
      <c r="H224" s="235" t="s">
        <v>89</v>
      </c>
      <c r="I224" s="235" t="s">
        <v>233</v>
      </c>
      <c r="J224" s="238">
        <v>642513.29999999993</v>
      </c>
      <c r="K224" s="235" t="s">
        <v>567</v>
      </c>
      <c r="L224" s="235"/>
      <c r="M224" s="235"/>
      <c r="N224" s="235"/>
    </row>
    <row r="225" spans="3:14" s="215" customFormat="1" ht="15" x14ac:dyDescent="0.4">
      <c r="C225" s="235" t="s">
        <v>406</v>
      </c>
      <c r="D225" s="235" t="s">
        <v>325</v>
      </c>
      <c r="E225" s="235" t="s">
        <v>571</v>
      </c>
      <c r="F225" s="235" t="s">
        <v>89</v>
      </c>
      <c r="G225" s="235" t="s">
        <v>89</v>
      </c>
      <c r="H225" s="235" t="s">
        <v>89</v>
      </c>
      <c r="I225" s="235" t="s">
        <v>233</v>
      </c>
      <c r="J225" s="238">
        <v>1816032.7800000003</v>
      </c>
      <c r="K225" s="235" t="s">
        <v>567</v>
      </c>
      <c r="L225" s="235"/>
      <c r="M225" s="235"/>
      <c r="N225" s="235"/>
    </row>
    <row r="226" spans="3:14" s="215" customFormat="1" ht="15" x14ac:dyDescent="0.4">
      <c r="C226" s="234" t="s">
        <v>408</v>
      </c>
      <c r="D226" s="234" t="s">
        <v>325</v>
      </c>
      <c r="E226" s="234" t="s">
        <v>571</v>
      </c>
      <c r="F226" s="234" t="s">
        <v>89</v>
      </c>
      <c r="G226" s="234" t="s">
        <v>89</v>
      </c>
      <c r="H226" s="234" t="s">
        <v>89</v>
      </c>
      <c r="I226" s="234" t="s">
        <v>233</v>
      </c>
      <c r="J226" s="237">
        <v>1204583.54</v>
      </c>
      <c r="K226" s="234" t="s">
        <v>567</v>
      </c>
      <c r="L226" s="234"/>
      <c r="M226" s="234"/>
      <c r="N226" s="234"/>
    </row>
    <row r="227" spans="3:14" s="215" customFormat="1" ht="15" x14ac:dyDescent="0.4">
      <c r="C227" s="235" t="s">
        <v>410</v>
      </c>
      <c r="D227" s="235" t="s">
        <v>325</v>
      </c>
      <c r="E227" s="235" t="s">
        <v>571</v>
      </c>
      <c r="F227" s="235" t="s">
        <v>89</v>
      </c>
      <c r="G227" s="235" t="s">
        <v>89</v>
      </c>
      <c r="H227" s="235" t="s">
        <v>89</v>
      </c>
      <c r="I227" s="235" t="s">
        <v>233</v>
      </c>
      <c r="J227" s="238">
        <v>685088.14000000025</v>
      </c>
      <c r="K227" s="235" t="s">
        <v>567</v>
      </c>
      <c r="L227" s="235"/>
      <c r="M227" s="235"/>
      <c r="N227" s="235"/>
    </row>
    <row r="228" spans="3:14" s="215" customFormat="1" ht="15" x14ac:dyDescent="0.4">
      <c r="C228" s="234" t="s">
        <v>413</v>
      </c>
      <c r="D228" s="234" t="s">
        <v>325</v>
      </c>
      <c r="E228" s="234" t="s">
        <v>571</v>
      </c>
      <c r="F228" s="234" t="s">
        <v>89</v>
      </c>
      <c r="G228" s="234" t="s">
        <v>89</v>
      </c>
      <c r="H228" s="234" t="s">
        <v>89</v>
      </c>
      <c r="I228" s="234" t="s">
        <v>233</v>
      </c>
      <c r="J228" s="237">
        <v>13694.77</v>
      </c>
      <c r="K228" s="234" t="s">
        <v>567</v>
      </c>
      <c r="L228" s="234"/>
      <c r="M228" s="234"/>
      <c r="N228" s="234"/>
    </row>
    <row r="229" spans="3:14" s="215" customFormat="1" ht="15" x14ac:dyDescent="0.4">
      <c r="C229" s="235" t="s">
        <v>415</v>
      </c>
      <c r="D229" s="235" t="s">
        <v>325</v>
      </c>
      <c r="E229" s="235" t="s">
        <v>571</v>
      </c>
      <c r="F229" s="235" t="s">
        <v>89</v>
      </c>
      <c r="G229" s="235" t="s">
        <v>89</v>
      </c>
      <c r="H229" s="235" t="s">
        <v>89</v>
      </c>
      <c r="I229" s="235" t="s">
        <v>233</v>
      </c>
      <c r="J229" s="238">
        <v>4733650.8500000015</v>
      </c>
      <c r="K229" s="235" t="s">
        <v>567</v>
      </c>
      <c r="L229" s="235"/>
      <c r="M229" s="235"/>
      <c r="N229" s="235"/>
    </row>
    <row r="230" spans="3:14" s="215" customFormat="1" ht="15" x14ac:dyDescent="0.4">
      <c r="C230" s="234" t="s">
        <v>418</v>
      </c>
      <c r="D230" s="234" t="s">
        <v>325</v>
      </c>
      <c r="E230" s="234" t="s">
        <v>571</v>
      </c>
      <c r="F230" s="234" t="s">
        <v>89</v>
      </c>
      <c r="G230" s="234" t="s">
        <v>89</v>
      </c>
      <c r="H230" s="234" t="s">
        <v>89</v>
      </c>
      <c r="I230" s="234" t="s">
        <v>233</v>
      </c>
      <c r="J230" s="237">
        <v>663343.67000000004</v>
      </c>
      <c r="K230" s="234" t="s">
        <v>567</v>
      </c>
      <c r="L230" s="234"/>
      <c r="M230" s="234"/>
      <c r="N230" s="234"/>
    </row>
    <row r="231" spans="3:14" s="215" customFormat="1" ht="15" x14ac:dyDescent="0.4">
      <c r="C231" s="234" t="s">
        <v>433</v>
      </c>
      <c r="D231" s="234" t="s">
        <v>325</v>
      </c>
      <c r="E231" s="234" t="s">
        <v>571</v>
      </c>
      <c r="F231" s="234" t="s">
        <v>89</v>
      </c>
      <c r="G231" s="234" t="s">
        <v>89</v>
      </c>
      <c r="H231" s="234" t="s">
        <v>89</v>
      </c>
      <c r="I231" s="234" t="s">
        <v>233</v>
      </c>
      <c r="J231" s="237">
        <v>573436.06000000052</v>
      </c>
      <c r="K231" s="234" t="s">
        <v>567</v>
      </c>
      <c r="L231" s="234"/>
      <c r="M231" s="234"/>
      <c r="N231" s="234"/>
    </row>
    <row r="232" spans="3:14" s="215" customFormat="1" ht="15" x14ac:dyDescent="0.4">
      <c r="C232" s="235" t="s">
        <v>438</v>
      </c>
      <c r="D232" s="235" t="s">
        <v>325</v>
      </c>
      <c r="E232" s="235" t="s">
        <v>571</v>
      </c>
      <c r="F232" s="235" t="s">
        <v>89</v>
      </c>
      <c r="G232" s="235" t="s">
        <v>89</v>
      </c>
      <c r="H232" s="235" t="s">
        <v>89</v>
      </c>
      <c r="I232" s="235" t="s">
        <v>233</v>
      </c>
      <c r="J232" s="238">
        <v>21953101.170000006</v>
      </c>
      <c r="K232" s="235" t="s">
        <v>567</v>
      </c>
      <c r="L232" s="235"/>
      <c r="M232" s="235"/>
      <c r="N232" s="235"/>
    </row>
    <row r="233" spans="3:14" s="215" customFormat="1" ht="15" x14ac:dyDescent="0.4">
      <c r="C233" s="234" t="s">
        <v>440</v>
      </c>
      <c r="D233" s="234" t="s">
        <v>325</v>
      </c>
      <c r="E233" s="234" t="s">
        <v>571</v>
      </c>
      <c r="F233" s="234" t="s">
        <v>89</v>
      </c>
      <c r="G233" s="234" t="s">
        <v>89</v>
      </c>
      <c r="H233" s="234" t="s">
        <v>89</v>
      </c>
      <c r="I233" s="234" t="s">
        <v>233</v>
      </c>
      <c r="J233" s="237">
        <v>220.63</v>
      </c>
      <c r="K233" s="234" t="s">
        <v>567</v>
      </c>
      <c r="L233" s="234"/>
      <c r="M233" s="234"/>
      <c r="N233" s="234"/>
    </row>
    <row r="234" spans="3:14" s="215" customFormat="1" ht="15" x14ac:dyDescent="0.4">
      <c r="C234" s="235" t="s">
        <v>442</v>
      </c>
      <c r="D234" s="235" t="s">
        <v>325</v>
      </c>
      <c r="E234" s="235" t="s">
        <v>571</v>
      </c>
      <c r="F234" s="235" t="s">
        <v>89</v>
      </c>
      <c r="G234" s="235" t="s">
        <v>89</v>
      </c>
      <c r="H234" s="235" t="s">
        <v>89</v>
      </c>
      <c r="I234" s="235" t="s">
        <v>233</v>
      </c>
      <c r="J234" s="238">
        <v>1898652.8099999998</v>
      </c>
      <c r="K234" s="235" t="s">
        <v>567</v>
      </c>
      <c r="L234" s="235"/>
      <c r="M234" s="235"/>
      <c r="N234" s="235"/>
    </row>
    <row r="235" spans="3:14" s="215" customFormat="1" ht="15" x14ac:dyDescent="0.4">
      <c r="C235" s="234" t="s">
        <v>445</v>
      </c>
      <c r="D235" s="234" t="s">
        <v>325</v>
      </c>
      <c r="E235" s="234" t="s">
        <v>571</v>
      </c>
      <c r="F235" s="234" t="s">
        <v>89</v>
      </c>
      <c r="G235" s="234" t="s">
        <v>89</v>
      </c>
      <c r="H235" s="234" t="s">
        <v>89</v>
      </c>
      <c r="I235" s="234" t="s">
        <v>233</v>
      </c>
      <c r="J235" s="237">
        <v>3336707.58</v>
      </c>
      <c r="K235" s="234" t="s">
        <v>567</v>
      </c>
      <c r="L235" s="234"/>
      <c r="M235" s="234"/>
      <c r="N235" s="234"/>
    </row>
    <row r="236" spans="3:14" s="215" customFormat="1" ht="15" x14ac:dyDescent="0.4">
      <c r="C236" s="235" t="s">
        <v>452</v>
      </c>
      <c r="D236" s="235" t="s">
        <v>325</v>
      </c>
      <c r="E236" s="235" t="s">
        <v>571</v>
      </c>
      <c r="F236" s="235" t="s">
        <v>89</v>
      </c>
      <c r="G236" s="235" t="s">
        <v>89</v>
      </c>
      <c r="H236" s="235" t="s">
        <v>89</v>
      </c>
      <c r="I236" s="235" t="s">
        <v>233</v>
      </c>
      <c r="J236" s="238">
        <v>100918.18</v>
      </c>
      <c r="K236" s="235" t="s">
        <v>567</v>
      </c>
      <c r="L236" s="235"/>
      <c r="M236" s="235"/>
      <c r="N236" s="235"/>
    </row>
    <row r="237" spans="3:14" s="215" customFormat="1" ht="15" x14ac:dyDescent="0.4">
      <c r="C237" s="235" t="s">
        <v>356</v>
      </c>
      <c r="D237" s="235" t="s">
        <v>325</v>
      </c>
      <c r="E237" s="235" t="s">
        <v>571</v>
      </c>
      <c r="F237" s="235" t="s">
        <v>89</v>
      </c>
      <c r="G237" s="235" t="s">
        <v>89</v>
      </c>
      <c r="H237" s="235" t="s">
        <v>89</v>
      </c>
      <c r="I237" s="235" t="s">
        <v>187</v>
      </c>
      <c r="J237" s="238">
        <v>30000</v>
      </c>
      <c r="K237" s="235" t="s">
        <v>567</v>
      </c>
      <c r="L237" s="235"/>
      <c r="M237" s="235"/>
      <c r="N237" s="235"/>
    </row>
    <row r="238" spans="3:14" s="215" customFormat="1" ht="15" x14ac:dyDescent="0.4">
      <c r="C238" s="234" t="s">
        <v>359</v>
      </c>
      <c r="D238" s="234" t="s">
        <v>325</v>
      </c>
      <c r="E238" s="234" t="s">
        <v>571</v>
      </c>
      <c r="F238" s="234" t="s">
        <v>89</v>
      </c>
      <c r="G238" s="234" t="s">
        <v>89</v>
      </c>
      <c r="H238" s="234" t="s">
        <v>89</v>
      </c>
      <c r="I238" s="234" t="s">
        <v>187</v>
      </c>
      <c r="J238" s="237">
        <v>169281.36999999994</v>
      </c>
      <c r="K238" s="234" t="s">
        <v>567</v>
      </c>
      <c r="L238" s="234"/>
      <c r="M238" s="234"/>
      <c r="N238" s="234"/>
    </row>
    <row r="239" spans="3:14" s="215" customFormat="1" ht="15" x14ac:dyDescent="0.4">
      <c r="C239" s="234" t="s">
        <v>365</v>
      </c>
      <c r="D239" s="234" t="s">
        <v>325</v>
      </c>
      <c r="E239" s="234" t="s">
        <v>571</v>
      </c>
      <c r="F239" s="234" t="s">
        <v>89</v>
      </c>
      <c r="G239" s="234" t="s">
        <v>89</v>
      </c>
      <c r="H239" s="234" t="s">
        <v>89</v>
      </c>
      <c r="I239" s="234" t="s">
        <v>187</v>
      </c>
      <c r="J239" s="237">
        <v>108.03</v>
      </c>
      <c r="K239" s="234" t="s">
        <v>567</v>
      </c>
      <c r="L239" s="234"/>
      <c r="M239" s="234"/>
      <c r="N239" s="234"/>
    </row>
    <row r="240" spans="3:14" s="215" customFormat="1" ht="15" x14ac:dyDescent="0.4">
      <c r="C240" s="235" t="s">
        <v>372</v>
      </c>
      <c r="D240" s="235" t="s">
        <v>325</v>
      </c>
      <c r="E240" s="235" t="s">
        <v>571</v>
      </c>
      <c r="F240" s="235" t="s">
        <v>89</v>
      </c>
      <c r="G240" s="235" t="s">
        <v>89</v>
      </c>
      <c r="H240" s="235" t="s">
        <v>89</v>
      </c>
      <c r="I240" s="235" t="s">
        <v>187</v>
      </c>
      <c r="J240" s="238">
        <v>268555.8</v>
      </c>
      <c r="K240" s="235" t="s">
        <v>567</v>
      </c>
      <c r="L240" s="235"/>
      <c r="M240" s="235"/>
      <c r="N240" s="235"/>
    </row>
    <row r="241" spans="2:14" s="215" customFormat="1" ht="15" x14ac:dyDescent="0.4">
      <c r="C241" s="234" t="s">
        <v>381</v>
      </c>
      <c r="D241" s="234" t="s">
        <v>325</v>
      </c>
      <c r="E241" s="234" t="s">
        <v>571</v>
      </c>
      <c r="F241" s="234" t="s">
        <v>89</v>
      </c>
      <c r="G241" s="234" t="s">
        <v>89</v>
      </c>
      <c r="H241" s="234" t="s">
        <v>89</v>
      </c>
      <c r="I241" s="234" t="s">
        <v>187</v>
      </c>
      <c r="J241" s="237">
        <v>6869.97</v>
      </c>
      <c r="K241" s="234" t="s">
        <v>567</v>
      </c>
      <c r="L241" s="234"/>
      <c r="M241" s="234"/>
      <c r="N241" s="234"/>
    </row>
    <row r="242" spans="2:14" s="215" customFormat="1" ht="15" x14ac:dyDescent="0.4">
      <c r="C242" s="235" t="s">
        <v>396</v>
      </c>
      <c r="D242" s="235" t="s">
        <v>325</v>
      </c>
      <c r="E242" s="235" t="s">
        <v>571</v>
      </c>
      <c r="F242" s="235" t="s">
        <v>89</v>
      </c>
      <c r="G242" s="235" t="s">
        <v>89</v>
      </c>
      <c r="H242" s="235" t="s">
        <v>89</v>
      </c>
      <c r="I242" s="235" t="s">
        <v>187</v>
      </c>
      <c r="J242" s="238">
        <v>23579.1</v>
      </c>
      <c r="K242" s="235" t="s">
        <v>567</v>
      </c>
      <c r="L242" s="235"/>
      <c r="M242" s="235"/>
      <c r="N242" s="235"/>
    </row>
    <row r="243" spans="2:14" s="215" customFormat="1" ht="15" x14ac:dyDescent="0.4">
      <c r="C243" s="235" t="s">
        <v>403</v>
      </c>
      <c r="D243" s="235" t="s">
        <v>325</v>
      </c>
      <c r="E243" s="235" t="s">
        <v>571</v>
      </c>
      <c r="F243" s="235" t="s">
        <v>89</v>
      </c>
      <c r="G243" s="235" t="s">
        <v>89</v>
      </c>
      <c r="H243" s="235" t="s">
        <v>89</v>
      </c>
      <c r="I243" s="235" t="s">
        <v>187</v>
      </c>
      <c r="J243" s="238">
        <v>162171.11000000002</v>
      </c>
      <c r="K243" s="235" t="s">
        <v>567</v>
      </c>
      <c r="L243" s="235"/>
      <c r="M243" s="235"/>
      <c r="N243" s="235"/>
    </row>
    <row r="244" spans="2:14" s="215" customFormat="1" ht="15" x14ac:dyDescent="0.4">
      <c r="C244" s="235" t="s">
        <v>408</v>
      </c>
      <c r="D244" s="235" t="s">
        <v>325</v>
      </c>
      <c r="E244" s="235" t="s">
        <v>571</v>
      </c>
      <c r="F244" s="235" t="s">
        <v>89</v>
      </c>
      <c r="G244" s="235" t="s">
        <v>89</v>
      </c>
      <c r="H244" s="235" t="s">
        <v>89</v>
      </c>
      <c r="I244" s="235" t="s">
        <v>187</v>
      </c>
      <c r="J244" s="238">
        <v>24000</v>
      </c>
      <c r="K244" s="235" t="s">
        <v>567</v>
      </c>
      <c r="L244" s="235"/>
      <c r="M244" s="235"/>
      <c r="N244" s="235"/>
    </row>
    <row r="245" spans="2:14" s="215" customFormat="1" ht="15" x14ac:dyDescent="0.4">
      <c r="B245" s="335">
        <f>VLOOKUP(C245,Companies[],3,FALSE)</f>
        <v>20304177552</v>
      </c>
      <c r="C245" s="235" t="s">
        <v>433</v>
      </c>
      <c r="D245" s="235" t="s">
        <v>325</v>
      </c>
      <c r="E245" s="235" t="s">
        <v>571</v>
      </c>
      <c r="F245" s="235" t="s">
        <v>89</v>
      </c>
      <c r="G245" s="235" t="s">
        <v>89</v>
      </c>
      <c r="H245" s="235" t="s">
        <v>89</v>
      </c>
      <c r="I245" s="235" t="s">
        <v>187</v>
      </c>
      <c r="J245" s="337">
        <v>128</v>
      </c>
      <c r="K245" s="235" t="s">
        <v>567</v>
      </c>
      <c r="L245" s="235"/>
      <c r="M245" s="235"/>
      <c r="N245" s="235"/>
    </row>
    <row r="246" spans="2:14" s="215" customFormat="1" ht="15" x14ac:dyDescent="0.4">
      <c r="C246" s="234" t="s">
        <v>410</v>
      </c>
      <c r="D246" s="234" t="s">
        <v>325</v>
      </c>
      <c r="E246" s="234" t="s">
        <v>571</v>
      </c>
      <c r="F246" s="234" t="s">
        <v>89</v>
      </c>
      <c r="G246" s="234" t="s">
        <v>89</v>
      </c>
      <c r="H246" s="234" t="s">
        <v>89</v>
      </c>
      <c r="I246" s="234" t="s">
        <v>187</v>
      </c>
      <c r="J246" s="237">
        <v>1198.4400000000003</v>
      </c>
      <c r="K246" s="234" t="s">
        <v>567</v>
      </c>
      <c r="L246" s="234"/>
      <c r="M246" s="234"/>
      <c r="N246" s="234"/>
    </row>
    <row r="247" spans="2:14" s="215" customFormat="1" ht="15" x14ac:dyDescent="0.4">
      <c r="C247" s="234" t="s">
        <v>452</v>
      </c>
      <c r="D247" s="234" t="s">
        <v>325</v>
      </c>
      <c r="E247" s="234" t="s">
        <v>571</v>
      </c>
      <c r="F247" s="234" t="s">
        <v>89</v>
      </c>
      <c r="G247" s="234" t="s">
        <v>89</v>
      </c>
      <c r="H247" s="234" t="s">
        <v>89</v>
      </c>
      <c r="I247" s="234" t="s">
        <v>187</v>
      </c>
      <c r="J247" s="237">
        <v>2000</v>
      </c>
      <c r="K247" s="234" t="s">
        <v>567</v>
      </c>
      <c r="L247" s="234"/>
      <c r="M247" s="234"/>
      <c r="N247" s="234"/>
    </row>
    <row r="248" spans="2:14" s="215" customFormat="1" ht="15" x14ac:dyDescent="0.4">
      <c r="C248" s="235" t="s">
        <v>372</v>
      </c>
      <c r="D248" s="235" t="s">
        <v>572</v>
      </c>
      <c r="E248" s="327" t="s">
        <v>571</v>
      </c>
      <c r="F248" s="235" t="s">
        <v>89</v>
      </c>
      <c r="G248" s="235" t="s">
        <v>89</v>
      </c>
      <c r="H248" s="235" t="s">
        <v>89</v>
      </c>
      <c r="I248" s="235" t="s">
        <v>187</v>
      </c>
      <c r="J248" s="238">
        <v>6073783</v>
      </c>
      <c r="K248" s="235" t="s">
        <v>567</v>
      </c>
      <c r="L248" s="235"/>
      <c r="M248" s="235"/>
      <c r="N248" s="235"/>
    </row>
    <row r="249" spans="2:14" s="215" customFormat="1" ht="15" x14ac:dyDescent="0.4">
      <c r="C249" s="234" t="s">
        <v>396</v>
      </c>
      <c r="D249" s="234" t="s">
        <v>572</v>
      </c>
      <c r="E249" s="327" t="s">
        <v>571</v>
      </c>
      <c r="F249" s="234" t="s">
        <v>89</v>
      </c>
      <c r="G249" s="234" t="s">
        <v>89</v>
      </c>
      <c r="H249" s="234" t="s">
        <v>89</v>
      </c>
      <c r="I249" s="234" t="s">
        <v>187</v>
      </c>
      <c r="J249" s="237">
        <v>4957159</v>
      </c>
      <c r="K249" s="234" t="s">
        <v>567</v>
      </c>
      <c r="L249" s="234"/>
      <c r="M249" s="234"/>
      <c r="N249" s="234"/>
    </row>
    <row r="250" spans="2:14" s="215" customFormat="1" ht="15" x14ac:dyDescent="0.4">
      <c r="C250" s="235" t="s">
        <v>398</v>
      </c>
      <c r="D250" s="235" t="s">
        <v>572</v>
      </c>
      <c r="E250" s="327" t="s">
        <v>571</v>
      </c>
      <c r="F250" s="235" t="s">
        <v>89</v>
      </c>
      <c r="G250" s="235" t="s">
        <v>89</v>
      </c>
      <c r="H250" s="235" t="s">
        <v>89</v>
      </c>
      <c r="I250" s="235" t="s">
        <v>187</v>
      </c>
      <c r="J250" s="238">
        <v>16037147</v>
      </c>
      <c r="K250" s="235" t="s">
        <v>567</v>
      </c>
      <c r="L250" s="235"/>
      <c r="M250" s="235"/>
      <c r="N250" s="235"/>
    </row>
    <row r="251" spans="2:14" s="215" customFormat="1" ht="15" x14ac:dyDescent="0.4">
      <c r="C251" s="234" t="s">
        <v>403</v>
      </c>
      <c r="D251" s="234" t="s">
        <v>572</v>
      </c>
      <c r="E251" s="327" t="s">
        <v>571</v>
      </c>
      <c r="F251" s="234" t="s">
        <v>89</v>
      </c>
      <c r="G251" s="234" t="s">
        <v>89</v>
      </c>
      <c r="H251" s="234" t="s">
        <v>89</v>
      </c>
      <c r="I251" s="234" t="s">
        <v>187</v>
      </c>
      <c r="J251" s="237">
        <v>61842982.020000003</v>
      </c>
      <c r="K251" s="234" t="s">
        <v>567</v>
      </c>
      <c r="L251" s="234"/>
      <c r="M251" s="234"/>
      <c r="N251" s="234"/>
    </row>
    <row r="252" spans="2:14" s="215" customFormat="1" ht="15" x14ac:dyDescent="0.4">
      <c r="C252" s="235" t="s">
        <v>342</v>
      </c>
      <c r="D252" s="330" t="s">
        <v>320</v>
      </c>
      <c r="E252" s="329" t="s">
        <v>525</v>
      </c>
      <c r="F252" s="235" t="s">
        <v>89</v>
      </c>
      <c r="G252" s="235" t="s">
        <v>89</v>
      </c>
      <c r="H252" s="235" t="s">
        <v>89</v>
      </c>
      <c r="I252" s="235" t="s">
        <v>233</v>
      </c>
      <c r="J252" s="338">
        <v>48103</v>
      </c>
      <c r="K252" s="235" t="s">
        <v>567</v>
      </c>
      <c r="L252" s="235"/>
      <c r="M252" s="235"/>
      <c r="N252" s="235"/>
    </row>
    <row r="253" spans="2:14" s="215" customFormat="1" ht="15" x14ac:dyDescent="0.4">
      <c r="C253" s="235" t="s">
        <v>442</v>
      </c>
      <c r="D253" s="235" t="s">
        <v>317</v>
      </c>
      <c r="E253" s="235" t="s">
        <v>510</v>
      </c>
      <c r="F253" s="235" t="s">
        <v>89</v>
      </c>
      <c r="G253" s="235" t="s">
        <v>89</v>
      </c>
      <c r="H253" s="235" t="s">
        <v>89</v>
      </c>
      <c r="I253" s="235" t="s">
        <v>233</v>
      </c>
      <c r="J253" s="238">
        <v>0</v>
      </c>
      <c r="K253" s="235" t="s">
        <v>567</v>
      </c>
      <c r="L253" s="235"/>
      <c r="M253" s="235"/>
      <c r="N253" s="235"/>
    </row>
    <row r="254" spans="2:14" s="215" customFormat="1" ht="15" x14ac:dyDescent="0.4">
      <c r="C254" s="333" t="s">
        <v>348</v>
      </c>
      <c r="D254" s="333" t="s">
        <v>320</v>
      </c>
      <c r="E254" s="333" t="s">
        <v>525</v>
      </c>
      <c r="F254" s="333" t="s">
        <v>89</v>
      </c>
      <c r="G254" s="333" t="s">
        <v>89</v>
      </c>
      <c r="H254" s="333" t="s">
        <v>89</v>
      </c>
      <c r="I254" s="333" t="s">
        <v>233</v>
      </c>
      <c r="J254" s="338">
        <v>84605</v>
      </c>
      <c r="K254" s="235" t="s">
        <v>567</v>
      </c>
      <c r="L254" s="235"/>
      <c r="M254" s="235"/>
      <c r="N254" s="235"/>
    </row>
    <row r="255" spans="2:14" s="215" customFormat="1" ht="15" x14ac:dyDescent="0.4">
      <c r="C255" s="234" t="s">
        <v>352</v>
      </c>
      <c r="D255" s="234" t="s">
        <v>320</v>
      </c>
      <c r="E255" s="234" t="s">
        <v>525</v>
      </c>
      <c r="F255" s="234" t="s">
        <v>89</v>
      </c>
      <c r="G255" s="234" t="s">
        <v>89</v>
      </c>
      <c r="H255" s="234" t="s">
        <v>89</v>
      </c>
      <c r="I255" s="234" t="s">
        <v>233</v>
      </c>
      <c r="J255" s="338">
        <v>1242022</v>
      </c>
      <c r="K255" s="234" t="s">
        <v>567</v>
      </c>
      <c r="L255" s="234"/>
      <c r="M255" s="234"/>
      <c r="N255" s="234"/>
    </row>
    <row r="256" spans="2:14" s="215" customFormat="1" ht="15" x14ac:dyDescent="0.4">
      <c r="C256" s="235" t="s">
        <v>356</v>
      </c>
      <c r="D256" s="235" t="s">
        <v>320</v>
      </c>
      <c r="E256" s="235" t="s">
        <v>525</v>
      </c>
      <c r="F256" s="235" t="s">
        <v>89</v>
      </c>
      <c r="G256" s="235" t="s">
        <v>89</v>
      </c>
      <c r="H256" s="235" t="s">
        <v>89</v>
      </c>
      <c r="I256" s="235" t="s">
        <v>233</v>
      </c>
      <c r="J256" s="338">
        <v>10770660</v>
      </c>
      <c r="K256" s="235" t="s">
        <v>567</v>
      </c>
      <c r="L256" s="235"/>
      <c r="M256" s="235"/>
      <c r="N256" s="235"/>
    </row>
    <row r="257" spans="3:14" s="215" customFormat="1" ht="15" x14ac:dyDescent="0.4">
      <c r="C257" s="234" t="s">
        <v>359</v>
      </c>
      <c r="D257" s="234" t="s">
        <v>320</v>
      </c>
      <c r="E257" s="234" t="s">
        <v>525</v>
      </c>
      <c r="F257" s="234" t="s">
        <v>89</v>
      </c>
      <c r="G257" s="234" t="s">
        <v>89</v>
      </c>
      <c r="H257" s="234" t="s">
        <v>89</v>
      </c>
      <c r="I257" s="234" t="s">
        <v>233</v>
      </c>
      <c r="J257" s="338">
        <v>4445950</v>
      </c>
      <c r="K257" s="234" t="s">
        <v>567</v>
      </c>
      <c r="L257" s="234"/>
      <c r="M257" s="234"/>
      <c r="N257" s="234"/>
    </row>
    <row r="258" spans="3:14" s="215" customFormat="1" ht="15" x14ac:dyDescent="0.4">
      <c r="C258" s="235" t="s">
        <v>362</v>
      </c>
      <c r="D258" s="235" t="s">
        <v>320</v>
      </c>
      <c r="E258" s="235" t="s">
        <v>525</v>
      </c>
      <c r="F258" s="235" t="s">
        <v>89</v>
      </c>
      <c r="G258" s="235" t="s">
        <v>89</v>
      </c>
      <c r="H258" s="235" t="s">
        <v>89</v>
      </c>
      <c r="I258" s="235" t="s">
        <v>233</v>
      </c>
      <c r="J258" s="338">
        <v>1464599</v>
      </c>
      <c r="K258" s="235" t="s">
        <v>567</v>
      </c>
      <c r="L258" s="235"/>
      <c r="M258" s="235"/>
      <c r="N258" s="235"/>
    </row>
    <row r="259" spans="3:14" s="215" customFormat="1" ht="15" x14ac:dyDescent="0.4">
      <c r="C259" s="234" t="s">
        <v>365</v>
      </c>
      <c r="D259" s="234" t="s">
        <v>320</v>
      </c>
      <c r="E259" s="234" t="s">
        <v>525</v>
      </c>
      <c r="F259" s="234" t="s">
        <v>89</v>
      </c>
      <c r="G259" s="234" t="s">
        <v>89</v>
      </c>
      <c r="H259" s="234" t="s">
        <v>89</v>
      </c>
      <c r="I259" s="234" t="s">
        <v>233</v>
      </c>
      <c r="J259" s="338">
        <v>168329</v>
      </c>
      <c r="K259" s="234" t="s">
        <v>567</v>
      </c>
      <c r="L259" s="234"/>
      <c r="M259" s="234"/>
      <c r="N259" s="234"/>
    </row>
    <row r="260" spans="3:14" s="215" customFormat="1" ht="15" x14ac:dyDescent="0.4">
      <c r="C260" s="235" t="s">
        <v>368</v>
      </c>
      <c r="D260" s="235" t="s">
        <v>320</v>
      </c>
      <c r="E260" s="235" t="s">
        <v>525</v>
      </c>
      <c r="F260" s="235" t="s">
        <v>89</v>
      </c>
      <c r="G260" s="235" t="s">
        <v>89</v>
      </c>
      <c r="H260" s="235" t="s">
        <v>89</v>
      </c>
      <c r="I260" s="235" t="s">
        <v>233</v>
      </c>
      <c r="J260" s="338">
        <v>713048</v>
      </c>
      <c r="K260" s="235" t="s">
        <v>567</v>
      </c>
      <c r="L260" s="235"/>
      <c r="M260" s="235"/>
      <c r="N260" s="235"/>
    </row>
    <row r="261" spans="3:14" s="215" customFormat="1" ht="15" x14ac:dyDescent="0.4">
      <c r="C261" s="234" t="s">
        <v>369</v>
      </c>
      <c r="D261" s="234" t="s">
        <v>320</v>
      </c>
      <c r="E261" s="234" t="s">
        <v>525</v>
      </c>
      <c r="F261" s="234" t="s">
        <v>89</v>
      </c>
      <c r="G261" s="234" t="s">
        <v>89</v>
      </c>
      <c r="H261" s="234" t="s">
        <v>89</v>
      </c>
      <c r="I261" s="234" t="s">
        <v>233</v>
      </c>
      <c r="J261" s="338">
        <v>363476</v>
      </c>
      <c r="K261" s="234" t="s">
        <v>567</v>
      </c>
      <c r="L261" s="234"/>
      <c r="M261" s="234"/>
      <c r="N261" s="234"/>
    </row>
    <row r="262" spans="3:14" s="215" customFormat="1" ht="15" x14ac:dyDescent="0.4">
      <c r="C262" s="235" t="s">
        <v>372</v>
      </c>
      <c r="D262" s="235" t="s">
        <v>320</v>
      </c>
      <c r="E262" s="235" t="s">
        <v>525</v>
      </c>
      <c r="F262" s="235" t="s">
        <v>89</v>
      </c>
      <c r="G262" s="235" t="s">
        <v>89</v>
      </c>
      <c r="H262" s="235" t="s">
        <v>89</v>
      </c>
      <c r="I262" s="235" t="s">
        <v>233</v>
      </c>
      <c r="J262" s="338">
        <v>697257</v>
      </c>
      <c r="K262" s="235" t="s">
        <v>567</v>
      </c>
      <c r="L262" s="235"/>
      <c r="M262" s="235"/>
      <c r="N262" s="235"/>
    </row>
    <row r="263" spans="3:14" s="215" customFormat="1" ht="15" x14ac:dyDescent="0.4">
      <c r="C263" s="234" t="s">
        <v>375</v>
      </c>
      <c r="D263" s="234" t="s">
        <v>320</v>
      </c>
      <c r="E263" s="234" t="s">
        <v>525</v>
      </c>
      <c r="F263" s="234" t="s">
        <v>89</v>
      </c>
      <c r="G263" s="234" t="s">
        <v>89</v>
      </c>
      <c r="H263" s="234" t="s">
        <v>89</v>
      </c>
      <c r="I263" s="234" t="s">
        <v>233</v>
      </c>
      <c r="J263" s="338">
        <v>1663259</v>
      </c>
      <c r="K263" s="234" t="s">
        <v>567</v>
      </c>
      <c r="L263" s="234"/>
      <c r="M263" s="234"/>
      <c r="N263" s="234"/>
    </row>
    <row r="264" spans="3:14" s="215" customFormat="1" ht="15" x14ac:dyDescent="0.4">
      <c r="C264" s="235" t="s">
        <v>378</v>
      </c>
      <c r="D264" s="235" t="s">
        <v>320</v>
      </c>
      <c r="E264" s="235" t="s">
        <v>525</v>
      </c>
      <c r="F264" s="235" t="s">
        <v>89</v>
      </c>
      <c r="G264" s="235" t="s">
        <v>89</v>
      </c>
      <c r="H264" s="235" t="s">
        <v>89</v>
      </c>
      <c r="I264" s="235" t="s">
        <v>233</v>
      </c>
      <c r="J264" s="338">
        <v>69058</v>
      </c>
      <c r="K264" s="235" t="s">
        <v>567</v>
      </c>
      <c r="L264" s="235"/>
      <c r="M264" s="235"/>
      <c r="N264" s="235"/>
    </row>
    <row r="265" spans="3:14" s="215" customFormat="1" ht="15" x14ac:dyDescent="0.4">
      <c r="C265" s="234" t="s">
        <v>381</v>
      </c>
      <c r="D265" s="329" t="s">
        <v>320</v>
      </c>
      <c r="E265" s="234" t="s">
        <v>525</v>
      </c>
      <c r="F265" s="234" t="s">
        <v>89</v>
      </c>
      <c r="G265" s="234" t="s">
        <v>89</v>
      </c>
      <c r="H265" s="234" t="s">
        <v>89</v>
      </c>
      <c r="I265" s="234" t="s">
        <v>233</v>
      </c>
      <c r="J265" s="338">
        <v>447972</v>
      </c>
      <c r="K265" s="234" t="s">
        <v>567</v>
      </c>
      <c r="L265" s="234"/>
      <c r="M265" s="234"/>
      <c r="N265" s="234"/>
    </row>
    <row r="266" spans="3:14" s="215" customFormat="1" ht="15" x14ac:dyDescent="0.4">
      <c r="C266" s="329" t="s">
        <v>443</v>
      </c>
      <c r="D266" s="234" t="s">
        <v>317</v>
      </c>
      <c r="E266" s="234" t="s">
        <v>510</v>
      </c>
      <c r="F266" s="234" t="s">
        <v>89</v>
      </c>
      <c r="G266" s="234" t="s">
        <v>89</v>
      </c>
      <c r="H266" s="234" t="s">
        <v>89</v>
      </c>
      <c r="I266" s="234" t="s">
        <v>233</v>
      </c>
      <c r="J266" s="237">
        <v>74793264</v>
      </c>
      <c r="K266" s="234" t="s">
        <v>567</v>
      </c>
      <c r="L266" s="234"/>
      <c r="M266" s="234"/>
      <c r="N266" s="234"/>
    </row>
    <row r="267" spans="3:14" s="215" customFormat="1" ht="15" x14ac:dyDescent="0.4">
      <c r="C267" s="235" t="s">
        <v>445</v>
      </c>
      <c r="D267" s="235" t="s">
        <v>317</v>
      </c>
      <c r="E267" s="235" t="s">
        <v>510</v>
      </c>
      <c r="F267" s="235" t="s">
        <v>89</v>
      </c>
      <c r="G267" s="235" t="s">
        <v>89</v>
      </c>
      <c r="H267" s="235" t="s">
        <v>89</v>
      </c>
      <c r="I267" s="235" t="s">
        <v>233</v>
      </c>
      <c r="J267" s="238">
        <v>1219154085</v>
      </c>
      <c r="K267" s="235" t="s">
        <v>567</v>
      </c>
      <c r="L267" s="235"/>
      <c r="M267" s="235"/>
      <c r="N267" s="235"/>
    </row>
    <row r="268" spans="3:14" s="215" customFormat="1" ht="15" x14ac:dyDescent="0.4">
      <c r="C268" s="235" t="s">
        <v>386</v>
      </c>
      <c r="D268" s="329" t="s">
        <v>320</v>
      </c>
      <c r="E268" s="234" t="s">
        <v>525</v>
      </c>
      <c r="F268" s="235" t="s">
        <v>89</v>
      </c>
      <c r="G268" s="235" t="s">
        <v>89</v>
      </c>
      <c r="H268" s="235" t="s">
        <v>89</v>
      </c>
      <c r="I268" s="235" t="s">
        <v>233</v>
      </c>
      <c r="J268" s="338">
        <v>1295224</v>
      </c>
      <c r="K268" s="235" t="s">
        <v>567</v>
      </c>
      <c r="L268" s="235"/>
      <c r="M268" s="235"/>
      <c r="N268" s="235"/>
    </row>
    <row r="269" spans="3:14" s="215" customFormat="1" ht="15" x14ac:dyDescent="0.4">
      <c r="C269" s="234" t="s">
        <v>389</v>
      </c>
      <c r="D269" s="329" t="s">
        <v>320</v>
      </c>
      <c r="E269" s="234" t="s">
        <v>525</v>
      </c>
      <c r="F269" s="234" t="s">
        <v>89</v>
      </c>
      <c r="G269" s="234" t="s">
        <v>89</v>
      </c>
      <c r="H269" s="234" t="s">
        <v>89</v>
      </c>
      <c r="I269" s="234" t="s">
        <v>233</v>
      </c>
      <c r="J269" s="338">
        <v>1772010</v>
      </c>
      <c r="K269" s="234" t="s">
        <v>567</v>
      </c>
      <c r="L269" s="234"/>
      <c r="M269" s="234"/>
      <c r="N269" s="234"/>
    </row>
    <row r="270" spans="3:14" s="215" customFormat="1" ht="15" x14ac:dyDescent="0.4">
      <c r="C270" s="329" t="s">
        <v>391</v>
      </c>
      <c r="D270" s="329" t="s">
        <v>320</v>
      </c>
      <c r="E270" s="234" t="s">
        <v>525</v>
      </c>
      <c r="F270" s="235" t="s">
        <v>89</v>
      </c>
      <c r="G270" s="235" t="s">
        <v>89</v>
      </c>
      <c r="H270" s="235" t="s">
        <v>89</v>
      </c>
      <c r="I270" s="235" t="s">
        <v>233</v>
      </c>
      <c r="J270" s="338">
        <v>919611</v>
      </c>
      <c r="K270" s="235" t="s">
        <v>567</v>
      </c>
      <c r="L270" s="235"/>
      <c r="M270" s="235"/>
      <c r="N270" s="235"/>
    </row>
    <row r="271" spans="3:14" s="215" customFormat="1" ht="15" x14ac:dyDescent="0.4">
      <c r="C271" s="234" t="s">
        <v>393</v>
      </c>
      <c r="D271" s="329" t="s">
        <v>320</v>
      </c>
      <c r="E271" s="234" t="s">
        <v>525</v>
      </c>
      <c r="F271" s="234" t="s">
        <v>89</v>
      </c>
      <c r="G271" s="234" t="s">
        <v>89</v>
      </c>
      <c r="H271" s="234" t="s">
        <v>89</v>
      </c>
      <c r="I271" s="234" t="s">
        <v>233</v>
      </c>
      <c r="J271" s="338">
        <v>620254</v>
      </c>
      <c r="K271" s="234" t="s">
        <v>567</v>
      </c>
      <c r="L271" s="234"/>
      <c r="M271" s="234"/>
      <c r="N271" s="234"/>
    </row>
    <row r="272" spans="3:14" s="215" customFormat="1" ht="15" x14ac:dyDescent="0.4">
      <c r="C272" s="235" t="s">
        <v>394</v>
      </c>
      <c r="D272" s="329" t="s">
        <v>320</v>
      </c>
      <c r="E272" s="235" t="s">
        <v>525</v>
      </c>
      <c r="F272" s="235" t="s">
        <v>89</v>
      </c>
      <c r="G272" s="235" t="s">
        <v>89</v>
      </c>
      <c r="H272" s="235" t="s">
        <v>89</v>
      </c>
      <c r="I272" s="235" t="s">
        <v>233</v>
      </c>
      <c r="J272" s="338">
        <v>938226</v>
      </c>
      <c r="K272" s="235" t="s">
        <v>567</v>
      </c>
      <c r="L272" s="235"/>
      <c r="M272" s="235"/>
      <c r="N272" s="235"/>
    </row>
    <row r="273" spans="3:14" s="215" customFormat="1" ht="15" x14ac:dyDescent="0.4">
      <c r="C273" s="234" t="s">
        <v>396</v>
      </c>
      <c r="D273" s="329" t="s">
        <v>320</v>
      </c>
      <c r="E273" s="234" t="s">
        <v>525</v>
      </c>
      <c r="F273" s="234" t="s">
        <v>89</v>
      </c>
      <c r="G273" s="234" t="s">
        <v>89</v>
      </c>
      <c r="H273" s="234" t="s">
        <v>89</v>
      </c>
      <c r="I273" s="234" t="s">
        <v>233</v>
      </c>
      <c r="J273" s="338">
        <v>606736</v>
      </c>
      <c r="K273" s="234" t="s">
        <v>567</v>
      </c>
      <c r="L273" s="234"/>
      <c r="M273" s="234"/>
      <c r="N273" s="234"/>
    </row>
    <row r="274" spans="3:14" s="215" customFormat="1" ht="15" x14ac:dyDescent="0.4">
      <c r="C274" s="235" t="s">
        <v>398</v>
      </c>
      <c r="D274" s="329" t="s">
        <v>320</v>
      </c>
      <c r="E274" s="235" t="s">
        <v>525</v>
      </c>
      <c r="F274" s="235" t="s">
        <v>89</v>
      </c>
      <c r="G274" s="235" t="s">
        <v>89</v>
      </c>
      <c r="H274" s="235" t="s">
        <v>89</v>
      </c>
      <c r="I274" s="235" t="s">
        <v>233</v>
      </c>
      <c r="J274" s="338">
        <v>3911752</v>
      </c>
      <c r="K274" s="235" t="s">
        <v>567</v>
      </c>
      <c r="L274" s="235"/>
      <c r="M274" s="235"/>
      <c r="N274" s="235"/>
    </row>
    <row r="275" spans="3:14" s="215" customFormat="1" ht="15" x14ac:dyDescent="0.4">
      <c r="C275" s="234" t="s">
        <v>400</v>
      </c>
      <c r="D275" s="329" t="s">
        <v>320</v>
      </c>
      <c r="E275" s="234" t="s">
        <v>525</v>
      </c>
      <c r="F275" s="234" t="s">
        <v>89</v>
      </c>
      <c r="G275" s="234" t="s">
        <v>89</v>
      </c>
      <c r="H275" s="234" t="s">
        <v>89</v>
      </c>
      <c r="I275" s="234" t="s">
        <v>233</v>
      </c>
      <c r="J275" s="338">
        <v>243651</v>
      </c>
      <c r="K275" s="234" t="s">
        <v>567</v>
      </c>
      <c r="L275" s="234"/>
      <c r="M275" s="234"/>
      <c r="N275" s="234"/>
    </row>
    <row r="276" spans="3:14" s="215" customFormat="1" ht="15" x14ac:dyDescent="0.4">
      <c r="C276" s="235" t="s">
        <v>402</v>
      </c>
      <c r="D276" s="329" t="s">
        <v>320</v>
      </c>
      <c r="E276" s="235" t="s">
        <v>525</v>
      </c>
      <c r="F276" s="235" t="s">
        <v>89</v>
      </c>
      <c r="G276" s="235" t="s">
        <v>89</v>
      </c>
      <c r="H276" s="235" t="s">
        <v>89</v>
      </c>
      <c r="I276" s="235" t="s">
        <v>233</v>
      </c>
      <c r="J276" s="338">
        <v>116357</v>
      </c>
      <c r="K276" s="235" t="s">
        <v>567</v>
      </c>
      <c r="L276" s="235"/>
      <c r="M276" s="235"/>
      <c r="N276" s="235"/>
    </row>
    <row r="277" spans="3:14" s="215" customFormat="1" ht="15" x14ac:dyDescent="0.4">
      <c r="C277" s="234" t="s">
        <v>403</v>
      </c>
      <c r="D277" s="329" t="s">
        <v>320</v>
      </c>
      <c r="E277" s="234" t="s">
        <v>525</v>
      </c>
      <c r="F277" s="234" t="s">
        <v>89</v>
      </c>
      <c r="G277" s="234" t="s">
        <v>89</v>
      </c>
      <c r="H277" s="234" t="s">
        <v>89</v>
      </c>
      <c r="I277" s="234" t="s">
        <v>233</v>
      </c>
      <c r="J277" s="338">
        <v>7284436</v>
      </c>
      <c r="K277" s="234" t="s">
        <v>567</v>
      </c>
      <c r="L277" s="234"/>
      <c r="M277" s="234"/>
      <c r="N277" s="234"/>
    </row>
    <row r="278" spans="3:14" s="215" customFormat="1" ht="15" x14ac:dyDescent="0.4">
      <c r="C278" s="235" t="s">
        <v>406</v>
      </c>
      <c r="D278" s="329" t="s">
        <v>320</v>
      </c>
      <c r="E278" s="235" t="s">
        <v>525</v>
      </c>
      <c r="F278" s="235" t="s">
        <v>89</v>
      </c>
      <c r="G278" s="235" t="s">
        <v>89</v>
      </c>
      <c r="H278" s="235" t="s">
        <v>89</v>
      </c>
      <c r="I278" s="235" t="s">
        <v>233</v>
      </c>
      <c r="J278" s="338">
        <v>2168214</v>
      </c>
      <c r="K278" s="235" t="s">
        <v>567</v>
      </c>
      <c r="L278" s="235"/>
      <c r="M278" s="235"/>
      <c r="N278" s="235"/>
    </row>
    <row r="279" spans="3:14" s="215" customFormat="1" ht="15" x14ac:dyDescent="0.4">
      <c r="C279" s="234" t="s">
        <v>408</v>
      </c>
      <c r="D279" s="329" t="s">
        <v>320</v>
      </c>
      <c r="E279" s="234" t="s">
        <v>525</v>
      </c>
      <c r="F279" s="234" t="s">
        <v>89</v>
      </c>
      <c r="G279" s="234" t="s">
        <v>89</v>
      </c>
      <c r="H279" s="234" t="s">
        <v>89</v>
      </c>
      <c r="I279" s="234" t="s">
        <v>233</v>
      </c>
      <c r="J279" s="338">
        <v>1804349</v>
      </c>
      <c r="K279" s="234" t="s">
        <v>567</v>
      </c>
      <c r="L279" s="234"/>
      <c r="M279" s="234"/>
      <c r="N279" s="234"/>
    </row>
    <row r="280" spans="3:14" s="215" customFormat="1" ht="15" x14ac:dyDescent="0.4">
      <c r="C280" s="235" t="s">
        <v>410</v>
      </c>
      <c r="D280" s="329" t="s">
        <v>320</v>
      </c>
      <c r="E280" s="235" t="s">
        <v>525</v>
      </c>
      <c r="F280" s="235" t="s">
        <v>89</v>
      </c>
      <c r="G280" s="235" t="s">
        <v>89</v>
      </c>
      <c r="H280" s="235" t="s">
        <v>89</v>
      </c>
      <c r="I280" s="235" t="s">
        <v>233</v>
      </c>
      <c r="J280" s="338">
        <v>197503</v>
      </c>
      <c r="K280" s="235" t="s">
        <v>567</v>
      </c>
      <c r="L280" s="235"/>
      <c r="M280" s="235"/>
      <c r="N280" s="235"/>
    </row>
    <row r="281" spans="3:14" s="215" customFormat="1" ht="15" x14ac:dyDescent="0.4">
      <c r="C281" s="234" t="s">
        <v>413</v>
      </c>
      <c r="D281" s="329" t="s">
        <v>320</v>
      </c>
      <c r="E281" s="235" t="s">
        <v>525</v>
      </c>
      <c r="F281" s="234" t="s">
        <v>89</v>
      </c>
      <c r="G281" s="234" t="s">
        <v>89</v>
      </c>
      <c r="H281" s="234" t="s">
        <v>89</v>
      </c>
      <c r="I281" s="234" t="s">
        <v>233</v>
      </c>
      <c r="J281" s="338">
        <v>409364</v>
      </c>
      <c r="K281" s="234" t="s">
        <v>567</v>
      </c>
      <c r="L281" s="234"/>
      <c r="M281" s="234"/>
      <c r="N281" s="234"/>
    </row>
    <row r="282" spans="3:14" s="215" customFormat="1" ht="15" x14ac:dyDescent="0.4">
      <c r="C282" s="329" t="s">
        <v>447</v>
      </c>
      <c r="D282" s="234" t="s">
        <v>317</v>
      </c>
      <c r="E282" s="234" t="s">
        <v>510</v>
      </c>
      <c r="F282" s="234" t="s">
        <v>89</v>
      </c>
      <c r="G282" s="234" t="s">
        <v>89</v>
      </c>
      <c r="H282" s="234" t="s">
        <v>89</v>
      </c>
      <c r="I282" s="234" t="s">
        <v>233</v>
      </c>
      <c r="J282" s="237">
        <v>19345414</v>
      </c>
      <c r="K282" s="234" t="s">
        <v>567</v>
      </c>
      <c r="L282" s="234"/>
      <c r="M282" s="234"/>
      <c r="N282" s="234"/>
    </row>
    <row r="283" spans="3:14" s="215" customFormat="1" ht="15" x14ac:dyDescent="0.4">
      <c r="C283" s="328" t="s">
        <v>417</v>
      </c>
      <c r="D283" s="234" t="s">
        <v>320</v>
      </c>
      <c r="E283" s="234" t="s">
        <v>525</v>
      </c>
      <c r="F283" s="234" t="s">
        <v>89</v>
      </c>
      <c r="G283" s="234" t="s">
        <v>89</v>
      </c>
      <c r="H283" s="234" t="s">
        <v>89</v>
      </c>
      <c r="I283" s="234" t="s">
        <v>233</v>
      </c>
      <c r="J283" s="338">
        <v>37922</v>
      </c>
      <c r="K283" s="234" t="s">
        <v>567</v>
      </c>
      <c r="L283" s="234"/>
      <c r="M283" s="234"/>
      <c r="N283" s="234"/>
    </row>
    <row r="284" spans="3:14" s="215" customFormat="1" ht="15" x14ac:dyDescent="0.4">
      <c r="C284" s="235" t="s">
        <v>418</v>
      </c>
      <c r="D284" s="235" t="s">
        <v>320</v>
      </c>
      <c r="E284" s="235" t="s">
        <v>525</v>
      </c>
      <c r="F284" s="235" t="s">
        <v>89</v>
      </c>
      <c r="G284" s="235" t="s">
        <v>89</v>
      </c>
      <c r="H284" s="235" t="s">
        <v>89</v>
      </c>
      <c r="I284" s="235" t="s">
        <v>233</v>
      </c>
      <c r="J284" s="338">
        <v>251368</v>
      </c>
      <c r="K284" s="235" t="s">
        <v>567</v>
      </c>
      <c r="L284" s="235"/>
      <c r="M284" s="235"/>
      <c r="N284" s="235"/>
    </row>
    <row r="285" spans="3:14" s="215" customFormat="1" ht="15" x14ac:dyDescent="0.4">
      <c r="C285" s="329" t="s">
        <v>449</v>
      </c>
      <c r="D285" s="235" t="s">
        <v>317</v>
      </c>
      <c r="E285" s="235" t="s">
        <v>510</v>
      </c>
      <c r="F285" s="235" t="s">
        <v>89</v>
      </c>
      <c r="G285" s="235" t="s">
        <v>89</v>
      </c>
      <c r="H285" s="235" t="s">
        <v>89</v>
      </c>
      <c r="I285" s="235" t="s">
        <v>233</v>
      </c>
      <c r="J285" s="238">
        <v>52534847</v>
      </c>
      <c r="K285" s="235" t="s">
        <v>567</v>
      </c>
      <c r="L285" s="235"/>
      <c r="M285" s="235"/>
      <c r="N285" s="235"/>
    </row>
    <row r="286" spans="3:14" s="215" customFormat="1" ht="15" x14ac:dyDescent="0.4">
      <c r="C286" s="329" t="s">
        <v>422</v>
      </c>
      <c r="D286" s="235" t="s">
        <v>320</v>
      </c>
      <c r="E286" s="235" t="s">
        <v>525</v>
      </c>
      <c r="F286" s="235" t="s">
        <v>89</v>
      </c>
      <c r="G286" s="235" t="s">
        <v>89</v>
      </c>
      <c r="H286" s="235" t="s">
        <v>89</v>
      </c>
      <c r="I286" s="235" t="s">
        <v>233</v>
      </c>
      <c r="J286" s="338">
        <v>643368</v>
      </c>
      <c r="K286" s="235" t="s">
        <v>567</v>
      </c>
      <c r="L286" s="235"/>
      <c r="M286" s="235"/>
      <c r="N286" s="235"/>
    </row>
    <row r="287" spans="3:14" s="215" customFormat="1" ht="15" x14ac:dyDescent="0.4">
      <c r="C287" s="329" t="s">
        <v>424</v>
      </c>
      <c r="D287" s="234" t="s">
        <v>320</v>
      </c>
      <c r="E287" s="234" t="s">
        <v>525</v>
      </c>
      <c r="F287" s="234" t="s">
        <v>89</v>
      </c>
      <c r="G287" s="234" t="s">
        <v>89</v>
      </c>
      <c r="H287" s="234" t="s">
        <v>89</v>
      </c>
      <c r="I287" s="234" t="s">
        <v>233</v>
      </c>
      <c r="J287" s="338">
        <v>268947</v>
      </c>
      <c r="K287" s="234" t="s">
        <v>567</v>
      </c>
      <c r="L287" s="234"/>
      <c r="M287" s="234"/>
      <c r="N287" s="234"/>
    </row>
    <row r="288" spans="3:14" s="215" customFormat="1" ht="15" x14ac:dyDescent="0.4">
      <c r="C288" s="235" t="s">
        <v>425</v>
      </c>
      <c r="D288" s="235" t="s">
        <v>320</v>
      </c>
      <c r="E288" s="235" t="s">
        <v>525</v>
      </c>
      <c r="F288" s="235" t="s">
        <v>89</v>
      </c>
      <c r="G288" s="235" t="s">
        <v>89</v>
      </c>
      <c r="H288" s="235" t="s">
        <v>89</v>
      </c>
      <c r="I288" s="235" t="s">
        <v>233</v>
      </c>
      <c r="J288" s="338">
        <v>80285</v>
      </c>
      <c r="K288" s="235" t="s">
        <v>567</v>
      </c>
      <c r="L288" s="235"/>
      <c r="M288" s="235"/>
      <c r="N288" s="235"/>
    </row>
    <row r="289" spans="2:14" s="215" customFormat="1" ht="15" x14ac:dyDescent="0.4">
      <c r="C289" s="234" t="s">
        <v>426</v>
      </c>
      <c r="D289" s="234" t="s">
        <v>320</v>
      </c>
      <c r="E289" s="234" t="s">
        <v>525</v>
      </c>
      <c r="F289" s="234" t="s">
        <v>89</v>
      </c>
      <c r="G289" s="234" t="s">
        <v>89</v>
      </c>
      <c r="H289" s="234" t="s">
        <v>89</v>
      </c>
      <c r="I289" s="234" t="s">
        <v>233</v>
      </c>
      <c r="J289" s="338">
        <v>414872</v>
      </c>
      <c r="K289" s="234" t="s">
        <v>567</v>
      </c>
      <c r="L289" s="234"/>
      <c r="M289" s="234"/>
      <c r="N289" s="234"/>
    </row>
    <row r="290" spans="2:14" s="215" customFormat="1" ht="15" x14ac:dyDescent="0.4">
      <c r="C290" s="235" t="s">
        <v>428</v>
      </c>
      <c r="D290" s="235" t="s">
        <v>320</v>
      </c>
      <c r="E290" s="235" t="s">
        <v>525</v>
      </c>
      <c r="F290" s="235" t="s">
        <v>89</v>
      </c>
      <c r="G290" s="235" t="s">
        <v>89</v>
      </c>
      <c r="H290" s="235" t="s">
        <v>89</v>
      </c>
      <c r="I290" s="235" t="s">
        <v>233</v>
      </c>
      <c r="J290" s="338">
        <v>11067</v>
      </c>
      <c r="K290" s="235" t="s">
        <v>567</v>
      </c>
      <c r="L290" s="235"/>
      <c r="M290" s="235"/>
      <c r="N290" s="235"/>
    </row>
    <row r="291" spans="2:14" s="215" customFormat="1" ht="15" x14ac:dyDescent="0.4">
      <c r="C291" s="234" t="s">
        <v>430</v>
      </c>
      <c r="D291" s="234" t="s">
        <v>320</v>
      </c>
      <c r="E291" s="234" t="s">
        <v>525</v>
      </c>
      <c r="F291" s="234" t="s">
        <v>89</v>
      </c>
      <c r="G291" s="234" t="s">
        <v>89</v>
      </c>
      <c r="H291" s="234" t="s">
        <v>89</v>
      </c>
      <c r="I291" s="234" t="s">
        <v>233</v>
      </c>
      <c r="J291" s="338">
        <v>32366</v>
      </c>
      <c r="K291" s="234" t="s">
        <v>567</v>
      </c>
      <c r="L291" s="234"/>
      <c r="M291" s="234"/>
      <c r="N291" s="234"/>
    </row>
    <row r="292" spans="2:14" s="215" customFormat="1" ht="15" x14ac:dyDescent="0.4">
      <c r="C292" s="235" t="s">
        <v>432</v>
      </c>
      <c r="D292" s="234" t="s">
        <v>320</v>
      </c>
      <c r="E292" s="234" t="s">
        <v>525</v>
      </c>
      <c r="F292" s="235" t="s">
        <v>89</v>
      </c>
      <c r="G292" s="235" t="s">
        <v>89</v>
      </c>
      <c r="H292" s="235" t="s">
        <v>89</v>
      </c>
      <c r="I292" s="235" t="s">
        <v>233</v>
      </c>
      <c r="J292" s="338">
        <v>980654</v>
      </c>
      <c r="K292" s="235" t="s">
        <v>567</v>
      </c>
      <c r="L292" s="235"/>
      <c r="M292" s="235"/>
      <c r="N292" s="235"/>
    </row>
    <row r="293" spans="2:14" s="215" customFormat="1" ht="15" x14ac:dyDescent="0.4">
      <c r="C293" s="234" t="s">
        <v>433</v>
      </c>
      <c r="D293" s="234" t="s">
        <v>320</v>
      </c>
      <c r="E293" s="234" t="s">
        <v>525</v>
      </c>
      <c r="F293" s="234" t="s">
        <v>89</v>
      </c>
      <c r="G293" s="234" t="s">
        <v>89</v>
      </c>
      <c r="H293" s="234" t="s">
        <v>89</v>
      </c>
      <c r="I293" s="234" t="s">
        <v>233</v>
      </c>
      <c r="J293" s="338">
        <v>4036663</v>
      </c>
      <c r="K293" s="234" t="s">
        <v>567</v>
      </c>
      <c r="L293" s="234"/>
      <c r="M293" s="234"/>
      <c r="N293" s="234"/>
    </row>
    <row r="294" spans="2:14" s="215" customFormat="1" ht="15" x14ac:dyDescent="0.4">
      <c r="C294" s="329" t="s">
        <v>436</v>
      </c>
      <c r="D294" s="234" t="s">
        <v>320</v>
      </c>
      <c r="E294" s="234" t="s">
        <v>525</v>
      </c>
      <c r="F294" s="235" t="s">
        <v>89</v>
      </c>
      <c r="G294" s="235" t="s">
        <v>89</v>
      </c>
      <c r="H294" s="235" t="s">
        <v>89</v>
      </c>
      <c r="I294" s="235" t="s">
        <v>233</v>
      </c>
      <c r="J294" s="338">
        <v>642272</v>
      </c>
      <c r="K294" s="235" t="s">
        <v>567</v>
      </c>
      <c r="L294" s="235"/>
      <c r="M294" s="235"/>
      <c r="N294" s="235"/>
    </row>
    <row r="295" spans="2:14" s="215" customFormat="1" ht="15" x14ac:dyDescent="0.4">
      <c r="C295" s="234" t="s">
        <v>438</v>
      </c>
      <c r="D295" s="234" t="s">
        <v>320</v>
      </c>
      <c r="E295" s="234" t="s">
        <v>525</v>
      </c>
      <c r="F295" s="234" t="s">
        <v>89</v>
      </c>
      <c r="G295" s="234" t="s">
        <v>89</v>
      </c>
      <c r="H295" s="234" t="s">
        <v>89</v>
      </c>
      <c r="I295" s="234" t="s">
        <v>233</v>
      </c>
      <c r="J295" s="338">
        <v>8701595</v>
      </c>
      <c r="K295" s="234" t="s">
        <v>567</v>
      </c>
      <c r="L295" s="234"/>
      <c r="M295" s="234"/>
      <c r="N295" s="234"/>
    </row>
    <row r="296" spans="2:14" s="215" customFormat="1" ht="15" x14ac:dyDescent="0.4">
      <c r="C296" s="234" t="s">
        <v>442</v>
      </c>
      <c r="D296" s="234" t="s">
        <v>320</v>
      </c>
      <c r="E296" s="234" t="s">
        <v>525</v>
      </c>
      <c r="F296" s="234" t="s">
        <v>89</v>
      </c>
      <c r="G296" s="234" t="s">
        <v>89</v>
      </c>
      <c r="H296" s="234" t="s">
        <v>89</v>
      </c>
      <c r="I296" s="234" t="s">
        <v>233</v>
      </c>
      <c r="J296" s="338">
        <v>916071</v>
      </c>
      <c r="K296" s="234" t="s">
        <v>567</v>
      </c>
      <c r="L296" s="234"/>
      <c r="M296" s="234"/>
      <c r="N296" s="234"/>
    </row>
    <row r="297" spans="2:14" s="215" customFormat="1" ht="15" x14ac:dyDescent="0.4">
      <c r="C297" s="235" t="s">
        <v>443</v>
      </c>
      <c r="D297" s="234" t="s">
        <v>320</v>
      </c>
      <c r="E297" s="234" t="s">
        <v>525</v>
      </c>
      <c r="F297" s="235" t="s">
        <v>89</v>
      </c>
      <c r="G297" s="235" t="s">
        <v>89</v>
      </c>
      <c r="H297" s="235" t="s">
        <v>89</v>
      </c>
      <c r="I297" s="235" t="s">
        <v>233</v>
      </c>
      <c r="J297" s="338">
        <v>367753</v>
      </c>
      <c r="K297" s="235" t="s">
        <v>567</v>
      </c>
      <c r="L297" s="235"/>
      <c r="M297" s="235"/>
      <c r="N297" s="235"/>
    </row>
    <row r="298" spans="2:14" s="215" customFormat="1" ht="15" x14ac:dyDescent="0.4">
      <c r="C298" s="234" t="s">
        <v>445</v>
      </c>
      <c r="D298" s="234" t="s">
        <v>320</v>
      </c>
      <c r="E298" s="234" t="s">
        <v>525</v>
      </c>
      <c r="F298" s="234" t="s">
        <v>89</v>
      </c>
      <c r="G298" s="234" t="s">
        <v>89</v>
      </c>
      <c r="H298" s="234" t="s">
        <v>89</v>
      </c>
      <c r="I298" s="234" t="s">
        <v>233</v>
      </c>
      <c r="J298" s="338">
        <v>10984888</v>
      </c>
      <c r="K298" s="234" t="s">
        <v>567</v>
      </c>
      <c r="L298" s="234"/>
      <c r="M298" s="234"/>
      <c r="N298" s="234"/>
    </row>
    <row r="299" spans="2:14" s="215" customFormat="1" ht="15" x14ac:dyDescent="0.4">
      <c r="C299" s="329" t="s">
        <v>447</v>
      </c>
      <c r="D299" s="234" t="s">
        <v>320</v>
      </c>
      <c r="E299" s="234" t="s">
        <v>525</v>
      </c>
      <c r="F299" s="235" t="s">
        <v>89</v>
      </c>
      <c r="G299" s="235" t="s">
        <v>89</v>
      </c>
      <c r="H299" s="235" t="s">
        <v>89</v>
      </c>
      <c r="I299" s="235" t="s">
        <v>233</v>
      </c>
      <c r="J299" s="338">
        <v>107579</v>
      </c>
      <c r="K299" s="235" t="s">
        <v>567</v>
      </c>
      <c r="L299" s="235"/>
      <c r="M299" s="235"/>
      <c r="N299" s="235"/>
    </row>
    <row r="300" spans="2:14" s="215" customFormat="1" ht="15" x14ac:dyDescent="0.4">
      <c r="B300" s="236">
        <f>VLOOKUP(C300,Companies[],3,FALSE)</f>
        <v>20217427593</v>
      </c>
      <c r="C300" s="329" t="s">
        <v>449</v>
      </c>
      <c r="D300" s="234" t="s">
        <v>320</v>
      </c>
      <c r="E300" s="234" t="s">
        <v>525</v>
      </c>
      <c r="F300" s="234" t="s">
        <v>89</v>
      </c>
      <c r="G300" s="234" t="s">
        <v>89</v>
      </c>
      <c r="H300" s="234" t="s">
        <v>89</v>
      </c>
      <c r="I300" s="234" t="s">
        <v>233</v>
      </c>
      <c r="J300" s="338">
        <v>257347</v>
      </c>
      <c r="K300" s="234" t="s">
        <v>567</v>
      </c>
      <c r="L300" s="234"/>
      <c r="M300" s="234"/>
      <c r="N300" s="234"/>
    </row>
    <row r="301" spans="2:14" s="215" customFormat="1" ht="15" x14ac:dyDescent="0.4">
      <c r="B301" s="236">
        <f>VLOOKUP(C301,Companies[],3,FALSE)</f>
        <v>20100017572</v>
      </c>
      <c r="C301" s="235" t="s">
        <v>450</v>
      </c>
      <c r="D301" s="235" t="s">
        <v>320</v>
      </c>
      <c r="E301" s="235" t="s">
        <v>525</v>
      </c>
      <c r="F301" s="235" t="s">
        <v>89</v>
      </c>
      <c r="G301" s="235" t="s">
        <v>89</v>
      </c>
      <c r="H301" s="235" t="s">
        <v>89</v>
      </c>
      <c r="I301" s="235" t="s">
        <v>233</v>
      </c>
      <c r="J301" s="338">
        <v>39161</v>
      </c>
      <c r="K301" s="235" t="s">
        <v>567</v>
      </c>
      <c r="L301" s="235"/>
      <c r="M301" s="235"/>
      <c r="N301" s="235"/>
    </row>
    <row r="302" spans="2:14" s="215" customFormat="1" ht="15" x14ac:dyDescent="0.4">
      <c r="B302" s="236">
        <f>VLOOKUP(C302,Companies[],3,FALSE)</f>
        <v>20506766762</v>
      </c>
      <c r="C302" s="234" t="s">
        <v>452</v>
      </c>
      <c r="D302" s="235" t="s">
        <v>320</v>
      </c>
      <c r="E302" s="235" t="s">
        <v>525</v>
      </c>
      <c r="F302" s="234" t="s">
        <v>89</v>
      </c>
      <c r="G302" s="234" t="s">
        <v>89</v>
      </c>
      <c r="H302" s="234" t="s">
        <v>89</v>
      </c>
      <c r="I302" s="234" t="s">
        <v>233</v>
      </c>
      <c r="J302" s="338">
        <v>915281</v>
      </c>
      <c r="K302" s="234" t="s">
        <v>567</v>
      </c>
      <c r="L302" s="234"/>
      <c r="M302" s="234"/>
      <c r="N302" s="234"/>
    </row>
    <row r="303" spans="2:14" s="215" customFormat="1" ht="15" x14ac:dyDescent="0.4">
      <c r="B303" s="236">
        <f>VLOOKUP(C303,Companies[],3,FALSE)</f>
        <v>20503238463</v>
      </c>
      <c r="C303" s="235" t="s">
        <v>342</v>
      </c>
      <c r="D303" s="235" t="s">
        <v>322</v>
      </c>
      <c r="E303" s="235" t="s">
        <v>524</v>
      </c>
      <c r="F303" s="235" t="s">
        <v>89</v>
      </c>
      <c r="G303" s="235" t="s">
        <v>89</v>
      </c>
      <c r="H303" s="235" t="s">
        <v>89</v>
      </c>
      <c r="I303" s="235" t="s">
        <v>233</v>
      </c>
      <c r="J303" s="238">
        <v>192711</v>
      </c>
      <c r="K303" s="235" t="s">
        <v>567</v>
      </c>
      <c r="L303" s="235"/>
      <c r="M303" s="235"/>
      <c r="N303" s="235"/>
    </row>
    <row r="304" spans="2:14" s="215" customFormat="1" ht="15" x14ac:dyDescent="0.4">
      <c r="B304" s="236">
        <f>VLOOKUP(C304,Companies[],3,FALSE)</f>
        <v>20137913250</v>
      </c>
      <c r="C304" s="327" t="s">
        <v>348</v>
      </c>
      <c r="D304" s="327" t="s">
        <v>322</v>
      </c>
      <c r="E304" s="327" t="s">
        <v>524</v>
      </c>
      <c r="F304" s="327" t="s">
        <v>89</v>
      </c>
      <c r="G304" s="327" t="s">
        <v>89</v>
      </c>
      <c r="H304" s="327" t="s">
        <v>89</v>
      </c>
      <c r="I304" s="327" t="s">
        <v>233</v>
      </c>
      <c r="J304" s="332">
        <v>338413</v>
      </c>
      <c r="K304" s="235" t="s">
        <v>567</v>
      </c>
      <c r="L304" s="235"/>
      <c r="M304" s="235"/>
      <c r="N304" s="235"/>
    </row>
    <row r="305" spans="2:14" s="215" customFormat="1" ht="15" x14ac:dyDescent="0.4">
      <c r="B305" s="236">
        <f>VLOOKUP(C305,Companies[],3,FALSE)</f>
        <v>20516908930</v>
      </c>
      <c r="C305" s="234" t="s">
        <v>352</v>
      </c>
      <c r="D305" s="328" t="s">
        <v>322</v>
      </c>
      <c r="E305" s="234" t="s">
        <v>524</v>
      </c>
      <c r="F305" s="234" t="s">
        <v>89</v>
      </c>
      <c r="G305" s="234" t="s">
        <v>89</v>
      </c>
      <c r="H305" s="234" t="s">
        <v>89</v>
      </c>
      <c r="I305" s="234" t="s">
        <v>233</v>
      </c>
      <c r="J305" s="338">
        <v>1738833</v>
      </c>
      <c r="K305" s="234" t="s">
        <v>567</v>
      </c>
      <c r="L305" s="234"/>
      <c r="M305" s="234"/>
      <c r="N305" s="234"/>
    </row>
    <row r="306" spans="2:14" s="215" customFormat="1" ht="15" x14ac:dyDescent="0.4">
      <c r="B306" s="236">
        <f>VLOOKUP(C306,Companies[],3,FALSE)</f>
        <v>20506285314</v>
      </c>
      <c r="C306" s="235" t="s">
        <v>356</v>
      </c>
      <c r="D306" s="235" t="s">
        <v>322</v>
      </c>
      <c r="E306" s="235" t="s">
        <v>524</v>
      </c>
      <c r="F306" s="235" t="s">
        <v>89</v>
      </c>
      <c r="G306" s="235" t="s">
        <v>89</v>
      </c>
      <c r="H306" s="235" t="s">
        <v>89</v>
      </c>
      <c r="I306" s="235" t="s">
        <v>233</v>
      </c>
      <c r="J306" s="338">
        <v>15085145</v>
      </c>
      <c r="K306" s="235" t="s">
        <v>567</v>
      </c>
      <c r="L306" s="235"/>
      <c r="M306" s="235"/>
      <c r="N306" s="235"/>
    </row>
    <row r="307" spans="2:14" s="215" customFormat="1" ht="15" x14ac:dyDescent="0.4">
      <c r="B307" s="236">
        <f>VLOOKUP(C307,Companies[],3,FALSE)</f>
        <v>20356476434</v>
      </c>
      <c r="C307" s="234" t="s">
        <v>359</v>
      </c>
      <c r="D307" s="234" t="s">
        <v>322</v>
      </c>
      <c r="E307" s="234" t="s">
        <v>524</v>
      </c>
      <c r="F307" s="234" t="s">
        <v>89</v>
      </c>
      <c r="G307" s="234" t="s">
        <v>89</v>
      </c>
      <c r="H307" s="234" t="s">
        <v>89</v>
      </c>
      <c r="I307" s="234" t="s">
        <v>233</v>
      </c>
      <c r="J307" s="338">
        <v>6309620</v>
      </c>
      <c r="K307" s="234" t="s">
        <v>567</v>
      </c>
      <c r="L307" s="234"/>
      <c r="M307" s="234"/>
      <c r="N307" s="234"/>
    </row>
    <row r="308" spans="2:14" s="215" customFormat="1" ht="15" x14ac:dyDescent="0.4">
      <c r="B308" s="236">
        <f>VLOOKUP(C308,Companies[],3,FALSE)</f>
        <v>20100079501</v>
      </c>
      <c r="C308" s="235" t="s">
        <v>362</v>
      </c>
      <c r="D308" s="235" t="s">
        <v>322</v>
      </c>
      <c r="E308" s="235" t="s">
        <v>524</v>
      </c>
      <c r="F308" s="235" t="s">
        <v>89</v>
      </c>
      <c r="G308" s="235" t="s">
        <v>89</v>
      </c>
      <c r="H308" s="235" t="s">
        <v>89</v>
      </c>
      <c r="I308" s="235" t="s">
        <v>233</v>
      </c>
      <c r="J308" s="338">
        <v>2050437</v>
      </c>
      <c r="K308" s="235" t="s">
        <v>567</v>
      </c>
      <c r="L308" s="235"/>
      <c r="M308" s="235"/>
      <c r="N308" s="235"/>
    </row>
    <row r="309" spans="2:14" s="215" customFormat="1" ht="15" x14ac:dyDescent="0.4">
      <c r="B309" s="236">
        <f>VLOOKUP(C309,Companies[],3,FALSE)</f>
        <v>20330262428</v>
      </c>
      <c r="C309" s="234" t="s">
        <v>365</v>
      </c>
      <c r="D309" s="234" t="s">
        <v>322</v>
      </c>
      <c r="E309" s="234" t="s">
        <v>524</v>
      </c>
      <c r="F309" s="234" t="s">
        <v>89</v>
      </c>
      <c r="G309" s="234" t="s">
        <v>89</v>
      </c>
      <c r="H309" s="234" t="s">
        <v>89</v>
      </c>
      <c r="I309" s="234" t="s">
        <v>233</v>
      </c>
      <c r="J309" s="338">
        <v>235644</v>
      </c>
      <c r="K309" s="234" t="s">
        <v>567</v>
      </c>
      <c r="L309" s="234"/>
      <c r="M309" s="234"/>
      <c r="N309" s="234"/>
    </row>
    <row r="310" spans="2:14" s="215" customFormat="1" ht="15" x14ac:dyDescent="0.4">
      <c r="B310" s="236">
        <f>VLOOKUP(C310,Companies[],3,FALSE)</f>
        <v>20114915026</v>
      </c>
      <c r="C310" s="235" t="s">
        <v>368</v>
      </c>
      <c r="D310" s="235" t="s">
        <v>322</v>
      </c>
      <c r="E310" s="235" t="s">
        <v>524</v>
      </c>
      <c r="F310" s="235" t="s">
        <v>89</v>
      </c>
      <c r="G310" s="235" t="s">
        <v>89</v>
      </c>
      <c r="H310" s="235" t="s">
        <v>89</v>
      </c>
      <c r="I310" s="235" t="s">
        <v>233</v>
      </c>
      <c r="J310" s="338">
        <v>998268</v>
      </c>
      <c r="K310" s="235" t="s">
        <v>567</v>
      </c>
      <c r="L310" s="235"/>
      <c r="M310" s="235"/>
      <c r="N310" s="235"/>
    </row>
    <row r="311" spans="2:14" s="215" customFormat="1" ht="15" x14ac:dyDescent="0.4">
      <c r="B311" s="236">
        <f>VLOOKUP(C311,Companies[],3,FALSE)</f>
        <v>20192779333</v>
      </c>
      <c r="C311" s="234" t="s">
        <v>369</v>
      </c>
      <c r="D311" s="234" t="s">
        <v>322</v>
      </c>
      <c r="E311" s="234" t="s">
        <v>524</v>
      </c>
      <c r="F311" s="234" t="s">
        <v>89</v>
      </c>
      <c r="G311" s="234" t="s">
        <v>89</v>
      </c>
      <c r="H311" s="234" t="s">
        <v>89</v>
      </c>
      <c r="I311" s="234" t="s">
        <v>233</v>
      </c>
      <c r="J311" s="338">
        <v>508865</v>
      </c>
      <c r="K311" s="234" t="s">
        <v>567</v>
      </c>
      <c r="L311" s="234"/>
      <c r="M311" s="234"/>
      <c r="N311" s="234"/>
    </row>
    <row r="312" spans="2:14" s="215" customFormat="1" ht="15" x14ac:dyDescent="0.4">
      <c r="B312" s="236">
        <f>VLOOKUP(C312,Companies[],3,FALSE)</f>
        <v>20507845500</v>
      </c>
      <c r="C312" s="235" t="s">
        <v>372</v>
      </c>
      <c r="D312" s="235" t="s">
        <v>322</v>
      </c>
      <c r="E312" s="235" t="s">
        <v>524</v>
      </c>
      <c r="F312" s="235" t="s">
        <v>89</v>
      </c>
      <c r="G312" s="235" t="s">
        <v>89</v>
      </c>
      <c r="H312" s="235" t="s">
        <v>89</v>
      </c>
      <c r="I312" s="235" t="s">
        <v>233</v>
      </c>
      <c r="J312" s="338">
        <v>976124</v>
      </c>
      <c r="K312" s="235" t="s">
        <v>567</v>
      </c>
      <c r="L312" s="235"/>
      <c r="M312" s="235"/>
      <c r="N312" s="235"/>
    </row>
    <row r="313" spans="2:14" s="215" customFormat="1" ht="15" x14ac:dyDescent="0.4">
      <c r="B313" s="236">
        <f>VLOOKUP(C313,Companies[],3,FALSE)</f>
        <v>20514608041</v>
      </c>
      <c r="C313" s="234" t="s">
        <v>375</v>
      </c>
      <c r="D313" s="234" t="s">
        <v>322</v>
      </c>
      <c r="E313" s="234" t="s">
        <v>524</v>
      </c>
      <c r="F313" s="234" t="s">
        <v>89</v>
      </c>
      <c r="G313" s="234" t="s">
        <v>89</v>
      </c>
      <c r="H313" s="234" t="s">
        <v>89</v>
      </c>
      <c r="I313" s="234" t="s">
        <v>233</v>
      </c>
      <c r="J313" s="338">
        <v>2328680</v>
      </c>
      <c r="K313" s="234" t="s">
        <v>567</v>
      </c>
      <c r="L313" s="234"/>
      <c r="M313" s="234"/>
      <c r="N313" s="234"/>
    </row>
    <row r="314" spans="2:14" s="215" customFormat="1" ht="15" x14ac:dyDescent="0.4">
      <c r="B314" s="236">
        <f>VLOOKUP(C314,Companies[],3,FALSE)</f>
        <v>20140688640</v>
      </c>
      <c r="C314" s="235" t="s">
        <v>378</v>
      </c>
      <c r="D314" s="235" t="s">
        <v>322</v>
      </c>
      <c r="E314" s="235" t="s">
        <v>524</v>
      </c>
      <c r="F314" s="235" t="s">
        <v>89</v>
      </c>
      <c r="G314" s="235" t="s">
        <v>89</v>
      </c>
      <c r="H314" s="235" t="s">
        <v>89</v>
      </c>
      <c r="I314" s="235" t="s">
        <v>233</v>
      </c>
      <c r="J314" s="338">
        <v>99125</v>
      </c>
      <c r="K314" s="235" t="s">
        <v>567</v>
      </c>
      <c r="L314" s="235"/>
      <c r="M314" s="235"/>
      <c r="N314" s="235"/>
    </row>
    <row r="315" spans="2:14" s="215" customFormat="1" ht="15" x14ac:dyDescent="0.4">
      <c r="B315" s="236">
        <f>VLOOKUP(C315,Companies[],3,FALSE)</f>
        <v>20100056802</v>
      </c>
      <c r="C315" s="234" t="s">
        <v>381</v>
      </c>
      <c r="D315" s="234" t="s">
        <v>322</v>
      </c>
      <c r="E315" s="234" t="s">
        <v>524</v>
      </c>
      <c r="F315" s="234" t="s">
        <v>89</v>
      </c>
      <c r="G315" s="234" t="s">
        <v>89</v>
      </c>
      <c r="H315" s="234" t="s">
        <v>89</v>
      </c>
      <c r="I315" s="234" t="s">
        <v>233</v>
      </c>
      <c r="J315" s="338">
        <v>627162</v>
      </c>
      <c r="K315" s="234" t="s">
        <v>567</v>
      </c>
      <c r="L315" s="234"/>
      <c r="M315" s="234"/>
      <c r="N315" s="234"/>
    </row>
    <row r="316" spans="2:14" s="215" customFormat="1" ht="15" x14ac:dyDescent="0.4">
      <c r="B316" s="236">
        <f>VLOOKUP(C316,Companies[],3,FALSE)</f>
        <v>20332907990</v>
      </c>
      <c r="C316" s="235" t="s">
        <v>386</v>
      </c>
      <c r="D316" s="235" t="s">
        <v>322</v>
      </c>
      <c r="E316" s="235" t="s">
        <v>524</v>
      </c>
      <c r="F316" s="235" t="s">
        <v>89</v>
      </c>
      <c r="G316" s="235" t="s">
        <v>89</v>
      </c>
      <c r="H316" s="235" t="s">
        <v>89</v>
      </c>
      <c r="I316" s="235" t="s">
        <v>233</v>
      </c>
      <c r="J316" s="338">
        <v>1813313.67</v>
      </c>
      <c r="K316" s="235" t="s">
        <v>567</v>
      </c>
      <c r="L316" s="235"/>
      <c r="M316" s="235"/>
      <c r="N316" s="235"/>
    </row>
    <row r="317" spans="2:14" s="215" customFormat="1" ht="15" x14ac:dyDescent="0.4">
      <c r="B317" s="236">
        <f>VLOOKUP(C317,Companies[],3,FALSE)</f>
        <v>20517553914</v>
      </c>
      <c r="C317" s="328" t="s">
        <v>389</v>
      </c>
      <c r="D317" s="328" t="s">
        <v>322</v>
      </c>
      <c r="E317" s="234" t="s">
        <v>524</v>
      </c>
      <c r="F317" s="234" t="s">
        <v>89</v>
      </c>
      <c r="G317" s="234" t="s">
        <v>89</v>
      </c>
      <c r="H317" s="234" t="s">
        <v>89</v>
      </c>
      <c r="I317" s="234" t="s">
        <v>233</v>
      </c>
      <c r="J317" s="338">
        <v>2480816</v>
      </c>
      <c r="K317" s="234" t="s">
        <v>567</v>
      </c>
      <c r="L317" s="234"/>
      <c r="M317" s="234"/>
      <c r="N317" s="234"/>
    </row>
    <row r="318" spans="2:14" s="215" customFormat="1" ht="15" x14ac:dyDescent="0.4">
      <c r="B318" s="236">
        <f>VLOOKUP(C318,Companies[],3,FALSE)</f>
        <v>20546353118</v>
      </c>
      <c r="C318" s="329" t="s">
        <v>391</v>
      </c>
      <c r="D318" s="328" t="s">
        <v>322</v>
      </c>
      <c r="E318" s="234" t="s">
        <v>524</v>
      </c>
      <c r="F318" s="235" t="s">
        <v>89</v>
      </c>
      <c r="G318" s="235" t="s">
        <v>89</v>
      </c>
      <c r="H318" s="235" t="s">
        <v>89</v>
      </c>
      <c r="I318" s="235" t="s">
        <v>233</v>
      </c>
      <c r="J318" s="338">
        <v>3708311</v>
      </c>
      <c r="K318" s="235" t="s">
        <v>567</v>
      </c>
      <c r="L318" s="235"/>
      <c r="M318" s="235"/>
      <c r="N318" s="235"/>
    </row>
    <row r="319" spans="2:14" s="215" customFormat="1" ht="15" x14ac:dyDescent="0.4">
      <c r="B319" s="236">
        <f>VLOOKUP(C319,Companies[],3,FALSE)</f>
        <v>20507828915</v>
      </c>
      <c r="C319" s="234" t="s">
        <v>393</v>
      </c>
      <c r="D319" s="329" t="s">
        <v>322</v>
      </c>
      <c r="E319" s="234" t="s">
        <v>524</v>
      </c>
      <c r="F319" s="234" t="s">
        <v>89</v>
      </c>
      <c r="G319" s="234" t="s">
        <v>89</v>
      </c>
      <c r="H319" s="234" t="s">
        <v>89</v>
      </c>
      <c r="I319" s="234" t="s">
        <v>233</v>
      </c>
      <c r="J319" s="338">
        <v>868274</v>
      </c>
      <c r="K319" s="234" t="s">
        <v>567</v>
      </c>
      <c r="L319" s="234"/>
      <c r="M319" s="234"/>
      <c r="N319" s="234"/>
    </row>
    <row r="320" spans="2:14" s="215" customFormat="1" ht="15" x14ac:dyDescent="0.4">
      <c r="B320" s="236">
        <f>VLOOKUP(C320,Companies[],3,FALSE)</f>
        <v>20100153832</v>
      </c>
      <c r="C320" s="235" t="s">
        <v>394</v>
      </c>
      <c r="D320" s="235" t="s">
        <v>322</v>
      </c>
      <c r="E320" s="235" t="s">
        <v>524</v>
      </c>
      <c r="F320" s="235" t="s">
        <v>89</v>
      </c>
      <c r="G320" s="235" t="s">
        <v>89</v>
      </c>
      <c r="H320" s="235" t="s">
        <v>89</v>
      </c>
      <c r="I320" s="235" t="s">
        <v>233</v>
      </c>
      <c r="J320" s="338">
        <v>1313280</v>
      </c>
      <c r="K320" s="235" t="s">
        <v>567</v>
      </c>
      <c r="L320" s="235"/>
      <c r="M320" s="235"/>
      <c r="N320" s="235"/>
    </row>
    <row r="321" spans="2:14" s="215" customFormat="1" ht="15" x14ac:dyDescent="0.4">
      <c r="B321" s="236">
        <f>VLOOKUP(C321,Companies[],3,FALSE)</f>
        <v>20511165181</v>
      </c>
      <c r="C321" s="234" t="s">
        <v>396</v>
      </c>
      <c r="D321" s="234" t="s">
        <v>322</v>
      </c>
      <c r="E321" s="234" t="s">
        <v>524</v>
      </c>
      <c r="F321" s="234" t="s">
        <v>89</v>
      </c>
      <c r="G321" s="234" t="s">
        <v>89</v>
      </c>
      <c r="H321" s="234" t="s">
        <v>89</v>
      </c>
      <c r="I321" s="234" t="s">
        <v>233</v>
      </c>
      <c r="J321" s="338">
        <v>849431</v>
      </c>
      <c r="K321" s="234" t="s">
        <v>567</v>
      </c>
      <c r="L321" s="234"/>
      <c r="M321" s="234"/>
      <c r="N321" s="234"/>
    </row>
    <row r="322" spans="2:14" s="215" customFormat="1" ht="15" x14ac:dyDescent="0.4">
      <c r="B322" s="236">
        <f>VLOOKUP(C322,Companies[],3,FALSE)</f>
        <v>20467685661</v>
      </c>
      <c r="C322" s="235" t="s">
        <v>398</v>
      </c>
      <c r="D322" s="235" t="s">
        <v>322</v>
      </c>
      <c r="E322" s="235" t="s">
        <v>524</v>
      </c>
      <c r="F322" s="235" t="s">
        <v>89</v>
      </c>
      <c r="G322" s="235" t="s">
        <v>89</v>
      </c>
      <c r="H322" s="235" t="s">
        <v>89</v>
      </c>
      <c r="I322" s="235" t="s">
        <v>233</v>
      </c>
      <c r="J322" s="338">
        <v>5476451</v>
      </c>
      <c r="K322" s="235" t="s">
        <v>567</v>
      </c>
      <c r="L322" s="235"/>
      <c r="M322" s="235"/>
      <c r="N322" s="235"/>
    </row>
    <row r="323" spans="2:14" s="215" customFormat="1" ht="15" x14ac:dyDescent="0.4">
      <c r="B323" s="236">
        <f>VLOOKUP(C323,Companies[],3,FALSE)</f>
        <v>20205467603</v>
      </c>
      <c r="C323" s="234" t="s">
        <v>400</v>
      </c>
      <c r="D323" s="234" t="s">
        <v>322</v>
      </c>
      <c r="E323" s="234" t="s">
        <v>524</v>
      </c>
      <c r="F323" s="234" t="s">
        <v>89</v>
      </c>
      <c r="G323" s="234" t="s">
        <v>89</v>
      </c>
      <c r="H323" s="234" t="s">
        <v>89</v>
      </c>
      <c r="I323" s="234" t="s">
        <v>233</v>
      </c>
      <c r="J323" s="338">
        <v>341112</v>
      </c>
      <c r="K323" s="234" t="s">
        <v>567</v>
      </c>
      <c r="L323" s="234"/>
      <c r="M323" s="234"/>
      <c r="N323" s="234"/>
    </row>
    <row r="324" spans="2:14" s="215" customFormat="1" ht="15" x14ac:dyDescent="0.4">
      <c r="B324" s="236">
        <f>VLOOKUP(C324,Companies[],3,FALSE)</f>
        <v>20132367800</v>
      </c>
      <c r="C324" s="235" t="s">
        <v>402</v>
      </c>
      <c r="D324" s="235" t="s">
        <v>322</v>
      </c>
      <c r="E324" s="235" t="s">
        <v>524</v>
      </c>
      <c r="F324" s="235" t="s">
        <v>89</v>
      </c>
      <c r="G324" s="235" t="s">
        <v>89</v>
      </c>
      <c r="H324" s="235" t="s">
        <v>89</v>
      </c>
      <c r="I324" s="235" t="s">
        <v>233</v>
      </c>
      <c r="J324" s="338">
        <v>162900</v>
      </c>
      <c r="K324" s="235" t="s">
        <v>567</v>
      </c>
      <c r="L324" s="235"/>
      <c r="M324" s="235"/>
      <c r="N324" s="235"/>
    </row>
    <row r="325" spans="2:14" s="215" customFormat="1" ht="15" x14ac:dyDescent="0.4">
      <c r="B325" s="236">
        <f>VLOOKUP(C325,Companies[],3,FALSE)</f>
        <v>20209133394</v>
      </c>
      <c r="C325" s="234" t="s">
        <v>403</v>
      </c>
      <c r="D325" s="234" t="s">
        <v>322</v>
      </c>
      <c r="E325" s="234" t="s">
        <v>524</v>
      </c>
      <c r="F325" s="234" t="s">
        <v>89</v>
      </c>
      <c r="G325" s="234" t="s">
        <v>89</v>
      </c>
      <c r="H325" s="234" t="s">
        <v>89</v>
      </c>
      <c r="I325" s="234" t="s">
        <v>233</v>
      </c>
      <c r="J325" s="338">
        <v>10338819</v>
      </c>
      <c r="K325" s="234" t="s">
        <v>567</v>
      </c>
      <c r="L325" s="234"/>
      <c r="M325" s="234"/>
      <c r="N325" s="234"/>
    </row>
    <row r="326" spans="2:14" s="215" customFormat="1" ht="15" x14ac:dyDescent="0.4">
      <c r="B326" s="236">
        <f>VLOOKUP(C326,Companies[],3,FALSE)</f>
        <v>20506675457</v>
      </c>
      <c r="C326" s="235" t="s">
        <v>406</v>
      </c>
      <c r="D326" s="235" t="s">
        <v>322</v>
      </c>
      <c r="E326" s="235" t="s">
        <v>524</v>
      </c>
      <c r="F326" s="235" t="s">
        <v>89</v>
      </c>
      <c r="G326" s="235" t="s">
        <v>89</v>
      </c>
      <c r="H326" s="235" t="s">
        <v>89</v>
      </c>
      <c r="I326" s="235" t="s">
        <v>233</v>
      </c>
      <c r="J326" s="338">
        <v>3035547</v>
      </c>
      <c r="K326" s="235" t="s">
        <v>567</v>
      </c>
      <c r="L326" s="235"/>
      <c r="M326" s="235"/>
      <c r="N326" s="235"/>
    </row>
    <row r="327" spans="2:14" s="215" customFormat="1" ht="15" x14ac:dyDescent="0.4">
      <c r="B327" s="236">
        <f>VLOOKUP(C327,Companies[],3,FALSE)</f>
        <v>20107290177</v>
      </c>
      <c r="C327" s="234" t="s">
        <v>408</v>
      </c>
      <c r="D327" s="234" t="s">
        <v>322</v>
      </c>
      <c r="E327" s="234" t="s">
        <v>524</v>
      </c>
      <c r="F327" s="234" t="s">
        <v>89</v>
      </c>
      <c r="G327" s="234" t="s">
        <v>89</v>
      </c>
      <c r="H327" s="234" t="s">
        <v>89</v>
      </c>
      <c r="I327" s="234" t="s">
        <v>233</v>
      </c>
      <c r="J327" s="338">
        <v>2526088</v>
      </c>
      <c r="K327" s="234" t="s">
        <v>567</v>
      </c>
      <c r="L327" s="234"/>
      <c r="M327" s="234"/>
      <c r="N327" s="234"/>
    </row>
    <row r="328" spans="2:14" s="215" customFormat="1" ht="15" x14ac:dyDescent="0.4">
      <c r="B328" s="236">
        <f>VLOOKUP(C328,Companies[],3,FALSE)</f>
        <v>20507975977</v>
      </c>
      <c r="C328" s="235" t="s">
        <v>410</v>
      </c>
      <c r="D328" s="235" t="s">
        <v>322</v>
      </c>
      <c r="E328" s="235" t="s">
        <v>524</v>
      </c>
      <c r="F328" s="235" t="s">
        <v>89</v>
      </c>
      <c r="G328" s="235" t="s">
        <v>89</v>
      </c>
      <c r="H328" s="235" t="s">
        <v>89</v>
      </c>
      <c r="I328" s="235" t="s">
        <v>233</v>
      </c>
      <c r="J328" s="338">
        <v>281312</v>
      </c>
      <c r="K328" s="235" t="s">
        <v>567</v>
      </c>
      <c r="L328" s="235"/>
      <c r="M328" s="235"/>
      <c r="N328" s="235"/>
    </row>
    <row r="329" spans="2:14" s="215" customFormat="1" ht="15" x14ac:dyDescent="0.4">
      <c r="B329" s="236">
        <f>VLOOKUP(C329,Companies[],3,FALSE)</f>
        <v>20538428524</v>
      </c>
      <c r="C329" s="234" t="s">
        <v>413</v>
      </c>
      <c r="D329" s="331" t="s">
        <v>322</v>
      </c>
      <c r="E329" s="234" t="s">
        <v>524</v>
      </c>
      <c r="F329" s="234" t="s">
        <v>89</v>
      </c>
      <c r="G329" s="234" t="s">
        <v>89</v>
      </c>
      <c r="H329" s="234" t="s">
        <v>89</v>
      </c>
      <c r="I329" s="234" t="s">
        <v>233</v>
      </c>
      <c r="J329" s="338">
        <v>578887</v>
      </c>
      <c r="K329" s="234" t="s">
        <v>567</v>
      </c>
      <c r="L329" s="234"/>
      <c r="M329" s="234"/>
      <c r="N329" s="234"/>
    </row>
    <row r="330" spans="2:14" s="215" customFormat="1" ht="15" x14ac:dyDescent="0.4">
      <c r="B330" s="236">
        <f>VLOOKUP(C330,Companies[],3,FALSE)</f>
        <v>20100136741</v>
      </c>
      <c r="C330" s="333" t="s">
        <v>417</v>
      </c>
      <c r="D330" s="331" t="s">
        <v>322</v>
      </c>
      <c r="E330" s="234" t="s">
        <v>524</v>
      </c>
      <c r="F330" s="333" t="s">
        <v>89</v>
      </c>
      <c r="G330" s="333" t="s">
        <v>89</v>
      </c>
      <c r="H330" s="333" t="s">
        <v>89</v>
      </c>
      <c r="I330" s="333" t="s">
        <v>233</v>
      </c>
      <c r="J330" s="338">
        <v>151339</v>
      </c>
      <c r="K330" s="333" t="s">
        <v>567</v>
      </c>
      <c r="L330" s="234"/>
      <c r="M330" s="234"/>
      <c r="N330" s="234"/>
    </row>
    <row r="331" spans="2:14" s="215" customFormat="1" ht="15" x14ac:dyDescent="0.4">
      <c r="B331" s="236">
        <f>VLOOKUP(C331,Companies[],3,FALSE)</f>
        <v>20100123500</v>
      </c>
      <c r="C331" s="235" t="s">
        <v>418</v>
      </c>
      <c r="D331" s="331" t="s">
        <v>322</v>
      </c>
      <c r="E331" s="235" t="s">
        <v>524</v>
      </c>
      <c r="F331" s="235" t="s">
        <v>89</v>
      </c>
      <c r="G331" s="235" t="s">
        <v>89</v>
      </c>
      <c r="H331" s="235" t="s">
        <v>89</v>
      </c>
      <c r="I331" s="235" t="s">
        <v>233</v>
      </c>
      <c r="J331" s="338">
        <v>347612</v>
      </c>
      <c r="K331" s="235" t="s">
        <v>567</v>
      </c>
      <c r="L331" s="235"/>
      <c r="M331" s="235"/>
      <c r="N331" s="235"/>
    </row>
    <row r="332" spans="2:14" s="215" customFormat="1" ht="15" x14ac:dyDescent="0.4">
      <c r="C332" s="234" t="s">
        <v>450</v>
      </c>
      <c r="D332" s="234" t="s">
        <v>317</v>
      </c>
      <c r="E332" s="234" t="s">
        <v>510</v>
      </c>
      <c r="F332" s="234" t="s">
        <v>89</v>
      </c>
      <c r="G332" s="234" t="s">
        <v>89</v>
      </c>
      <c r="H332" s="234" t="s">
        <v>89</v>
      </c>
      <c r="I332" s="234" t="s">
        <v>233</v>
      </c>
      <c r="J332" s="237">
        <v>0</v>
      </c>
      <c r="K332" s="234" t="s">
        <v>567</v>
      </c>
      <c r="L332" s="234"/>
      <c r="M332" s="234"/>
      <c r="N332" s="234"/>
    </row>
    <row r="333" spans="2:14" s="215" customFormat="1" ht="15" x14ac:dyDescent="0.4">
      <c r="C333" s="235" t="s">
        <v>452</v>
      </c>
      <c r="D333" s="235" t="s">
        <v>317</v>
      </c>
      <c r="E333" s="235" t="s">
        <v>510</v>
      </c>
      <c r="F333" s="235" t="s">
        <v>89</v>
      </c>
      <c r="G333" s="235" t="s">
        <v>89</v>
      </c>
      <c r="H333" s="235" t="s">
        <v>89</v>
      </c>
      <c r="I333" s="235" t="s">
        <v>233</v>
      </c>
      <c r="J333" s="238">
        <v>0</v>
      </c>
      <c r="K333" s="235" t="s">
        <v>567</v>
      </c>
      <c r="L333" s="235"/>
      <c r="M333" s="235"/>
      <c r="N333" s="235"/>
    </row>
    <row r="334" spans="2:14" s="215" customFormat="1" ht="15" x14ac:dyDescent="0.4">
      <c r="B334" s="236">
        <f>VLOOKUP(C334,Companies[],3,FALSE)</f>
        <v>20546191541</v>
      </c>
      <c r="C334" s="235" t="s">
        <v>425</v>
      </c>
      <c r="D334" s="235" t="s">
        <v>322</v>
      </c>
      <c r="E334" s="235" t="s">
        <v>524</v>
      </c>
      <c r="F334" s="235" t="s">
        <v>89</v>
      </c>
      <c r="G334" s="235" t="s">
        <v>89</v>
      </c>
      <c r="H334" s="235" t="s">
        <v>89</v>
      </c>
      <c r="I334" s="235" t="s">
        <v>233</v>
      </c>
      <c r="J334" s="338">
        <v>324493</v>
      </c>
      <c r="K334" s="235" t="s">
        <v>567</v>
      </c>
      <c r="L334" s="235"/>
      <c r="M334" s="235"/>
      <c r="N334" s="235"/>
    </row>
    <row r="335" spans="2:14" s="215" customFormat="1" ht="15" x14ac:dyDescent="0.4">
      <c r="B335" s="236">
        <f>VLOOKUP(C335,Companies[],3,FALSE)</f>
        <v>20100128218</v>
      </c>
      <c r="C335" s="234" t="s">
        <v>426</v>
      </c>
      <c r="D335" s="234" t="s">
        <v>322</v>
      </c>
      <c r="E335" s="234" t="s">
        <v>524</v>
      </c>
      <c r="F335" s="234" t="s">
        <v>89</v>
      </c>
      <c r="G335" s="234" t="s">
        <v>89</v>
      </c>
      <c r="H335" s="234" t="s">
        <v>89</v>
      </c>
      <c r="I335" s="234" t="s">
        <v>233</v>
      </c>
      <c r="J335" s="338">
        <v>1675432</v>
      </c>
      <c r="K335" s="234" t="s">
        <v>567</v>
      </c>
      <c r="L335" s="234"/>
      <c r="M335" s="234"/>
      <c r="N335" s="234"/>
    </row>
    <row r="336" spans="2:14" s="215" customFormat="1" ht="15" x14ac:dyDescent="0.4">
      <c r="B336" s="236">
        <f>VLOOKUP(C336,Companies[],3,FALSE)</f>
        <v>20510889135</v>
      </c>
      <c r="C336" s="235" t="s">
        <v>428</v>
      </c>
      <c r="D336" s="235" t="s">
        <v>322</v>
      </c>
      <c r="E336" s="235" t="s">
        <v>524</v>
      </c>
      <c r="F336" s="235" t="s">
        <v>89</v>
      </c>
      <c r="G336" s="235" t="s">
        <v>89</v>
      </c>
      <c r="H336" s="235" t="s">
        <v>89</v>
      </c>
      <c r="I336" s="235" t="s">
        <v>233</v>
      </c>
      <c r="J336" s="338">
        <v>44276</v>
      </c>
      <c r="K336" s="235" t="s">
        <v>567</v>
      </c>
      <c r="L336" s="235"/>
      <c r="M336" s="235"/>
      <c r="N336" s="235"/>
    </row>
    <row r="337" spans="2:33" s="215" customFormat="1" ht="15" x14ac:dyDescent="0.4">
      <c r="B337" s="236">
        <f>VLOOKUP(C337,Companies[],3,FALSE)</f>
        <v>20510888911</v>
      </c>
      <c r="C337" s="234" t="s">
        <v>430</v>
      </c>
      <c r="D337" s="234" t="s">
        <v>322</v>
      </c>
      <c r="E337" s="234" t="s">
        <v>524</v>
      </c>
      <c r="F337" s="234" t="s">
        <v>89</v>
      </c>
      <c r="G337" s="234" t="s">
        <v>89</v>
      </c>
      <c r="H337" s="234" t="s">
        <v>89</v>
      </c>
      <c r="I337" s="234" t="s">
        <v>233</v>
      </c>
      <c r="J337" s="338">
        <v>126953</v>
      </c>
      <c r="K337" s="234" t="s">
        <v>567</v>
      </c>
      <c r="L337" s="234"/>
      <c r="M337" s="234"/>
      <c r="N337" s="234"/>
    </row>
    <row r="338" spans="2:33" s="215" customFormat="1" ht="15" x14ac:dyDescent="0.4">
      <c r="B338" s="236">
        <f>VLOOKUP(C338,Companies[],3,FALSE)</f>
        <v>20504311342</v>
      </c>
      <c r="C338" s="235" t="s">
        <v>432</v>
      </c>
      <c r="D338" s="235" t="s">
        <v>322</v>
      </c>
      <c r="E338" s="235" t="s">
        <v>524</v>
      </c>
      <c r="F338" s="235" t="s">
        <v>89</v>
      </c>
      <c r="G338" s="235" t="s">
        <v>89</v>
      </c>
      <c r="H338" s="235" t="s">
        <v>89</v>
      </c>
      <c r="I338" s="235" t="s">
        <v>233</v>
      </c>
      <c r="J338" s="338">
        <v>1372845</v>
      </c>
      <c r="K338" s="235" t="s">
        <v>567</v>
      </c>
      <c r="L338" s="235"/>
      <c r="M338" s="235"/>
      <c r="N338" s="235"/>
    </row>
    <row r="339" spans="2:33" s="215" customFormat="1" ht="15" x14ac:dyDescent="0.4">
      <c r="B339" s="236">
        <f>VLOOKUP(C339,Companies[],3,FALSE)</f>
        <v>20304177552</v>
      </c>
      <c r="C339" s="234" t="s">
        <v>433</v>
      </c>
      <c r="D339" s="234" t="s">
        <v>322</v>
      </c>
      <c r="E339" s="234" t="s">
        <v>524</v>
      </c>
      <c r="F339" s="234" t="s">
        <v>89</v>
      </c>
      <c r="G339" s="234" t="s">
        <v>89</v>
      </c>
      <c r="H339" s="234" t="s">
        <v>89</v>
      </c>
      <c r="I339" s="234" t="s">
        <v>233</v>
      </c>
      <c r="J339" s="338">
        <v>5651329</v>
      </c>
      <c r="K339" s="234" t="s">
        <v>567</v>
      </c>
      <c r="L339" s="234"/>
      <c r="M339" s="234"/>
      <c r="N339" s="234"/>
    </row>
    <row r="340" spans="2:33" s="215" customFormat="1" ht="15" x14ac:dyDescent="0.4">
      <c r="B340" s="236">
        <f>VLOOKUP(C340,Companies[],3,FALSE)</f>
        <v>20258262728</v>
      </c>
      <c r="C340" s="329" t="s">
        <v>436</v>
      </c>
      <c r="D340" s="234" t="s">
        <v>322</v>
      </c>
      <c r="E340" s="234" t="s">
        <v>524</v>
      </c>
      <c r="F340" s="235" t="s">
        <v>89</v>
      </c>
      <c r="G340" s="235" t="s">
        <v>89</v>
      </c>
      <c r="H340" s="235" t="s">
        <v>89</v>
      </c>
      <c r="I340" s="235" t="s">
        <v>233</v>
      </c>
      <c r="J340" s="338">
        <v>2586075</v>
      </c>
      <c r="K340" s="235" t="s">
        <v>567</v>
      </c>
      <c r="L340" s="235"/>
      <c r="M340" s="235"/>
      <c r="N340" s="235"/>
    </row>
    <row r="341" spans="2:33" s="215" customFormat="1" ht="15" x14ac:dyDescent="0.4">
      <c r="B341" s="236">
        <f>VLOOKUP(C341,Companies[],3,FALSE)</f>
        <v>20168702346</v>
      </c>
      <c r="C341" s="234" t="s">
        <v>438</v>
      </c>
      <c r="D341" s="234" t="s">
        <v>322</v>
      </c>
      <c r="E341" s="234" t="s">
        <v>524</v>
      </c>
      <c r="F341" s="234" t="s">
        <v>89</v>
      </c>
      <c r="G341" s="234" t="s">
        <v>89</v>
      </c>
      <c r="H341" s="234" t="s">
        <v>89</v>
      </c>
      <c r="I341" s="234" t="s">
        <v>233</v>
      </c>
      <c r="J341" s="338">
        <v>12185511</v>
      </c>
      <c r="K341" s="234" t="s">
        <v>567</v>
      </c>
      <c r="L341" s="234"/>
      <c r="M341" s="234"/>
      <c r="N341" s="234"/>
    </row>
    <row r="342" spans="2:33" s="215" customFormat="1" ht="15" x14ac:dyDescent="0.4">
      <c r="B342" s="236">
        <f>VLOOKUP(C342,Companies[],3,FALSE)</f>
        <v>20505792042</v>
      </c>
      <c r="C342" s="234" t="s">
        <v>442</v>
      </c>
      <c r="D342" s="234" t="s">
        <v>322</v>
      </c>
      <c r="E342" s="234" t="s">
        <v>524</v>
      </c>
      <c r="F342" s="234" t="s">
        <v>89</v>
      </c>
      <c r="G342" s="234" t="s">
        <v>89</v>
      </c>
      <c r="H342" s="234" t="s">
        <v>89</v>
      </c>
      <c r="I342" s="234" t="s">
        <v>233</v>
      </c>
      <c r="J342" s="338">
        <v>1286395</v>
      </c>
      <c r="K342" s="234" t="s">
        <v>567</v>
      </c>
      <c r="L342" s="234"/>
      <c r="M342" s="234"/>
      <c r="N342" s="234"/>
    </row>
    <row r="343" spans="2:33" s="215" customFormat="1" ht="15" x14ac:dyDescent="0.4">
      <c r="B343" s="236">
        <f>VLOOKUP(C343,Companies[],3,FALSE)</f>
        <v>20100142989</v>
      </c>
      <c r="C343" s="329" t="s">
        <v>443</v>
      </c>
      <c r="D343" s="234" t="s">
        <v>322</v>
      </c>
      <c r="E343" s="234" t="s">
        <v>524</v>
      </c>
      <c r="F343" s="235" t="s">
        <v>89</v>
      </c>
      <c r="G343" s="235" t="s">
        <v>89</v>
      </c>
      <c r="H343" s="235" t="s">
        <v>89</v>
      </c>
      <c r="I343" s="235" t="s">
        <v>233</v>
      </c>
      <c r="J343" s="338">
        <v>1481479</v>
      </c>
      <c r="K343" s="235" t="s">
        <v>567</v>
      </c>
      <c r="L343" s="235"/>
      <c r="M343" s="235"/>
      <c r="N343" s="235"/>
    </row>
    <row r="344" spans="2:33" s="215" customFormat="1" ht="15" x14ac:dyDescent="0.4">
      <c r="B344" s="236">
        <f>VLOOKUP(C344,Companies[],3,FALSE)</f>
        <v>20299935648</v>
      </c>
      <c r="C344" s="234" t="s">
        <v>445</v>
      </c>
      <c r="D344" s="234" t="s">
        <v>322</v>
      </c>
      <c r="E344" s="234" t="s">
        <v>524</v>
      </c>
      <c r="F344" s="234" t="s">
        <v>89</v>
      </c>
      <c r="G344" s="234" t="s">
        <v>89</v>
      </c>
      <c r="H344" s="234" t="s">
        <v>89</v>
      </c>
      <c r="I344" s="234" t="s">
        <v>233</v>
      </c>
      <c r="J344" s="338">
        <v>15379307</v>
      </c>
      <c r="K344" s="234" t="s">
        <v>567</v>
      </c>
      <c r="L344" s="234"/>
      <c r="M344" s="234"/>
      <c r="N344" s="234"/>
    </row>
    <row r="345" spans="2:33" s="215" customFormat="1" ht="15" x14ac:dyDescent="0.4">
      <c r="B345" s="236">
        <f>VLOOKUP(C345,Companies[],3,FALSE)</f>
        <v>20170072465</v>
      </c>
      <c r="C345" s="329" t="s">
        <v>447</v>
      </c>
      <c r="D345" s="234" t="s">
        <v>322</v>
      </c>
      <c r="E345" s="234" t="s">
        <v>524</v>
      </c>
      <c r="F345" s="235" t="s">
        <v>89</v>
      </c>
      <c r="G345" s="235" t="s">
        <v>89</v>
      </c>
      <c r="H345" s="235" t="s">
        <v>89</v>
      </c>
      <c r="I345" s="235" t="s">
        <v>233</v>
      </c>
      <c r="J345" s="338">
        <v>434762</v>
      </c>
      <c r="K345" s="235" t="s">
        <v>567</v>
      </c>
      <c r="L345" s="235"/>
      <c r="M345" s="235"/>
      <c r="N345" s="235"/>
    </row>
    <row r="346" spans="2:33" s="215" customFormat="1" ht="15" x14ac:dyDescent="0.4">
      <c r="B346" s="236">
        <f>VLOOKUP(C346,Companies[],3,FALSE)</f>
        <v>20217427593</v>
      </c>
      <c r="C346" s="329" t="s">
        <v>449</v>
      </c>
      <c r="D346" s="234" t="s">
        <v>322</v>
      </c>
      <c r="E346" s="234" t="s">
        <v>524</v>
      </c>
      <c r="F346" s="234" t="s">
        <v>89</v>
      </c>
      <c r="G346" s="234" t="s">
        <v>89</v>
      </c>
      <c r="H346" s="234" t="s">
        <v>89</v>
      </c>
      <c r="I346" s="234" t="s">
        <v>233</v>
      </c>
      <c r="J346" s="338">
        <v>1040385</v>
      </c>
      <c r="K346" s="234" t="s">
        <v>567</v>
      </c>
      <c r="L346" s="234"/>
      <c r="M346" s="234"/>
      <c r="N346" s="234"/>
    </row>
    <row r="347" spans="2:33" s="215" customFormat="1" ht="15" x14ac:dyDescent="0.4">
      <c r="B347" s="236">
        <f>VLOOKUP(C347,Companies[],3,FALSE)</f>
        <v>20100017572</v>
      </c>
      <c r="C347" s="235" t="s">
        <v>450</v>
      </c>
      <c r="D347" s="235" t="s">
        <v>322</v>
      </c>
      <c r="E347" s="235" t="s">
        <v>524</v>
      </c>
      <c r="F347" s="235" t="s">
        <v>89</v>
      </c>
      <c r="G347" s="235" t="s">
        <v>89</v>
      </c>
      <c r="H347" s="235" t="s">
        <v>89</v>
      </c>
      <c r="I347" s="235" t="s">
        <v>233</v>
      </c>
      <c r="J347" s="338">
        <v>156641</v>
      </c>
      <c r="K347" s="235" t="s">
        <v>567</v>
      </c>
      <c r="L347" s="235"/>
      <c r="M347" s="235"/>
      <c r="N347" s="235"/>
    </row>
    <row r="348" spans="2:33" s="215" customFormat="1" ht="15" x14ac:dyDescent="0.4">
      <c r="B348" s="236">
        <f>VLOOKUP(C348,Companies[],3,FALSE)</f>
        <v>20506766762</v>
      </c>
      <c r="C348" s="234" t="s">
        <v>452</v>
      </c>
      <c r="D348" s="235" t="s">
        <v>322</v>
      </c>
      <c r="E348" s="235" t="s">
        <v>524</v>
      </c>
      <c r="F348" s="234" t="s">
        <v>89</v>
      </c>
      <c r="G348" s="234" t="s">
        <v>89</v>
      </c>
      <c r="H348" s="234" t="s">
        <v>89</v>
      </c>
      <c r="I348" s="234" t="s">
        <v>233</v>
      </c>
      <c r="J348" s="338">
        <v>1281394</v>
      </c>
      <c r="K348" s="234" t="s">
        <v>567</v>
      </c>
      <c r="L348" s="234"/>
      <c r="M348" s="234"/>
      <c r="N348" s="234"/>
    </row>
    <row r="349" spans="2:33" s="34" customFormat="1" ht="15.5" thickBot="1" x14ac:dyDescent="0.45">
      <c r="B349" s="210"/>
      <c r="C349" s="210"/>
      <c r="D349" s="210"/>
      <c r="E349" s="210"/>
      <c r="F349" s="210"/>
      <c r="G349" s="212"/>
      <c r="H349" s="210"/>
      <c r="I349" s="210"/>
      <c r="J349" s="210"/>
      <c r="K349" s="210"/>
      <c r="L349" s="210"/>
      <c r="M349" s="210"/>
      <c r="N349" s="210"/>
      <c r="O349" s="210"/>
      <c r="P349" s="210"/>
      <c r="Q349" s="210"/>
      <c r="R349" s="210"/>
      <c r="S349" s="210"/>
      <c r="T349" s="210"/>
      <c r="U349" s="210"/>
      <c r="V349" s="210"/>
      <c r="W349" s="210"/>
      <c r="X349" s="210"/>
      <c r="Y349" s="210"/>
      <c r="Z349" s="210"/>
      <c r="AA349" s="210"/>
      <c r="AB349" s="210"/>
      <c r="AC349" s="210"/>
      <c r="AD349" s="210"/>
      <c r="AE349" s="210"/>
      <c r="AF349" s="210"/>
      <c r="AG349" s="210"/>
    </row>
    <row r="350" spans="2:33" s="34" customFormat="1" ht="15.5" thickBot="1" x14ac:dyDescent="0.45">
      <c r="B350" s="210"/>
      <c r="C350" s="210"/>
      <c r="D350" s="210"/>
      <c r="E350" s="210"/>
      <c r="F350" s="210"/>
      <c r="G350" s="212"/>
      <c r="H350" s="151" t="s">
        <v>535</v>
      </c>
      <c r="I350" s="152"/>
      <c r="J350" s="153">
        <f>SUMIF(Table10[Moneda de la información],"USD",Table10[Valor de ingresos])+(IFERROR(SUMIF(Table10[Moneda de la información],"&lt;&gt;USD",Table10[Valor de ingresos])/'Parte 1 - Datos generales'!$E$45,0))</f>
        <v>2988716606.6252432</v>
      </c>
      <c r="K350" s="210"/>
      <c r="L350" s="210"/>
      <c r="M350" s="210"/>
      <c r="N350" s="210"/>
      <c r="O350" s="210"/>
      <c r="P350" s="210"/>
      <c r="Q350" s="210"/>
      <c r="R350" s="210"/>
      <c r="S350" s="210"/>
      <c r="T350" s="210"/>
      <c r="U350" s="210"/>
      <c r="V350" s="210"/>
      <c r="W350" s="210"/>
      <c r="X350" s="210"/>
      <c r="Y350" s="210"/>
      <c r="Z350" s="210"/>
      <c r="AA350" s="210"/>
      <c r="AB350" s="210"/>
      <c r="AC350" s="210"/>
      <c r="AD350" s="210"/>
      <c r="AE350" s="210"/>
      <c r="AF350" s="210"/>
      <c r="AG350" s="210"/>
    </row>
    <row r="351" spans="2:33" ht="23.25" customHeight="1" thickBot="1" x14ac:dyDescent="0.45">
      <c r="B351" s="210"/>
      <c r="C351" s="210"/>
      <c r="D351" s="210"/>
      <c r="E351" s="210"/>
      <c r="F351" s="210"/>
      <c r="G351" s="212"/>
      <c r="H351" s="210"/>
      <c r="I351" s="200"/>
      <c r="J351" s="201"/>
      <c r="K351" s="210"/>
      <c r="L351" s="210"/>
      <c r="M351" s="210"/>
      <c r="N351" s="210"/>
    </row>
    <row r="352" spans="2:33" s="34" customFormat="1" ht="15.5" thickBot="1" x14ac:dyDescent="0.45">
      <c r="B352" s="210"/>
      <c r="C352" s="210"/>
      <c r="D352" s="210"/>
      <c r="E352" s="210"/>
      <c r="F352" s="210"/>
      <c r="G352" s="212"/>
      <c r="H352" s="151" t="str">
        <f>"Total en "&amp;'Parte 1 - Datos generales'!$E$44</f>
        <v>Total en XXX</v>
      </c>
      <c r="I352" s="152"/>
      <c r="J352" s="153">
        <f>IF('Parte 1 - Datos generales'!$E$44="USD",0,SUMIF(Table10[Moneda de la información],'Parte 1 - Datos generales'!$E$44,Table10[Valor de ingresos]))+(IFERROR(SUMIF(Table10[Moneda de la información],"USD",Table10[Valor de ingresos])*'Parte 1 - Datos generales'!$E$45,0))</f>
        <v>2219444698.7583499</v>
      </c>
      <c r="K352" s="210"/>
      <c r="L352" s="210"/>
      <c r="M352" s="210"/>
      <c r="N352" s="210"/>
      <c r="O352" s="210"/>
      <c r="P352" s="210"/>
      <c r="Q352" s="210"/>
      <c r="R352" s="210"/>
      <c r="S352" s="210"/>
      <c r="T352" s="210"/>
      <c r="U352" s="210"/>
      <c r="V352" s="210"/>
      <c r="W352" s="210"/>
      <c r="X352" s="210"/>
      <c r="Y352" s="210"/>
      <c r="Z352" s="210"/>
      <c r="AA352" s="210"/>
      <c r="AB352" s="210"/>
      <c r="AC352" s="210"/>
      <c r="AD352" s="210"/>
      <c r="AE352" s="210"/>
      <c r="AF352" s="210"/>
      <c r="AG352" s="210"/>
    </row>
    <row r="353" spans="2:33" s="34" customFormat="1" ht="15" x14ac:dyDescent="0.4">
      <c r="B353" s="210"/>
      <c r="C353" s="210"/>
      <c r="D353" s="210"/>
      <c r="E353" s="210"/>
      <c r="F353" s="210"/>
      <c r="G353" s="210"/>
      <c r="H353" s="210"/>
      <c r="I353" s="210"/>
      <c r="J353" s="210"/>
      <c r="K353" s="210"/>
      <c r="L353" s="210"/>
      <c r="M353" s="210"/>
      <c r="N353" s="210"/>
      <c r="O353" s="210"/>
      <c r="P353" s="210"/>
      <c r="Q353" s="210"/>
      <c r="R353" s="210"/>
      <c r="S353" s="210"/>
      <c r="T353" s="210"/>
      <c r="U353" s="210"/>
      <c r="V353" s="210"/>
      <c r="W353" s="210"/>
      <c r="X353" s="210"/>
      <c r="Y353" s="210"/>
      <c r="Z353" s="210"/>
      <c r="AA353" s="210"/>
      <c r="AB353" s="210"/>
      <c r="AC353" s="210"/>
      <c r="AD353" s="210"/>
      <c r="AE353" s="210"/>
      <c r="AF353" s="210"/>
      <c r="AG353" s="210"/>
    </row>
    <row r="354" spans="2:33" s="34" customFormat="1" ht="20" x14ac:dyDescent="0.4">
      <c r="B354" s="12"/>
      <c r="C354" s="321" t="s">
        <v>536</v>
      </c>
      <c r="D354" s="321"/>
      <c r="E354" s="321"/>
      <c r="F354" s="321"/>
      <c r="G354" s="321"/>
      <c r="H354" s="321"/>
      <c r="I354" s="321"/>
      <c r="J354" s="321"/>
      <c r="K354" s="321"/>
      <c r="L354" s="321"/>
      <c r="M354" s="321"/>
      <c r="N354" s="321"/>
      <c r="O354" s="210"/>
      <c r="P354" s="210"/>
      <c r="Q354" s="210"/>
      <c r="R354" s="210"/>
      <c r="S354" s="210"/>
      <c r="T354" s="210"/>
      <c r="U354" s="210"/>
      <c r="V354" s="210"/>
      <c r="W354" s="210"/>
      <c r="X354" s="210"/>
      <c r="Y354" s="210"/>
      <c r="Z354" s="210"/>
      <c r="AA354" s="210"/>
      <c r="AB354" s="210"/>
      <c r="AC354" s="210"/>
      <c r="AD354" s="210"/>
      <c r="AE354" s="210"/>
      <c r="AF354" s="210"/>
      <c r="AG354" s="210"/>
    </row>
    <row r="355" spans="2:33" s="34" customFormat="1" ht="15" x14ac:dyDescent="0.4">
      <c r="B355" s="210"/>
      <c r="C355" s="319" t="s">
        <v>537</v>
      </c>
      <c r="D355" s="319"/>
      <c r="E355" s="319"/>
      <c r="F355" s="319"/>
      <c r="G355" s="319"/>
      <c r="H355" s="319"/>
      <c r="I355" s="319"/>
      <c r="J355" s="319"/>
      <c r="K355" s="319"/>
      <c r="L355" s="319"/>
      <c r="M355" s="319"/>
      <c r="N355" s="319"/>
      <c r="O355" s="210"/>
      <c r="P355" s="210"/>
      <c r="Q355" s="210"/>
      <c r="R355" s="210"/>
      <c r="S355" s="210"/>
      <c r="T355" s="210"/>
      <c r="U355" s="210"/>
      <c r="V355" s="210"/>
      <c r="W355" s="210"/>
      <c r="X355" s="210"/>
      <c r="Y355" s="210"/>
      <c r="Z355" s="210"/>
      <c r="AA355" s="210"/>
      <c r="AB355" s="210"/>
      <c r="AC355" s="210"/>
      <c r="AD355" s="210"/>
      <c r="AE355" s="210"/>
      <c r="AF355" s="210"/>
      <c r="AG355" s="210"/>
    </row>
    <row r="356" spans="2:33" s="34" customFormat="1" ht="15" x14ac:dyDescent="0.4">
      <c r="B356" s="210"/>
      <c r="C356" s="319"/>
      <c r="D356" s="319"/>
      <c r="E356" s="319"/>
      <c r="F356" s="319"/>
      <c r="G356" s="319"/>
      <c r="H356" s="319"/>
      <c r="I356" s="319"/>
      <c r="J356" s="319"/>
      <c r="K356" s="319"/>
      <c r="L356" s="319"/>
      <c r="M356" s="319"/>
      <c r="N356" s="319"/>
      <c r="O356" s="210"/>
      <c r="P356" s="210"/>
      <c r="Q356" s="210"/>
      <c r="R356" s="210"/>
      <c r="S356" s="210"/>
      <c r="T356" s="210"/>
      <c r="U356" s="210"/>
      <c r="V356" s="210"/>
      <c r="W356" s="210"/>
      <c r="X356" s="210"/>
      <c r="Y356" s="210"/>
      <c r="Z356" s="210"/>
      <c r="AA356" s="210"/>
      <c r="AB356" s="210"/>
      <c r="AC356" s="210"/>
      <c r="AD356" s="210"/>
      <c r="AE356" s="210"/>
      <c r="AF356" s="210"/>
      <c r="AG356" s="210"/>
    </row>
    <row r="357" spans="2:33" s="34" customFormat="1" ht="15" x14ac:dyDescent="0.4">
      <c r="B357" s="210"/>
      <c r="C357" s="319" t="s">
        <v>538</v>
      </c>
      <c r="D357" s="319"/>
      <c r="E357" s="319"/>
      <c r="F357" s="319"/>
      <c r="G357" s="319"/>
      <c r="H357" s="319"/>
      <c r="I357" s="319"/>
      <c r="J357" s="319"/>
      <c r="K357" s="319"/>
      <c r="L357" s="319"/>
      <c r="M357" s="319"/>
      <c r="N357" s="319"/>
      <c r="O357" s="210"/>
      <c r="P357" s="210"/>
      <c r="Q357" s="210"/>
      <c r="R357" s="210"/>
      <c r="S357" s="210"/>
      <c r="T357" s="210"/>
      <c r="U357" s="210"/>
      <c r="V357" s="210"/>
      <c r="W357" s="210"/>
      <c r="X357" s="210"/>
      <c r="Y357" s="210"/>
      <c r="Z357" s="210"/>
      <c r="AA357" s="210"/>
      <c r="AB357" s="210"/>
      <c r="AC357" s="210"/>
      <c r="AD357" s="210"/>
      <c r="AE357" s="210"/>
      <c r="AF357" s="210"/>
      <c r="AG357" s="210"/>
    </row>
    <row r="358" spans="2:33" s="34" customFormat="1" ht="15" x14ac:dyDescent="0.4">
      <c r="B358" s="210"/>
      <c r="C358" s="319" t="s">
        <v>540</v>
      </c>
      <c r="D358" s="319"/>
      <c r="E358" s="319"/>
      <c r="F358" s="319"/>
      <c r="G358" s="319"/>
      <c r="H358" s="319"/>
      <c r="I358" s="319"/>
      <c r="J358" s="319"/>
      <c r="K358" s="319"/>
      <c r="L358" s="319"/>
      <c r="M358" s="319"/>
      <c r="N358" s="319"/>
      <c r="O358" s="210"/>
      <c r="P358" s="210"/>
      <c r="Q358" s="210"/>
      <c r="R358" s="210"/>
      <c r="S358" s="210"/>
      <c r="T358" s="210"/>
      <c r="U358" s="210"/>
      <c r="V358" s="210"/>
      <c r="W358" s="210"/>
      <c r="X358" s="210"/>
      <c r="Y358" s="210"/>
      <c r="Z358" s="210"/>
      <c r="AA358" s="210"/>
      <c r="AB358" s="210"/>
      <c r="AC358" s="210"/>
      <c r="AD358" s="210"/>
      <c r="AE358" s="210"/>
      <c r="AF358" s="210"/>
      <c r="AG358" s="210"/>
    </row>
    <row r="359" spans="2:33" s="34" customFormat="1" ht="15" x14ac:dyDescent="0.4">
      <c r="B359" s="210"/>
      <c r="C359" s="319" t="s">
        <v>546</v>
      </c>
      <c r="D359" s="319"/>
      <c r="E359" s="319"/>
      <c r="F359" s="319"/>
      <c r="G359" s="319"/>
      <c r="H359" s="319"/>
      <c r="I359" s="319"/>
      <c r="J359" s="319"/>
      <c r="K359" s="319"/>
      <c r="L359" s="319"/>
      <c r="M359" s="319"/>
      <c r="N359" s="319"/>
      <c r="O359" s="210"/>
      <c r="P359" s="210"/>
      <c r="Q359" s="210"/>
      <c r="R359" s="210"/>
      <c r="S359" s="210"/>
      <c r="T359" s="210"/>
      <c r="U359" s="210"/>
      <c r="V359" s="210"/>
      <c r="W359" s="210"/>
      <c r="X359" s="210"/>
      <c r="Y359" s="210"/>
      <c r="Z359" s="210"/>
      <c r="AA359" s="210"/>
      <c r="AB359" s="210"/>
      <c r="AC359" s="210"/>
      <c r="AD359" s="210"/>
      <c r="AE359" s="210"/>
      <c r="AF359" s="210"/>
      <c r="AG359" s="210"/>
    </row>
    <row r="360" spans="2:33" s="34" customFormat="1" ht="16.5" customHeight="1" x14ac:dyDescent="0.4">
      <c r="B360" s="210"/>
      <c r="C360" s="319" t="s">
        <v>548</v>
      </c>
      <c r="D360" s="319"/>
      <c r="E360" s="319"/>
      <c r="F360" s="319"/>
      <c r="G360" s="319"/>
      <c r="H360" s="319"/>
      <c r="I360" s="319"/>
      <c r="J360" s="319"/>
      <c r="K360" s="319"/>
      <c r="L360" s="319"/>
      <c r="M360" s="319"/>
      <c r="N360" s="319"/>
      <c r="O360" s="210"/>
      <c r="P360" s="210"/>
      <c r="Q360" s="210"/>
      <c r="R360" s="210"/>
      <c r="S360" s="210"/>
      <c r="T360" s="210"/>
      <c r="U360" s="210"/>
      <c r="V360" s="210"/>
      <c r="W360" s="210"/>
      <c r="X360" s="210"/>
      <c r="Y360" s="210"/>
      <c r="Z360" s="210"/>
      <c r="AA360" s="210"/>
      <c r="AB360" s="210"/>
      <c r="AC360" s="210"/>
      <c r="AD360" s="210"/>
      <c r="AE360" s="210"/>
      <c r="AF360" s="210"/>
      <c r="AG360" s="210"/>
    </row>
    <row r="361" spans="2:33" s="34" customFormat="1" ht="15" x14ac:dyDescent="0.4">
      <c r="B361" s="210"/>
      <c r="C361" s="319" t="s">
        <v>549</v>
      </c>
      <c r="D361" s="319"/>
      <c r="E361" s="319"/>
      <c r="F361" s="319"/>
      <c r="G361" s="319"/>
      <c r="H361" s="319"/>
      <c r="I361" s="319"/>
      <c r="J361" s="319"/>
      <c r="K361" s="319"/>
      <c r="L361" s="319"/>
      <c r="M361" s="319"/>
      <c r="N361" s="319"/>
      <c r="O361" s="210"/>
      <c r="P361" s="210"/>
      <c r="Q361" s="210"/>
      <c r="R361" s="210"/>
      <c r="S361" s="210"/>
      <c r="T361" s="210"/>
      <c r="U361" s="210"/>
      <c r="V361" s="210"/>
      <c r="W361" s="210"/>
      <c r="X361" s="210"/>
      <c r="Y361" s="210"/>
      <c r="Z361" s="210"/>
      <c r="AA361" s="210"/>
      <c r="AB361" s="210"/>
      <c r="AC361" s="210"/>
      <c r="AD361" s="210"/>
      <c r="AE361" s="210"/>
      <c r="AF361" s="210"/>
      <c r="AG361" s="210"/>
    </row>
    <row r="362" spans="2:33" s="34" customFormat="1" ht="15" x14ac:dyDescent="0.4">
      <c r="B362" s="210"/>
      <c r="C362" s="319"/>
      <c r="D362" s="319"/>
      <c r="E362" s="319"/>
      <c r="F362" s="319"/>
      <c r="G362" s="319"/>
      <c r="H362" s="319"/>
      <c r="I362" s="319"/>
      <c r="J362" s="319"/>
      <c r="K362" s="319"/>
      <c r="L362" s="319"/>
      <c r="M362" s="319"/>
      <c r="N362" s="319"/>
      <c r="O362" s="210"/>
      <c r="P362" s="210"/>
      <c r="Q362" s="210"/>
      <c r="R362" s="210"/>
      <c r="S362" s="210"/>
      <c r="T362" s="210"/>
      <c r="U362" s="210"/>
      <c r="V362" s="210"/>
      <c r="W362" s="210"/>
      <c r="X362" s="210"/>
      <c r="Y362" s="210"/>
      <c r="Z362" s="210"/>
      <c r="AA362" s="210"/>
      <c r="AB362" s="210"/>
      <c r="AC362" s="210"/>
      <c r="AD362" s="210"/>
      <c r="AE362" s="210"/>
      <c r="AF362" s="210"/>
      <c r="AG362" s="210"/>
    </row>
    <row r="363" spans="2:33" s="34" customFormat="1" ht="15.5" thickBot="1" x14ac:dyDescent="0.45">
      <c r="B363" s="210"/>
      <c r="C363" s="316"/>
      <c r="D363" s="316"/>
      <c r="E363" s="316"/>
      <c r="F363" s="316"/>
      <c r="G363" s="316"/>
      <c r="H363" s="316"/>
      <c r="I363" s="316"/>
      <c r="J363" s="316"/>
      <c r="K363" s="316"/>
      <c r="L363" s="316"/>
      <c r="M363" s="316"/>
      <c r="N363" s="316"/>
      <c r="O363" s="210"/>
      <c r="P363" s="210"/>
      <c r="Q363" s="210"/>
      <c r="R363" s="210"/>
      <c r="S363" s="210"/>
      <c r="T363" s="210"/>
      <c r="U363" s="210"/>
      <c r="V363" s="210"/>
      <c r="W363" s="210"/>
      <c r="X363" s="210"/>
      <c r="Y363" s="210"/>
      <c r="Z363" s="210"/>
      <c r="AA363" s="210"/>
      <c r="AB363" s="210"/>
      <c r="AC363" s="210"/>
      <c r="AD363" s="210"/>
      <c r="AE363" s="210"/>
      <c r="AF363" s="210"/>
      <c r="AG363" s="210"/>
    </row>
    <row r="364" spans="2:33" s="34" customFormat="1" ht="15" x14ac:dyDescent="0.4">
      <c r="B364" s="210"/>
      <c r="C364" s="315"/>
      <c r="D364" s="315"/>
      <c r="E364" s="315"/>
      <c r="F364" s="315"/>
      <c r="G364" s="315"/>
      <c r="H364" s="315"/>
      <c r="I364" s="315"/>
      <c r="J364" s="315"/>
      <c r="K364" s="315"/>
      <c r="L364" s="315"/>
      <c r="M364" s="315"/>
      <c r="N364" s="315"/>
      <c r="O364" s="210"/>
      <c r="P364" s="210"/>
      <c r="Q364" s="210"/>
      <c r="R364" s="210"/>
      <c r="S364" s="210"/>
      <c r="T364" s="210"/>
      <c r="U364" s="210"/>
      <c r="V364" s="210"/>
      <c r="W364" s="210"/>
      <c r="X364" s="210"/>
      <c r="Y364" s="210"/>
      <c r="Z364" s="210"/>
      <c r="AA364" s="210"/>
      <c r="AB364" s="210"/>
      <c r="AC364" s="210"/>
      <c r="AD364" s="210"/>
      <c r="AE364" s="210"/>
      <c r="AF364" s="210"/>
      <c r="AG364" s="210"/>
    </row>
    <row r="365" spans="2:33" ht="15.5" thickBot="1" x14ac:dyDescent="0.45">
      <c r="B365" s="210"/>
      <c r="C365" s="289" t="s">
        <v>33</v>
      </c>
      <c r="D365" s="290"/>
      <c r="E365" s="290"/>
      <c r="F365" s="290"/>
      <c r="G365" s="290"/>
      <c r="H365" s="290"/>
      <c r="I365" s="290"/>
      <c r="J365" s="290"/>
      <c r="K365" s="290"/>
      <c r="L365" s="290"/>
      <c r="M365" s="290"/>
      <c r="N365" s="290"/>
    </row>
    <row r="366" spans="2:33" ht="15" customHeight="1" x14ac:dyDescent="0.4">
      <c r="B366" s="210"/>
      <c r="C366" s="291" t="s">
        <v>34</v>
      </c>
      <c r="D366" s="292"/>
      <c r="E366" s="292"/>
      <c r="F366" s="292"/>
      <c r="G366" s="292"/>
      <c r="H366" s="292"/>
      <c r="I366" s="292"/>
      <c r="J366" s="292"/>
      <c r="K366" s="292"/>
      <c r="L366" s="292"/>
      <c r="M366" s="292"/>
      <c r="N366" s="292"/>
    </row>
    <row r="367" spans="2:33" ht="15.5" thickBot="1" x14ac:dyDescent="0.45">
      <c r="B367" s="210"/>
      <c r="C367" s="312"/>
      <c r="D367" s="312"/>
      <c r="E367" s="312"/>
      <c r="F367" s="312"/>
      <c r="G367" s="312"/>
      <c r="H367" s="312"/>
      <c r="I367" s="312"/>
      <c r="J367" s="312"/>
      <c r="K367" s="312"/>
      <c r="L367" s="312"/>
      <c r="M367" s="312"/>
      <c r="N367" s="312"/>
    </row>
    <row r="368" spans="2:33" ht="15" x14ac:dyDescent="0.35">
      <c r="C368" s="286" t="s">
        <v>35</v>
      </c>
      <c r="D368" s="286"/>
      <c r="E368" s="286"/>
      <c r="F368" s="286"/>
      <c r="G368" s="286"/>
    </row>
    <row r="369" spans="3:7" ht="15" x14ac:dyDescent="0.35">
      <c r="C369" s="269" t="s">
        <v>36</v>
      </c>
      <c r="D369" s="269"/>
      <c r="E369" s="269"/>
      <c r="F369" s="269"/>
      <c r="G369" s="269"/>
    </row>
    <row r="370" spans="3:7" ht="15" x14ac:dyDescent="0.35">
      <c r="C370" s="279" t="s">
        <v>38</v>
      </c>
      <c r="D370" s="279"/>
      <c r="E370" s="279"/>
      <c r="F370" s="279"/>
      <c r="G370" s="279"/>
    </row>
  </sheetData>
  <protectedRanges>
    <protectedRange algorithmName="SHA-512" hashValue="19r0bVvPR7yZA0UiYij7Tv1CBk3noIABvFePbLhCJ4nk3L6A+Fy+RdPPS3STf+a52x4pG2PQK4FAkXK9epnlIA==" saltValue="gQC4yrLvnbJqxYZ0KSEoZA==" spinCount="100000" sqref="C349:D352 F349:G352 H349" name="Government revenues_1"/>
    <protectedRange algorithmName="SHA-512" hashValue="19r0bVvPR7yZA0UiYij7Tv1CBk3noIABvFePbLhCJ4nk3L6A+Fy+RdPPS3STf+a52x4pG2PQK4FAkXK9epnlIA==" saltValue="gQC4yrLvnbJqxYZ0KSEoZA==" spinCount="100000" sqref="I350:I352" name="Government revenues_2"/>
    <protectedRange algorithmName="SHA-512" hashValue="19r0bVvPR7yZA0UiYij7Tv1CBk3noIABvFePbLhCJ4nk3L6A+Fy+RdPPS3STf+a52x4pG2PQK4FAkXK9epnlIA==" saltValue="gQC4yrLvnbJqxYZ0KSEoZA==" spinCount="100000" sqref="D252" name="Government revenues"/>
  </protectedRanges>
  <mergeCells count="28">
    <mergeCell ref="C357:N357"/>
    <mergeCell ref="C358:N358"/>
    <mergeCell ref="C359:N359"/>
    <mergeCell ref="C360:N360"/>
    <mergeCell ref="B13:N13"/>
    <mergeCell ref="C363:N363"/>
    <mergeCell ref="C2:N2"/>
    <mergeCell ref="C3:N3"/>
    <mergeCell ref="C4:N4"/>
    <mergeCell ref="C5:N5"/>
    <mergeCell ref="C6:N6"/>
    <mergeCell ref="C7:N7"/>
    <mergeCell ref="C8:N8"/>
    <mergeCell ref="C9:N9"/>
    <mergeCell ref="C361:N361"/>
    <mergeCell ref="C362:N362"/>
    <mergeCell ref="C10:N10"/>
    <mergeCell ref="C11:N11"/>
    <mergeCell ref="C354:N354"/>
    <mergeCell ref="C355:N355"/>
    <mergeCell ref="C356:N356"/>
    <mergeCell ref="C368:G368"/>
    <mergeCell ref="C369:G369"/>
    <mergeCell ref="C370:G370"/>
    <mergeCell ref="C364:N364"/>
    <mergeCell ref="C365:N365"/>
    <mergeCell ref="C366:N366"/>
    <mergeCell ref="C367:N367"/>
  </mergeCells>
  <dataValidations xWindow="1133" yWindow="562" count="7">
    <dataValidation type="textLength" allowBlank="1" showInputMessage="1" showErrorMessage="1" errorTitle="Por favor, no editar estas celda" error="Por favor, no edite estas celdas" sqref="C354:N355" xr:uid="{00000000-0002-0000-0500-000000000000}">
      <formula1>10000</formula1>
      <formula2>50000</formula2>
    </dataValidation>
    <dataValidation type="textLength" allowBlank="1" showInputMessage="1" showErrorMessage="1" sqref="C366:N367 B1:O14 B363:B367 C363:N364 B349:G353 H351 H349 H353 A1:A15 I349:N353 O349:O364 A349:A364" xr:uid="{00000000-0002-0000-0500-000001000000}">
      <formula1>9999999</formula1>
      <formula2>99999999</formula2>
    </dataValidation>
    <dataValidation type="whole" showInputMessage="1" showErrorMessage="1" sqref="C368:G370" xr:uid="{00000000-0002-0000-0500-000002000000}">
      <formula1>999999</formula1>
      <formula2>99999999</formula2>
    </dataValidation>
    <dataValidation type="whole" allowBlank="1" showInputMessage="1" showErrorMessage="1" errorTitle="No editar estas celdas" error="Por favor, no edite estas celdas" sqref="C365" xr:uid="{00000000-0002-0000-0500-000003000000}">
      <formula1>10000</formula1>
      <formula2>50000</formula2>
    </dataValidation>
    <dataValidation type="list" allowBlank="1" showInputMessage="1" showErrorMessage="1" sqref="F15:H128 F129:G141 K15:M348 F142:H348" xr:uid="{00000000-0002-0000-0500-000004000000}">
      <formula1>Simple_options_list</formula1>
    </dataValidation>
    <dataValidation type="list" allowBlank="1" showInputMessage="1" showErrorMessage="1" promptTitle="Organismo gubernamental receptor" prompt="Ingrese el nombre del organismo gubernamental receptor._x000a__x000a_Por favor, evite utilizar siglas e ingrese el nombre completo._x000a_" sqref="D252" xr:uid="{72691039-FBF6-43BB-89B4-A27C12F77DF7}">
      <formula1>Government_entities_list</formula1>
    </dataValidation>
    <dataValidation allowBlank="1" showInputMessage="1" showErrorMessage="1" promptTitle="Organismo gubernamental receptor" prompt="Ingrese el nombre del organismo gubernamental receptor._x000a__x000a_Por favor, evite utilizar siglas e ingrese el nombre completo." sqref="D142:D251" xr:uid="{00000000-0002-0000-0500-000005000000}"/>
  </dataValidations>
  <hyperlinks>
    <hyperlink ref="C9:K9" r:id="rId1" display="If you have any questions, please contact data@eiti.org" xr:uid="{00000000-0004-0000-0500-000000000000}"/>
    <hyperlink ref="B13" r:id="rId2" location="r4-1" display="EITI Requirement 4.1" xr:uid="{00000000-0004-0000-0500-000001000000}"/>
    <hyperlink ref="B13:N13" r:id="rId3" location="r4-1" display="Requisito EITI 4.1.c: Pagos de empresas ;  Requisito 4.7: Información a nivel de proyecto" xr:uid="{00000000-0004-0000-0500-000002000000}"/>
    <hyperlink ref="C366:G366" r:id="rId4" display="Give us your feedback or report a conflict in the data! Write to us at  data@eiti.org" xr:uid="{00000000-0004-0000-0500-000003000000}"/>
    <hyperlink ref="C365:G365" r:id="rId5" display="Puede acceder a la versión más reciente de las plantillas de datos resumidos en https://eiti.org/es/documento/plantilla-datos-resumidos-del-eiti" xr:uid="{00000000-0004-0000-0500-000004000000}"/>
  </hyperlinks>
  <pageMargins left="0.7" right="0.7" top="0.75" bottom="0.75" header="0.3" footer="0.3"/>
  <pageSetup paperSize="9" orientation="portrait" r:id="rId6"/>
  <legacyDrawing r:id="rId7"/>
  <tableParts count="1">
    <tablePart r:id="rId8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E246"/>
  <sheetViews>
    <sheetView showGridLines="0" topLeftCell="U1" zoomScale="75" zoomScaleNormal="75" workbookViewId="0">
      <selection activeCell="AE1" sqref="AE1"/>
    </sheetView>
  </sheetViews>
  <sheetFormatPr defaultColWidth="9.1796875" defaultRowHeight="14" x14ac:dyDescent="0.35"/>
  <cols>
    <col min="1" max="1" width="38.81640625" bestFit="1" customWidth="1"/>
    <col min="2" max="3" width="17.453125" customWidth="1"/>
    <col min="4" max="7" width="26.453125" customWidth="1"/>
    <col min="9" max="9" width="24.453125" customWidth="1"/>
    <col min="10" max="10" width="28.453125" customWidth="1"/>
    <col min="11" max="11" width="20.453125" bestFit="1" customWidth="1"/>
    <col min="14" max="14" width="17.453125" customWidth="1"/>
    <col min="15" max="15" width="23.453125" customWidth="1"/>
    <col min="16" max="16" width="26.81640625" customWidth="1"/>
    <col min="19" max="19" width="61.7265625" customWidth="1"/>
    <col min="20" max="20" width="10.81640625" customWidth="1"/>
    <col min="27" max="27" width="10.453125" customWidth="1"/>
    <col min="29" max="29" width="15.453125" customWidth="1"/>
    <col min="31" max="31" width="16" customWidth="1"/>
  </cols>
  <sheetData>
    <row r="1" spans="1:31" x14ac:dyDescent="0.35">
      <c r="A1" s="1" t="s">
        <v>573</v>
      </c>
      <c r="I1" s="1" t="s">
        <v>574</v>
      </c>
      <c r="K1" s="1" t="s">
        <v>575</v>
      </c>
      <c r="N1" s="1" t="s">
        <v>576</v>
      </c>
      <c r="S1" s="1" t="s">
        <v>577</v>
      </c>
      <c r="AA1" s="1" t="s">
        <v>578</v>
      </c>
      <c r="AC1" s="1" t="s">
        <v>579</v>
      </c>
      <c r="AE1" s="1" t="s">
        <v>580</v>
      </c>
    </row>
    <row r="2" spans="1:31" ht="14.5" x14ac:dyDescent="0.35">
      <c r="A2" s="1" t="s">
        <v>581</v>
      </c>
      <c r="B2" s="1" t="s">
        <v>582</v>
      </c>
      <c r="C2" s="1" t="s">
        <v>583</v>
      </c>
      <c r="D2" s="1" t="s">
        <v>584</v>
      </c>
      <c r="E2" s="1" t="s">
        <v>585</v>
      </c>
      <c r="F2" s="1" t="s">
        <v>586</v>
      </c>
      <c r="G2" s="1" t="s">
        <v>587</v>
      </c>
      <c r="I2" t="s">
        <v>588</v>
      </c>
      <c r="K2" t="s">
        <v>588</v>
      </c>
      <c r="N2" s="4" t="s">
        <v>589</v>
      </c>
      <c r="O2" s="4" t="s">
        <v>590</v>
      </c>
      <c r="P2" s="4" t="s">
        <v>591</v>
      </c>
      <c r="S2" s="1" t="s">
        <v>592</v>
      </c>
      <c r="T2" s="1" t="s">
        <v>593</v>
      </c>
      <c r="U2" s="1" t="s">
        <v>594</v>
      </c>
      <c r="V2" s="1" t="s">
        <v>499</v>
      </c>
      <c r="W2" s="1" t="s">
        <v>500</v>
      </c>
      <c r="X2" s="1" t="s">
        <v>501</v>
      </c>
      <c r="Y2" s="1" t="s">
        <v>502</v>
      </c>
      <c r="AA2" s="1" t="s">
        <v>595</v>
      </c>
      <c r="AC2" t="s">
        <v>596</v>
      </c>
      <c r="AE2" t="s">
        <v>597</v>
      </c>
    </row>
    <row r="3" spans="1:31" x14ac:dyDescent="0.35">
      <c r="A3" t="s">
        <v>598</v>
      </c>
      <c r="B3" t="s">
        <v>599</v>
      </c>
      <c r="C3" t="s">
        <v>600</v>
      </c>
      <c r="D3" t="s">
        <v>601</v>
      </c>
      <c r="E3" t="s">
        <v>187</v>
      </c>
      <c r="F3">
        <v>840</v>
      </c>
      <c r="G3" t="s">
        <v>602</v>
      </c>
      <c r="I3" t="s">
        <v>603</v>
      </c>
      <c r="K3" s="6" t="s">
        <v>231</v>
      </c>
      <c r="N3" s="5" t="s">
        <v>604</v>
      </c>
      <c r="O3" s="5" t="s">
        <v>605</v>
      </c>
      <c r="P3" t="s">
        <v>606</v>
      </c>
      <c r="S3" t="s">
        <v>508</v>
      </c>
      <c r="T3" t="s">
        <v>607</v>
      </c>
      <c r="U3" t="s">
        <v>608</v>
      </c>
      <c r="V3" t="s">
        <v>609</v>
      </c>
      <c r="W3" t="s">
        <v>610</v>
      </c>
      <c r="X3" t="s">
        <v>508</v>
      </c>
      <c r="Y3" t="s">
        <v>508</v>
      </c>
      <c r="AA3" t="s">
        <v>611</v>
      </c>
      <c r="AC3" t="s">
        <v>612</v>
      </c>
      <c r="AE3" t="s">
        <v>316</v>
      </c>
    </row>
    <row r="4" spans="1:31" x14ac:dyDescent="0.35">
      <c r="A4" t="s">
        <v>613</v>
      </c>
      <c r="B4" t="s">
        <v>614</v>
      </c>
      <c r="C4" t="s">
        <v>615</v>
      </c>
      <c r="D4" t="s">
        <v>616</v>
      </c>
      <c r="E4" t="s">
        <v>617</v>
      </c>
      <c r="F4">
        <v>971</v>
      </c>
      <c r="G4" t="s">
        <v>618</v>
      </c>
      <c r="I4" t="s">
        <v>64</v>
      </c>
      <c r="K4" t="s">
        <v>79</v>
      </c>
      <c r="N4" s="5" t="s">
        <v>619</v>
      </c>
      <c r="O4" s="5" t="s">
        <v>620</v>
      </c>
      <c r="P4" t="s">
        <v>621</v>
      </c>
      <c r="S4" t="s">
        <v>515</v>
      </c>
      <c r="T4" t="s">
        <v>622</v>
      </c>
      <c r="U4" t="s">
        <v>623</v>
      </c>
      <c r="V4" t="s">
        <v>609</v>
      </c>
      <c r="W4" t="s">
        <v>610</v>
      </c>
      <c r="X4" t="s">
        <v>515</v>
      </c>
      <c r="Y4" t="s">
        <v>515</v>
      </c>
      <c r="AA4" t="s">
        <v>85</v>
      </c>
      <c r="AC4" t="s">
        <v>624</v>
      </c>
      <c r="AE4" t="s">
        <v>318</v>
      </c>
    </row>
    <row r="5" spans="1:31" x14ac:dyDescent="0.35">
      <c r="A5" t="s">
        <v>625</v>
      </c>
      <c r="B5" t="s">
        <v>626</v>
      </c>
      <c r="C5" t="s">
        <v>627</v>
      </c>
      <c r="D5" t="s">
        <v>628</v>
      </c>
      <c r="E5" t="s">
        <v>629</v>
      </c>
      <c r="F5">
        <v>978</v>
      </c>
      <c r="G5" t="s">
        <v>630</v>
      </c>
      <c r="I5" t="s">
        <v>104</v>
      </c>
      <c r="K5" t="s">
        <v>212</v>
      </c>
      <c r="N5" s="5" t="s">
        <v>631</v>
      </c>
      <c r="O5" s="5" t="s">
        <v>632</v>
      </c>
      <c r="P5" t="s">
        <v>633</v>
      </c>
      <c r="S5" t="s">
        <v>634</v>
      </c>
      <c r="T5" t="s">
        <v>635</v>
      </c>
      <c r="U5" t="s">
        <v>636</v>
      </c>
      <c r="V5" t="s">
        <v>609</v>
      </c>
      <c r="W5" t="s">
        <v>634</v>
      </c>
      <c r="X5" t="s">
        <v>634</v>
      </c>
      <c r="Y5" t="s">
        <v>634</v>
      </c>
      <c r="AA5" t="s">
        <v>86</v>
      </c>
      <c r="AC5" t="s">
        <v>637</v>
      </c>
      <c r="AE5" t="s">
        <v>638</v>
      </c>
    </row>
    <row r="6" spans="1:31" x14ac:dyDescent="0.35">
      <c r="A6" t="s">
        <v>639</v>
      </c>
      <c r="B6" t="s">
        <v>640</v>
      </c>
      <c r="C6" t="s">
        <v>641</v>
      </c>
      <c r="D6" t="s">
        <v>642</v>
      </c>
      <c r="E6" t="s">
        <v>643</v>
      </c>
      <c r="F6">
        <v>8</v>
      </c>
      <c r="G6" t="s">
        <v>644</v>
      </c>
      <c r="I6" t="s">
        <v>567</v>
      </c>
      <c r="K6" t="s">
        <v>89</v>
      </c>
      <c r="N6" s="5" t="s">
        <v>645</v>
      </c>
      <c r="O6" s="5" t="s">
        <v>646</v>
      </c>
      <c r="P6" t="s">
        <v>647</v>
      </c>
      <c r="S6" t="s">
        <v>648</v>
      </c>
      <c r="T6" t="s">
        <v>649</v>
      </c>
      <c r="U6" t="s">
        <v>650</v>
      </c>
      <c r="V6" t="s">
        <v>609</v>
      </c>
      <c r="W6" t="s">
        <v>648</v>
      </c>
      <c r="X6" t="s">
        <v>648</v>
      </c>
      <c r="Y6" t="s">
        <v>648</v>
      </c>
      <c r="AA6" t="s">
        <v>509</v>
      </c>
      <c r="AC6" t="s">
        <v>651</v>
      </c>
      <c r="AE6" t="s">
        <v>324</v>
      </c>
    </row>
    <row r="7" spans="1:31" x14ac:dyDescent="0.35">
      <c r="A7" t="s">
        <v>652</v>
      </c>
      <c r="B7" t="s">
        <v>653</v>
      </c>
      <c r="C7" t="s">
        <v>654</v>
      </c>
      <c r="D7" t="s">
        <v>655</v>
      </c>
      <c r="E7" t="s">
        <v>656</v>
      </c>
      <c r="F7">
        <v>12</v>
      </c>
      <c r="G7" t="s">
        <v>657</v>
      </c>
      <c r="I7" t="s">
        <v>89</v>
      </c>
      <c r="K7" t="s">
        <v>160</v>
      </c>
      <c r="N7" s="5" t="s">
        <v>658</v>
      </c>
      <c r="O7" s="5" t="s">
        <v>659</v>
      </c>
      <c r="P7" t="s">
        <v>660</v>
      </c>
      <c r="S7" t="s">
        <v>519</v>
      </c>
      <c r="T7" t="s">
        <v>661</v>
      </c>
      <c r="U7" t="s">
        <v>662</v>
      </c>
      <c r="V7" t="s">
        <v>609</v>
      </c>
      <c r="W7" t="s">
        <v>663</v>
      </c>
      <c r="X7" t="s">
        <v>519</v>
      </c>
      <c r="Y7" t="s">
        <v>519</v>
      </c>
      <c r="AA7" t="s">
        <v>89</v>
      </c>
      <c r="AC7" t="s">
        <v>664</v>
      </c>
      <c r="AE7" t="s">
        <v>321</v>
      </c>
    </row>
    <row r="8" spans="1:31" x14ac:dyDescent="0.35">
      <c r="A8" t="s">
        <v>665</v>
      </c>
      <c r="B8" t="s">
        <v>666</v>
      </c>
      <c r="C8" t="s">
        <v>667</v>
      </c>
      <c r="D8" t="s">
        <v>668</v>
      </c>
      <c r="E8" t="s">
        <v>187</v>
      </c>
      <c r="F8">
        <v>840</v>
      </c>
      <c r="G8" t="s">
        <v>602</v>
      </c>
      <c r="N8" s="5" t="s">
        <v>669</v>
      </c>
      <c r="O8" s="5" t="s">
        <v>670</v>
      </c>
      <c r="P8" t="str">
        <f>Table5_Commodities_list[[#This Row],[HS Product Description]]&amp;", volumen"</f>
        <v>Ferroaleaciones (7202), volumen</v>
      </c>
      <c r="S8" t="s">
        <v>671</v>
      </c>
      <c r="T8" t="s">
        <v>672</v>
      </c>
      <c r="U8" t="s">
        <v>673</v>
      </c>
      <c r="V8" t="s">
        <v>609</v>
      </c>
      <c r="W8" t="s">
        <v>663</v>
      </c>
      <c r="X8" t="s">
        <v>671</v>
      </c>
      <c r="Y8" t="s">
        <v>671</v>
      </c>
      <c r="AA8" t="s">
        <v>526</v>
      </c>
      <c r="AC8" t="s">
        <v>89</v>
      </c>
    </row>
    <row r="9" spans="1:31" x14ac:dyDescent="0.35">
      <c r="A9" t="s">
        <v>674</v>
      </c>
      <c r="B9" t="s">
        <v>675</v>
      </c>
      <c r="C9" t="s">
        <v>676</v>
      </c>
      <c r="D9" t="s">
        <v>677</v>
      </c>
      <c r="E9" t="s">
        <v>629</v>
      </c>
      <c r="F9">
        <v>978</v>
      </c>
      <c r="G9" t="s">
        <v>630</v>
      </c>
      <c r="I9" s="1" t="s">
        <v>678</v>
      </c>
      <c r="N9" s="5" t="s">
        <v>679</v>
      </c>
      <c r="O9" s="5" t="s">
        <v>680</v>
      </c>
      <c r="P9" t="s">
        <v>681</v>
      </c>
      <c r="S9" t="s">
        <v>517</v>
      </c>
      <c r="T9" t="s">
        <v>682</v>
      </c>
      <c r="U9" t="s">
        <v>683</v>
      </c>
      <c r="V9" t="s">
        <v>609</v>
      </c>
      <c r="W9" t="s">
        <v>663</v>
      </c>
      <c r="X9" t="s">
        <v>684</v>
      </c>
      <c r="Y9" t="s">
        <v>517</v>
      </c>
      <c r="AA9" t="s">
        <v>664</v>
      </c>
    </row>
    <row r="10" spans="1:31" x14ac:dyDescent="0.35">
      <c r="A10" t="s">
        <v>685</v>
      </c>
      <c r="B10" t="s">
        <v>686</v>
      </c>
      <c r="C10" t="s">
        <v>687</v>
      </c>
      <c r="D10" t="s">
        <v>688</v>
      </c>
      <c r="E10" t="s">
        <v>689</v>
      </c>
      <c r="F10">
        <v>973</v>
      </c>
      <c r="G10" t="s">
        <v>690</v>
      </c>
      <c r="I10" s="172" t="s">
        <v>585</v>
      </c>
      <c r="J10" s="172" t="s">
        <v>586</v>
      </c>
      <c r="K10" s="173" t="s">
        <v>587</v>
      </c>
      <c r="N10" s="5" t="s">
        <v>691</v>
      </c>
      <c r="O10" s="5" t="s">
        <v>692</v>
      </c>
      <c r="P10" t="s">
        <v>693</v>
      </c>
      <c r="S10" t="s">
        <v>694</v>
      </c>
      <c r="T10" t="s">
        <v>695</v>
      </c>
      <c r="U10" t="s">
        <v>696</v>
      </c>
      <c r="V10" t="s">
        <v>609</v>
      </c>
      <c r="W10" t="s">
        <v>663</v>
      </c>
      <c r="X10" t="s">
        <v>684</v>
      </c>
      <c r="Y10" t="s">
        <v>694</v>
      </c>
    </row>
    <row r="11" spans="1:31" x14ac:dyDescent="0.35">
      <c r="A11" t="s">
        <v>697</v>
      </c>
      <c r="B11" t="s">
        <v>698</v>
      </c>
      <c r="C11" t="s">
        <v>699</v>
      </c>
      <c r="D11" t="s">
        <v>700</v>
      </c>
      <c r="E11" t="s">
        <v>701</v>
      </c>
      <c r="F11">
        <v>951</v>
      </c>
      <c r="G11" t="s">
        <v>702</v>
      </c>
      <c r="I11" s="2" t="s">
        <v>703</v>
      </c>
      <c r="J11" s="2">
        <v>784</v>
      </c>
      <c r="K11" s="3" t="s">
        <v>704</v>
      </c>
      <c r="N11" s="5" t="s">
        <v>705</v>
      </c>
      <c r="O11" s="5" t="s">
        <v>706</v>
      </c>
      <c r="P11" t="s">
        <v>707</v>
      </c>
      <c r="S11" t="s">
        <v>708</v>
      </c>
      <c r="T11" t="s">
        <v>709</v>
      </c>
      <c r="U11" t="s">
        <v>710</v>
      </c>
      <c r="V11" t="s">
        <v>609</v>
      </c>
      <c r="W11" t="s">
        <v>663</v>
      </c>
      <c r="X11" t="s">
        <v>684</v>
      </c>
      <c r="Y11" t="s">
        <v>708</v>
      </c>
    </row>
    <row r="12" spans="1:31" x14ac:dyDescent="0.35">
      <c r="A12" t="s">
        <v>711</v>
      </c>
      <c r="B12" t="s">
        <v>712</v>
      </c>
      <c r="C12" t="s">
        <v>713</v>
      </c>
      <c r="D12" t="s">
        <v>714</v>
      </c>
      <c r="E12" t="s">
        <v>701</v>
      </c>
      <c r="F12">
        <v>951</v>
      </c>
      <c r="G12" t="s">
        <v>702</v>
      </c>
      <c r="I12" s="2" t="s">
        <v>617</v>
      </c>
      <c r="J12" s="2">
        <v>971</v>
      </c>
      <c r="K12" s="3" t="s">
        <v>618</v>
      </c>
      <c r="N12" s="5" t="s">
        <v>715</v>
      </c>
      <c r="O12" s="5" t="s">
        <v>716</v>
      </c>
      <c r="P12" t="s">
        <v>717</v>
      </c>
      <c r="S12" t="s">
        <v>718</v>
      </c>
      <c r="T12" t="s">
        <v>719</v>
      </c>
      <c r="U12" t="s">
        <v>720</v>
      </c>
      <c r="V12" t="s">
        <v>609</v>
      </c>
      <c r="W12" t="s">
        <v>721</v>
      </c>
      <c r="X12" t="s">
        <v>718</v>
      </c>
      <c r="Y12" t="s">
        <v>718</v>
      </c>
    </row>
    <row r="13" spans="1:31" x14ac:dyDescent="0.35">
      <c r="A13" t="s">
        <v>722</v>
      </c>
      <c r="B13" t="s">
        <v>723</v>
      </c>
      <c r="C13" t="s">
        <v>724</v>
      </c>
      <c r="D13" t="s">
        <v>725</v>
      </c>
      <c r="E13" t="s">
        <v>726</v>
      </c>
      <c r="F13">
        <v>32</v>
      </c>
      <c r="G13" t="s">
        <v>727</v>
      </c>
      <c r="I13" s="2" t="s">
        <v>643</v>
      </c>
      <c r="J13" s="2">
        <v>8</v>
      </c>
      <c r="K13" s="3" t="s">
        <v>644</v>
      </c>
      <c r="N13" s="5" t="s">
        <v>728</v>
      </c>
      <c r="O13" s="5" t="s">
        <v>729</v>
      </c>
      <c r="P13" t="s">
        <v>730</v>
      </c>
      <c r="S13" t="s">
        <v>731</v>
      </c>
      <c r="T13" t="s">
        <v>732</v>
      </c>
      <c r="U13" t="s">
        <v>733</v>
      </c>
      <c r="V13" t="s">
        <v>609</v>
      </c>
      <c r="W13" t="s">
        <v>721</v>
      </c>
      <c r="X13" t="s">
        <v>731</v>
      </c>
      <c r="Y13" t="s">
        <v>731</v>
      </c>
    </row>
    <row r="14" spans="1:31" x14ac:dyDescent="0.35">
      <c r="A14" t="s">
        <v>734</v>
      </c>
      <c r="B14" t="s">
        <v>735</v>
      </c>
      <c r="C14" t="s">
        <v>736</v>
      </c>
      <c r="D14" t="s">
        <v>737</v>
      </c>
      <c r="E14" t="s">
        <v>738</v>
      </c>
      <c r="F14">
        <v>51</v>
      </c>
      <c r="G14" t="s">
        <v>739</v>
      </c>
      <c r="I14" s="2" t="s">
        <v>738</v>
      </c>
      <c r="J14" s="2">
        <v>51</v>
      </c>
      <c r="K14" s="3" t="s">
        <v>739</v>
      </c>
      <c r="N14" s="5" t="s">
        <v>740</v>
      </c>
      <c r="O14" s="5" t="s">
        <v>741</v>
      </c>
      <c r="P14" t="s">
        <v>742</v>
      </c>
      <c r="S14" t="s">
        <v>743</v>
      </c>
      <c r="T14" t="s">
        <v>744</v>
      </c>
      <c r="U14" t="s">
        <v>745</v>
      </c>
      <c r="V14" t="s">
        <v>609</v>
      </c>
      <c r="W14" t="s">
        <v>721</v>
      </c>
      <c r="X14" t="s">
        <v>743</v>
      </c>
      <c r="Y14" t="s">
        <v>743</v>
      </c>
    </row>
    <row r="15" spans="1:31" x14ac:dyDescent="0.35">
      <c r="A15" t="s">
        <v>746</v>
      </c>
      <c r="B15" t="s">
        <v>747</v>
      </c>
      <c r="C15" t="s">
        <v>748</v>
      </c>
      <c r="D15" t="s">
        <v>749</v>
      </c>
      <c r="E15" t="s">
        <v>750</v>
      </c>
      <c r="F15">
        <v>533</v>
      </c>
      <c r="G15" t="s">
        <v>751</v>
      </c>
      <c r="I15" s="2" t="s">
        <v>752</v>
      </c>
      <c r="J15" s="2">
        <v>532</v>
      </c>
      <c r="K15" s="3" t="s">
        <v>753</v>
      </c>
      <c r="N15" s="5" t="s">
        <v>754</v>
      </c>
      <c r="O15" s="5" t="s">
        <v>755</v>
      </c>
      <c r="P15" t="s">
        <v>756</v>
      </c>
      <c r="S15" t="s">
        <v>523</v>
      </c>
      <c r="T15" t="s">
        <v>757</v>
      </c>
      <c r="U15" t="s">
        <v>758</v>
      </c>
      <c r="V15" t="s">
        <v>609</v>
      </c>
      <c r="W15" t="s">
        <v>523</v>
      </c>
      <c r="X15" t="s">
        <v>523</v>
      </c>
      <c r="Y15" t="s">
        <v>523</v>
      </c>
    </row>
    <row r="16" spans="1:31" x14ac:dyDescent="0.35">
      <c r="A16" t="s">
        <v>759</v>
      </c>
      <c r="B16" t="s">
        <v>760</v>
      </c>
      <c r="C16" t="s">
        <v>761</v>
      </c>
      <c r="D16" t="s">
        <v>762</v>
      </c>
      <c r="E16" t="s">
        <v>763</v>
      </c>
      <c r="F16">
        <v>36</v>
      </c>
      <c r="G16" t="s">
        <v>764</v>
      </c>
      <c r="I16" s="2" t="s">
        <v>689</v>
      </c>
      <c r="J16" s="2">
        <v>973</v>
      </c>
      <c r="K16" s="3" t="s">
        <v>690</v>
      </c>
      <c r="N16" s="5" t="s">
        <v>765</v>
      </c>
      <c r="O16" s="5" t="s">
        <v>766</v>
      </c>
      <c r="P16" t="s">
        <v>767</v>
      </c>
      <c r="S16" t="s">
        <v>768</v>
      </c>
      <c r="T16" t="s">
        <v>769</v>
      </c>
      <c r="U16" t="s">
        <v>770</v>
      </c>
      <c r="V16" t="s">
        <v>771</v>
      </c>
      <c r="W16" t="s">
        <v>768</v>
      </c>
      <c r="X16" t="s">
        <v>768</v>
      </c>
      <c r="Y16" t="s">
        <v>768</v>
      </c>
    </row>
    <row r="17" spans="1:25" x14ac:dyDescent="0.35">
      <c r="A17" t="s">
        <v>772</v>
      </c>
      <c r="B17" t="s">
        <v>773</v>
      </c>
      <c r="C17" t="s">
        <v>774</v>
      </c>
      <c r="D17" t="s">
        <v>775</v>
      </c>
      <c r="E17" t="s">
        <v>629</v>
      </c>
      <c r="F17">
        <v>978</v>
      </c>
      <c r="G17" t="s">
        <v>630</v>
      </c>
      <c r="I17" s="2" t="s">
        <v>726</v>
      </c>
      <c r="J17" s="2">
        <v>32</v>
      </c>
      <c r="K17" s="3" t="s">
        <v>727</v>
      </c>
      <c r="N17" s="5" t="s">
        <v>776</v>
      </c>
      <c r="O17" s="5" t="s">
        <v>777</v>
      </c>
      <c r="P17" t="s">
        <v>778</v>
      </c>
      <c r="S17" t="s">
        <v>779</v>
      </c>
      <c r="T17" t="s">
        <v>780</v>
      </c>
      <c r="U17" t="s">
        <v>781</v>
      </c>
      <c r="V17" t="s">
        <v>782</v>
      </c>
      <c r="W17" t="s">
        <v>783</v>
      </c>
      <c r="X17" t="s">
        <v>784</v>
      </c>
      <c r="Y17" t="s">
        <v>779</v>
      </c>
    </row>
    <row r="18" spans="1:25" x14ac:dyDescent="0.35">
      <c r="A18" t="s">
        <v>785</v>
      </c>
      <c r="B18" t="s">
        <v>786</v>
      </c>
      <c r="C18" t="s">
        <v>787</v>
      </c>
      <c r="D18" t="s">
        <v>788</v>
      </c>
      <c r="E18" t="s">
        <v>789</v>
      </c>
      <c r="F18">
        <v>944</v>
      </c>
      <c r="G18" t="s">
        <v>790</v>
      </c>
      <c r="I18" s="2" t="s">
        <v>763</v>
      </c>
      <c r="J18" s="2">
        <v>36</v>
      </c>
      <c r="K18" s="3" t="s">
        <v>764</v>
      </c>
      <c r="N18" s="5" t="s">
        <v>791</v>
      </c>
      <c r="O18" s="5" t="s">
        <v>792</v>
      </c>
      <c r="P18" t="s">
        <v>793</v>
      </c>
      <c r="S18" t="s">
        <v>794</v>
      </c>
      <c r="T18" t="s">
        <v>795</v>
      </c>
      <c r="U18" t="s">
        <v>796</v>
      </c>
      <c r="V18" t="s">
        <v>782</v>
      </c>
      <c r="W18" t="s">
        <v>783</v>
      </c>
      <c r="X18" t="s">
        <v>784</v>
      </c>
      <c r="Y18" t="s">
        <v>794</v>
      </c>
    </row>
    <row r="19" spans="1:25" x14ac:dyDescent="0.35">
      <c r="A19" t="s">
        <v>797</v>
      </c>
      <c r="B19" t="s">
        <v>798</v>
      </c>
      <c r="C19" t="s">
        <v>799</v>
      </c>
      <c r="D19" t="s">
        <v>800</v>
      </c>
      <c r="E19" t="s">
        <v>801</v>
      </c>
      <c r="F19">
        <v>44</v>
      </c>
      <c r="G19" t="s">
        <v>802</v>
      </c>
      <c r="I19" s="2" t="s">
        <v>750</v>
      </c>
      <c r="J19" s="2">
        <v>533</v>
      </c>
      <c r="K19" s="3" t="s">
        <v>751</v>
      </c>
      <c r="N19" s="5" t="s">
        <v>803</v>
      </c>
      <c r="O19" s="5" t="s">
        <v>804</v>
      </c>
      <c r="P19" t="s">
        <v>805</v>
      </c>
      <c r="S19" t="s">
        <v>806</v>
      </c>
      <c r="T19" t="s">
        <v>807</v>
      </c>
      <c r="U19" t="s">
        <v>808</v>
      </c>
      <c r="V19" t="s">
        <v>782</v>
      </c>
      <c r="W19" t="s">
        <v>783</v>
      </c>
      <c r="X19" t="s">
        <v>806</v>
      </c>
      <c r="Y19" t="s">
        <v>806</v>
      </c>
    </row>
    <row r="20" spans="1:25" x14ac:dyDescent="0.35">
      <c r="A20" t="s">
        <v>809</v>
      </c>
      <c r="B20" t="s">
        <v>810</v>
      </c>
      <c r="C20" t="s">
        <v>811</v>
      </c>
      <c r="D20" t="s">
        <v>812</v>
      </c>
      <c r="E20" t="s">
        <v>813</v>
      </c>
      <c r="F20">
        <v>48</v>
      </c>
      <c r="G20" t="s">
        <v>814</v>
      </c>
      <c r="I20" s="2" t="s">
        <v>789</v>
      </c>
      <c r="J20" s="2">
        <v>944</v>
      </c>
      <c r="K20" s="3" t="s">
        <v>790</v>
      </c>
      <c r="N20" s="5" t="s">
        <v>815</v>
      </c>
      <c r="O20" s="5" t="s">
        <v>816</v>
      </c>
      <c r="P20" t="s">
        <v>817</v>
      </c>
      <c r="S20" t="s">
        <v>513</v>
      </c>
      <c r="T20" t="s">
        <v>818</v>
      </c>
      <c r="U20" t="s">
        <v>819</v>
      </c>
      <c r="V20" t="s">
        <v>782</v>
      </c>
      <c r="W20" t="s">
        <v>783</v>
      </c>
      <c r="X20" t="s">
        <v>820</v>
      </c>
      <c r="Y20" t="s">
        <v>513</v>
      </c>
    </row>
    <row r="21" spans="1:25" x14ac:dyDescent="0.35">
      <c r="A21" t="s">
        <v>821</v>
      </c>
      <c r="B21" t="s">
        <v>822</v>
      </c>
      <c r="C21" t="s">
        <v>823</v>
      </c>
      <c r="D21" t="s">
        <v>824</v>
      </c>
      <c r="E21" t="s">
        <v>825</v>
      </c>
      <c r="F21">
        <v>50</v>
      </c>
      <c r="G21" t="s">
        <v>826</v>
      </c>
      <c r="I21" s="2" t="s">
        <v>827</v>
      </c>
      <c r="J21" s="2">
        <v>977</v>
      </c>
      <c r="K21" s="3" t="s">
        <v>828</v>
      </c>
      <c r="N21" s="5" t="s">
        <v>829</v>
      </c>
      <c r="O21" s="5" t="s">
        <v>830</v>
      </c>
      <c r="P21" t="s">
        <v>831</v>
      </c>
      <c r="S21" t="s">
        <v>832</v>
      </c>
      <c r="T21" t="s">
        <v>833</v>
      </c>
      <c r="U21" t="s">
        <v>834</v>
      </c>
      <c r="V21" t="s">
        <v>782</v>
      </c>
      <c r="W21" t="s">
        <v>783</v>
      </c>
      <c r="X21" t="s">
        <v>820</v>
      </c>
      <c r="Y21" t="s">
        <v>832</v>
      </c>
    </row>
    <row r="22" spans="1:25" x14ac:dyDescent="0.35">
      <c r="A22" t="s">
        <v>835</v>
      </c>
      <c r="B22" t="s">
        <v>836</v>
      </c>
      <c r="C22" t="s">
        <v>837</v>
      </c>
      <c r="D22" t="s">
        <v>838</v>
      </c>
      <c r="E22" t="s">
        <v>839</v>
      </c>
      <c r="F22">
        <v>52</v>
      </c>
      <c r="G22" t="s">
        <v>840</v>
      </c>
      <c r="I22" s="2" t="s">
        <v>839</v>
      </c>
      <c r="J22" s="2">
        <v>52</v>
      </c>
      <c r="K22" s="3" t="s">
        <v>840</v>
      </c>
      <c r="N22" s="5" t="s">
        <v>841</v>
      </c>
      <c r="O22" s="5" t="s">
        <v>842</v>
      </c>
      <c r="P22" t="s">
        <v>843</v>
      </c>
      <c r="S22" t="s">
        <v>844</v>
      </c>
      <c r="T22" t="s">
        <v>845</v>
      </c>
      <c r="U22" t="s">
        <v>846</v>
      </c>
      <c r="V22" t="s">
        <v>782</v>
      </c>
      <c r="W22" t="s">
        <v>783</v>
      </c>
      <c r="X22" t="s">
        <v>820</v>
      </c>
      <c r="Y22" t="s">
        <v>847</v>
      </c>
    </row>
    <row r="23" spans="1:25" x14ac:dyDescent="0.35">
      <c r="A23" t="s">
        <v>848</v>
      </c>
      <c r="B23" t="s">
        <v>849</v>
      </c>
      <c r="C23" t="s">
        <v>850</v>
      </c>
      <c r="D23" t="s">
        <v>851</v>
      </c>
      <c r="E23" t="s">
        <v>852</v>
      </c>
      <c r="F23">
        <v>974</v>
      </c>
      <c r="G23" t="s">
        <v>853</v>
      </c>
      <c r="I23" s="2" t="s">
        <v>825</v>
      </c>
      <c r="J23" s="2">
        <v>50</v>
      </c>
      <c r="K23" s="3" t="s">
        <v>826</v>
      </c>
      <c r="N23" s="5" t="s">
        <v>854</v>
      </c>
      <c r="O23" s="5" t="s">
        <v>855</v>
      </c>
      <c r="P23" t="s">
        <v>856</v>
      </c>
      <c r="S23" t="s">
        <v>857</v>
      </c>
      <c r="T23" t="s">
        <v>858</v>
      </c>
      <c r="U23" t="s">
        <v>859</v>
      </c>
      <c r="V23" t="s">
        <v>782</v>
      </c>
      <c r="W23" t="s">
        <v>783</v>
      </c>
      <c r="X23" t="s">
        <v>820</v>
      </c>
      <c r="Y23" t="s">
        <v>847</v>
      </c>
    </row>
    <row r="24" spans="1:25" x14ac:dyDescent="0.35">
      <c r="A24" t="s">
        <v>860</v>
      </c>
      <c r="B24" t="s">
        <v>861</v>
      </c>
      <c r="C24" t="s">
        <v>862</v>
      </c>
      <c r="D24" t="s">
        <v>863</v>
      </c>
      <c r="E24" t="s">
        <v>629</v>
      </c>
      <c r="F24">
        <v>978</v>
      </c>
      <c r="G24" t="s">
        <v>630</v>
      </c>
      <c r="I24" s="2" t="s">
        <v>864</v>
      </c>
      <c r="J24" s="2">
        <v>975</v>
      </c>
      <c r="K24" s="3" t="s">
        <v>865</v>
      </c>
      <c r="N24" s="5" t="s">
        <v>866</v>
      </c>
      <c r="O24" s="5" t="s">
        <v>867</v>
      </c>
      <c r="P24" t="s">
        <v>868</v>
      </c>
      <c r="S24" t="s">
        <v>869</v>
      </c>
      <c r="T24" t="s">
        <v>870</v>
      </c>
      <c r="U24" t="s">
        <v>871</v>
      </c>
      <c r="V24" t="s">
        <v>782</v>
      </c>
      <c r="W24" t="s">
        <v>783</v>
      </c>
      <c r="X24" t="s">
        <v>820</v>
      </c>
      <c r="Y24" t="s">
        <v>869</v>
      </c>
    </row>
    <row r="25" spans="1:25" x14ac:dyDescent="0.35">
      <c r="A25" t="s">
        <v>872</v>
      </c>
      <c r="B25" t="s">
        <v>873</v>
      </c>
      <c r="C25" t="s">
        <v>874</v>
      </c>
      <c r="D25" t="s">
        <v>875</v>
      </c>
      <c r="E25" t="s">
        <v>876</v>
      </c>
      <c r="F25">
        <v>84</v>
      </c>
      <c r="G25" t="s">
        <v>877</v>
      </c>
      <c r="I25" s="2" t="s">
        <v>813</v>
      </c>
      <c r="J25" s="2">
        <v>48</v>
      </c>
      <c r="K25" s="3" t="s">
        <v>814</v>
      </c>
      <c r="N25" s="5" t="s">
        <v>878</v>
      </c>
      <c r="O25" s="5" t="s">
        <v>879</v>
      </c>
      <c r="P25" t="s">
        <v>880</v>
      </c>
      <c r="S25" t="s">
        <v>881</v>
      </c>
      <c r="T25" t="s">
        <v>882</v>
      </c>
      <c r="U25" t="s">
        <v>883</v>
      </c>
      <c r="V25" t="s">
        <v>782</v>
      </c>
      <c r="W25" t="s">
        <v>783</v>
      </c>
      <c r="X25" t="s">
        <v>820</v>
      </c>
      <c r="Y25" t="s">
        <v>881</v>
      </c>
    </row>
    <row r="26" spans="1:25" x14ac:dyDescent="0.35">
      <c r="A26" t="s">
        <v>884</v>
      </c>
      <c r="B26" t="s">
        <v>885</v>
      </c>
      <c r="C26" t="s">
        <v>886</v>
      </c>
      <c r="D26" t="s">
        <v>887</v>
      </c>
      <c r="E26" t="s">
        <v>888</v>
      </c>
      <c r="F26">
        <v>952</v>
      </c>
      <c r="G26" t="s">
        <v>889</v>
      </c>
      <c r="I26" s="2" t="s">
        <v>890</v>
      </c>
      <c r="J26" s="2">
        <v>108</v>
      </c>
      <c r="K26" s="3" t="s">
        <v>891</v>
      </c>
      <c r="N26" s="5" t="s">
        <v>892</v>
      </c>
      <c r="O26" s="5" t="s">
        <v>893</v>
      </c>
      <c r="P26" t="s">
        <v>894</v>
      </c>
      <c r="S26" t="s">
        <v>895</v>
      </c>
      <c r="T26" t="s">
        <v>896</v>
      </c>
      <c r="U26" t="s">
        <v>897</v>
      </c>
      <c r="V26" t="s">
        <v>782</v>
      </c>
      <c r="W26" t="s">
        <v>898</v>
      </c>
      <c r="X26" t="s">
        <v>895</v>
      </c>
      <c r="Y26" t="s">
        <v>895</v>
      </c>
    </row>
    <row r="27" spans="1:25" x14ac:dyDescent="0.35">
      <c r="A27" t="s">
        <v>899</v>
      </c>
      <c r="B27" t="s">
        <v>900</v>
      </c>
      <c r="C27" t="s">
        <v>901</v>
      </c>
      <c r="D27" t="s">
        <v>902</v>
      </c>
      <c r="E27" t="s">
        <v>903</v>
      </c>
      <c r="F27">
        <v>60</v>
      </c>
      <c r="G27" t="s">
        <v>904</v>
      </c>
      <c r="I27" s="2" t="s">
        <v>903</v>
      </c>
      <c r="J27" s="2">
        <v>60</v>
      </c>
      <c r="K27" s="3" t="s">
        <v>904</v>
      </c>
      <c r="N27" s="5" t="s">
        <v>905</v>
      </c>
      <c r="O27" s="5" t="s">
        <v>906</v>
      </c>
      <c r="P27" t="s">
        <v>907</v>
      </c>
      <c r="S27" t="s">
        <v>908</v>
      </c>
      <c r="T27" t="s">
        <v>909</v>
      </c>
      <c r="U27" t="s">
        <v>910</v>
      </c>
      <c r="V27" t="s">
        <v>782</v>
      </c>
      <c r="W27" t="s">
        <v>898</v>
      </c>
      <c r="X27" t="s">
        <v>908</v>
      </c>
      <c r="Y27" t="s">
        <v>908</v>
      </c>
    </row>
    <row r="28" spans="1:25" x14ac:dyDescent="0.35">
      <c r="A28" t="s">
        <v>911</v>
      </c>
      <c r="B28" t="s">
        <v>912</v>
      </c>
      <c r="C28" t="s">
        <v>913</v>
      </c>
      <c r="D28" t="s">
        <v>914</v>
      </c>
      <c r="E28" t="s">
        <v>913</v>
      </c>
      <c r="F28">
        <v>64</v>
      </c>
      <c r="G28" t="s">
        <v>915</v>
      </c>
      <c r="I28" s="2" t="s">
        <v>916</v>
      </c>
      <c r="J28" s="2">
        <v>96</v>
      </c>
      <c r="K28" s="3" t="s">
        <v>917</v>
      </c>
      <c r="N28" s="5" t="s">
        <v>918</v>
      </c>
      <c r="O28" s="5" t="s">
        <v>919</v>
      </c>
      <c r="P28" t="s">
        <v>920</v>
      </c>
      <c r="S28" t="s">
        <v>921</v>
      </c>
      <c r="T28" t="s">
        <v>922</v>
      </c>
      <c r="U28" t="s">
        <v>923</v>
      </c>
      <c r="V28" t="s">
        <v>782</v>
      </c>
      <c r="W28" t="s">
        <v>921</v>
      </c>
      <c r="X28" t="s">
        <v>921</v>
      </c>
      <c r="Y28" t="s">
        <v>921</v>
      </c>
    </row>
    <row r="29" spans="1:25" x14ac:dyDescent="0.35">
      <c r="A29" t="s">
        <v>924</v>
      </c>
      <c r="B29" t="s">
        <v>925</v>
      </c>
      <c r="C29" t="s">
        <v>926</v>
      </c>
      <c r="D29" t="s">
        <v>927</v>
      </c>
      <c r="E29" t="s">
        <v>928</v>
      </c>
      <c r="F29">
        <v>68</v>
      </c>
      <c r="G29" t="s">
        <v>929</v>
      </c>
      <c r="I29" s="2" t="s">
        <v>928</v>
      </c>
      <c r="J29" s="2">
        <v>68</v>
      </c>
      <c r="K29" s="3" t="s">
        <v>929</v>
      </c>
      <c r="N29" s="5" t="s">
        <v>930</v>
      </c>
      <c r="O29" s="5" t="s">
        <v>931</v>
      </c>
      <c r="P29" t="s">
        <v>932</v>
      </c>
      <c r="S29" t="s">
        <v>933</v>
      </c>
      <c r="T29" t="s">
        <v>934</v>
      </c>
      <c r="U29" t="s">
        <v>935</v>
      </c>
      <c r="V29" t="s">
        <v>782</v>
      </c>
      <c r="W29" t="s">
        <v>933</v>
      </c>
      <c r="X29" t="s">
        <v>933</v>
      </c>
      <c r="Y29" t="s">
        <v>933</v>
      </c>
    </row>
    <row r="30" spans="1:25" x14ac:dyDescent="0.35">
      <c r="A30" t="s">
        <v>936</v>
      </c>
      <c r="B30" t="s">
        <v>937</v>
      </c>
      <c r="C30" t="s">
        <v>938</v>
      </c>
      <c r="D30" t="s">
        <v>939</v>
      </c>
      <c r="E30" t="s">
        <v>827</v>
      </c>
      <c r="F30">
        <v>977</v>
      </c>
      <c r="G30" t="s">
        <v>828</v>
      </c>
      <c r="I30" s="2" t="s">
        <v>940</v>
      </c>
      <c r="J30" s="2">
        <v>986</v>
      </c>
      <c r="K30" s="3" t="s">
        <v>941</v>
      </c>
      <c r="N30" s="5" t="s">
        <v>942</v>
      </c>
      <c r="O30" s="5" t="s">
        <v>943</v>
      </c>
      <c r="P30" t="s">
        <v>944</v>
      </c>
      <c r="S30" t="s">
        <v>529</v>
      </c>
      <c r="T30" t="s">
        <v>529</v>
      </c>
      <c r="U30" t="s">
        <v>529</v>
      </c>
      <c r="V30" t="s">
        <v>529</v>
      </c>
      <c r="W30" t="s">
        <v>529</v>
      </c>
      <c r="X30" t="s">
        <v>529</v>
      </c>
      <c r="Y30" t="s">
        <v>529</v>
      </c>
    </row>
    <row r="31" spans="1:25" x14ac:dyDescent="0.35">
      <c r="A31" t="s">
        <v>945</v>
      </c>
      <c r="B31" t="s">
        <v>946</v>
      </c>
      <c r="C31" t="s">
        <v>947</v>
      </c>
      <c r="D31" t="s">
        <v>948</v>
      </c>
      <c r="E31" t="s">
        <v>949</v>
      </c>
      <c r="F31">
        <v>72</v>
      </c>
      <c r="G31" t="s">
        <v>950</v>
      </c>
      <c r="I31" s="2" t="s">
        <v>801</v>
      </c>
      <c r="J31" s="2">
        <v>44</v>
      </c>
      <c r="K31" s="3" t="s">
        <v>802</v>
      </c>
      <c r="N31" s="5" t="s">
        <v>951</v>
      </c>
      <c r="O31" s="5" t="s">
        <v>952</v>
      </c>
      <c r="P31" t="s">
        <v>953</v>
      </c>
    </row>
    <row r="32" spans="1:25" x14ac:dyDescent="0.35">
      <c r="A32" t="s">
        <v>954</v>
      </c>
      <c r="B32" t="s">
        <v>955</v>
      </c>
      <c r="C32" t="s">
        <v>956</v>
      </c>
      <c r="D32" t="s">
        <v>957</v>
      </c>
      <c r="E32" t="s">
        <v>940</v>
      </c>
      <c r="F32">
        <v>986</v>
      </c>
      <c r="G32" t="s">
        <v>941</v>
      </c>
      <c r="I32" s="2" t="s">
        <v>913</v>
      </c>
      <c r="J32" s="2">
        <v>64</v>
      </c>
      <c r="K32" s="3" t="s">
        <v>915</v>
      </c>
      <c r="N32" s="5" t="s">
        <v>958</v>
      </c>
      <c r="O32" s="5" t="s">
        <v>959</v>
      </c>
      <c r="P32" t="s">
        <v>960</v>
      </c>
    </row>
    <row r="33" spans="1:16" x14ac:dyDescent="0.35">
      <c r="A33" t="s">
        <v>961</v>
      </c>
      <c r="B33" t="s">
        <v>962</v>
      </c>
      <c r="C33" t="s">
        <v>963</v>
      </c>
      <c r="D33" t="s">
        <v>964</v>
      </c>
      <c r="E33" t="s">
        <v>187</v>
      </c>
      <c r="F33">
        <v>840</v>
      </c>
      <c r="G33" t="s">
        <v>602</v>
      </c>
      <c r="I33" s="2" t="s">
        <v>949</v>
      </c>
      <c r="J33" s="2">
        <v>72</v>
      </c>
      <c r="K33" s="3" t="s">
        <v>950</v>
      </c>
      <c r="N33" s="5" t="s">
        <v>965</v>
      </c>
      <c r="O33" s="5" t="s">
        <v>966</v>
      </c>
      <c r="P33" t="s">
        <v>967</v>
      </c>
    </row>
    <row r="34" spans="1:16" x14ac:dyDescent="0.35">
      <c r="A34" t="s">
        <v>968</v>
      </c>
      <c r="B34" t="s">
        <v>969</v>
      </c>
      <c r="C34" t="s">
        <v>970</v>
      </c>
      <c r="D34" t="s">
        <v>971</v>
      </c>
      <c r="E34" t="s">
        <v>187</v>
      </c>
      <c r="F34">
        <v>840</v>
      </c>
      <c r="G34" t="s">
        <v>602</v>
      </c>
      <c r="I34" s="2" t="s">
        <v>852</v>
      </c>
      <c r="J34" s="2">
        <v>974</v>
      </c>
      <c r="K34" s="3" t="s">
        <v>853</v>
      </c>
      <c r="N34" s="5" t="s">
        <v>972</v>
      </c>
      <c r="O34" s="5" t="s">
        <v>973</v>
      </c>
      <c r="P34" t="s">
        <v>199</v>
      </c>
    </row>
    <row r="35" spans="1:16" x14ac:dyDescent="0.35">
      <c r="A35" t="s">
        <v>974</v>
      </c>
      <c r="B35" t="s">
        <v>975</v>
      </c>
      <c r="C35" t="s">
        <v>976</v>
      </c>
      <c r="D35" t="s">
        <v>977</v>
      </c>
      <c r="E35" t="s">
        <v>916</v>
      </c>
      <c r="F35">
        <v>96</v>
      </c>
      <c r="G35" t="s">
        <v>917</v>
      </c>
      <c r="I35" s="2" t="s">
        <v>876</v>
      </c>
      <c r="J35" s="2">
        <v>84</v>
      </c>
      <c r="K35" s="3" t="s">
        <v>877</v>
      </c>
      <c r="N35" s="5" t="s">
        <v>978</v>
      </c>
      <c r="O35" s="5" t="s">
        <v>979</v>
      </c>
      <c r="P35" t="s">
        <v>980</v>
      </c>
    </row>
    <row r="36" spans="1:16" x14ac:dyDescent="0.35">
      <c r="A36" t="s">
        <v>981</v>
      </c>
      <c r="B36" t="s">
        <v>982</v>
      </c>
      <c r="C36" t="s">
        <v>983</v>
      </c>
      <c r="D36" t="s">
        <v>984</v>
      </c>
      <c r="E36" t="s">
        <v>864</v>
      </c>
      <c r="F36">
        <v>975</v>
      </c>
      <c r="G36" t="s">
        <v>865</v>
      </c>
      <c r="I36" s="2" t="s">
        <v>985</v>
      </c>
      <c r="J36" s="2">
        <v>124</v>
      </c>
      <c r="K36" s="3" t="s">
        <v>986</v>
      </c>
      <c r="N36" s="5" t="s">
        <v>987</v>
      </c>
      <c r="O36" s="5" t="s">
        <v>988</v>
      </c>
      <c r="P36" t="s">
        <v>198</v>
      </c>
    </row>
    <row r="37" spans="1:16" x14ac:dyDescent="0.35">
      <c r="A37" t="s">
        <v>989</v>
      </c>
      <c r="B37" t="s">
        <v>990</v>
      </c>
      <c r="C37" t="s">
        <v>991</v>
      </c>
      <c r="D37" t="s">
        <v>992</v>
      </c>
      <c r="E37" t="s">
        <v>888</v>
      </c>
      <c r="F37">
        <v>952</v>
      </c>
      <c r="G37" t="s">
        <v>889</v>
      </c>
      <c r="I37" s="2" t="s">
        <v>993</v>
      </c>
      <c r="J37" s="2">
        <v>976</v>
      </c>
      <c r="K37" s="3" t="s">
        <v>994</v>
      </c>
      <c r="N37" s="5" t="s">
        <v>995</v>
      </c>
      <c r="O37" s="5" t="s">
        <v>996</v>
      </c>
      <c r="P37" t="s">
        <v>997</v>
      </c>
    </row>
    <row r="38" spans="1:16" x14ac:dyDescent="0.35">
      <c r="A38" t="s">
        <v>998</v>
      </c>
      <c r="B38" t="s">
        <v>999</v>
      </c>
      <c r="C38" t="s">
        <v>1000</v>
      </c>
      <c r="D38" t="s">
        <v>1001</v>
      </c>
      <c r="E38" t="s">
        <v>890</v>
      </c>
      <c r="F38">
        <v>108</v>
      </c>
      <c r="G38" t="s">
        <v>891</v>
      </c>
      <c r="I38" s="2" t="s">
        <v>1002</v>
      </c>
      <c r="J38" s="2">
        <v>756</v>
      </c>
      <c r="K38" s="3" t="s">
        <v>1003</v>
      </c>
      <c r="N38" s="5" t="s">
        <v>1004</v>
      </c>
      <c r="O38" s="5" t="s">
        <v>1005</v>
      </c>
      <c r="P38" t="s">
        <v>1006</v>
      </c>
    </row>
    <row r="39" spans="1:16" x14ac:dyDescent="0.35">
      <c r="A39" t="s">
        <v>1007</v>
      </c>
      <c r="B39" t="s">
        <v>1008</v>
      </c>
      <c r="C39" t="s">
        <v>1009</v>
      </c>
      <c r="D39" t="s">
        <v>1010</v>
      </c>
      <c r="E39" t="s">
        <v>1011</v>
      </c>
      <c r="F39">
        <v>116</v>
      </c>
      <c r="G39" t="s">
        <v>1012</v>
      </c>
      <c r="I39" s="2" t="s">
        <v>1013</v>
      </c>
      <c r="J39" s="2">
        <v>990</v>
      </c>
      <c r="K39" s="3" t="s">
        <v>1014</v>
      </c>
      <c r="N39" s="5" t="s">
        <v>1015</v>
      </c>
      <c r="O39" s="5" t="s">
        <v>1016</v>
      </c>
      <c r="P39" t="s">
        <v>1017</v>
      </c>
    </row>
    <row r="40" spans="1:16" x14ac:dyDescent="0.35">
      <c r="A40" t="s">
        <v>1018</v>
      </c>
      <c r="B40" t="s">
        <v>1019</v>
      </c>
      <c r="C40" t="s">
        <v>1020</v>
      </c>
      <c r="D40" t="s">
        <v>1021</v>
      </c>
      <c r="E40" t="s">
        <v>1022</v>
      </c>
      <c r="F40">
        <v>950</v>
      </c>
      <c r="G40" t="s">
        <v>1023</v>
      </c>
      <c r="I40" s="2" t="s">
        <v>1024</v>
      </c>
      <c r="J40" s="2">
        <v>0</v>
      </c>
      <c r="K40" s="3" t="s">
        <v>1025</v>
      </c>
      <c r="N40" s="5" t="s">
        <v>1026</v>
      </c>
      <c r="O40" s="5" t="s">
        <v>1027</v>
      </c>
      <c r="P40" t="s">
        <v>202</v>
      </c>
    </row>
    <row r="41" spans="1:16" x14ac:dyDescent="0.35">
      <c r="A41" t="s">
        <v>1028</v>
      </c>
      <c r="B41" t="s">
        <v>1029</v>
      </c>
      <c r="C41" t="s">
        <v>1030</v>
      </c>
      <c r="D41" t="s">
        <v>1031</v>
      </c>
      <c r="E41" t="s">
        <v>985</v>
      </c>
      <c r="F41">
        <v>124</v>
      </c>
      <c r="G41" t="s">
        <v>986</v>
      </c>
      <c r="I41" s="2" t="s">
        <v>1032</v>
      </c>
      <c r="J41" s="2">
        <v>170</v>
      </c>
      <c r="K41" s="3" t="s">
        <v>1033</v>
      </c>
      <c r="N41" s="5" t="s">
        <v>1034</v>
      </c>
      <c r="O41" s="5" t="s">
        <v>1035</v>
      </c>
      <c r="P41" t="s">
        <v>196</v>
      </c>
    </row>
    <row r="42" spans="1:16" x14ac:dyDescent="0.35">
      <c r="A42" t="s">
        <v>1036</v>
      </c>
      <c r="B42" t="s">
        <v>1037</v>
      </c>
      <c r="C42" t="s">
        <v>1038</v>
      </c>
      <c r="D42" t="s">
        <v>1039</v>
      </c>
      <c r="E42" t="s">
        <v>1040</v>
      </c>
      <c r="F42">
        <v>132</v>
      </c>
      <c r="G42" t="s">
        <v>1041</v>
      </c>
      <c r="I42" s="2" t="s">
        <v>1042</v>
      </c>
      <c r="J42" s="2">
        <v>188</v>
      </c>
      <c r="K42" s="3" t="s">
        <v>1043</v>
      </c>
      <c r="N42" s="5" t="s">
        <v>1044</v>
      </c>
      <c r="O42" s="5" t="s">
        <v>1045</v>
      </c>
      <c r="P42" t="s">
        <v>200</v>
      </c>
    </row>
    <row r="43" spans="1:16" x14ac:dyDescent="0.35">
      <c r="A43" t="s">
        <v>1046</v>
      </c>
      <c r="B43" t="s">
        <v>1047</v>
      </c>
      <c r="C43" t="s">
        <v>1048</v>
      </c>
      <c r="D43" t="s">
        <v>1049</v>
      </c>
      <c r="E43" t="s">
        <v>1050</v>
      </c>
      <c r="F43">
        <v>136</v>
      </c>
      <c r="G43" t="s">
        <v>1051</v>
      </c>
      <c r="I43" s="2" t="s">
        <v>1052</v>
      </c>
      <c r="J43" s="2">
        <v>931</v>
      </c>
      <c r="K43" s="3" t="s">
        <v>1053</v>
      </c>
      <c r="N43" s="5" t="s">
        <v>1054</v>
      </c>
      <c r="O43" s="5" t="s">
        <v>1055</v>
      </c>
      <c r="P43" t="s">
        <v>1056</v>
      </c>
    </row>
    <row r="44" spans="1:16" x14ac:dyDescent="0.35">
      <c r="A44" t="s">
        <v>1057</v>
      </c>
      <c r="B44" t="s">
        <v>1058</v>
      </c>
      <c r="C44" t="s">
        <v>1059</v>
      </c>
      <c r="D44" t="s">
        <v>1060</v>
      </c>
      <c r="E44" t="s">
        <v>1022</v>
      </c>
      <c r="F44">
        <v>950</v>
      </c>
      <c r="G44" t="s">
        <v>1023</v>
      </c>
      <c r="I44" s="2" t="s">
        <v>1040</v>
      </c>
      <c r="J44" s="2">
        <v>132</v>
      </c>
      <c r="K44" s="3" t="s">
        <v>1041</v>
      </c>
      <c r="N44" s="5" t="s">
        <v>1061</v>
      </c>
      <c r="O44" s="5" t="s">
        <v>1062</v>
      </c>
      <c r="P44" t="s">
        <v>1063</v>
      </c>
    </row>
    <row r="45" spans="1:16" x14ac:dyDescent="0.35">
      <c r="A45" t="s">
        <v>1064</v>
      </c>
      <c r="B45" t="s">
        <v>1065</v>
      </c>
      <c r="C45" t="s">
        <v>1066</v>
      </c>
      <c r="D45" t="s">
        <v>1067</v>
      </c>
      <c r="E45" t="s">
        <v>1022</v>
      </c>
      <c r="F45">
        <v>950</v>
      </c>
      <c r="G45" t="s">
        <v>1023</v>
      </c>
      <c r="I45" s="2" t="s">
        <v>1068</v>
      </c>
      <c r="J45" s="2">
        <v>203</v>
      </c>
      <c r="K45" s="3" t="s">
        <v>1069</v>
      </c>
      <c r="N45" s="5" t="s">
        <v>1070</v>
      </c>
      <c r="O45" s="5" t="s">
        <v>1071</v>
      </c>
      <c r="P45" t="s">
        <v>1072</v>
      </c>
    </row>
    <row r="46" spans="1:16" x14ac:dyDescent="0.35">
      <c r="A46" t="s">
        <v>1073</v>
      </c>
      <c r="B46" t="s">
        <v>1074</v>
      </c>
      <c r="C46" t="s">
        <v>1075</v>
      </c>
      <c r="D46" t="s">
        <v>1076</v>
      </c>
      <c r="E46" t="s">
        <v>1013</v>
      </c>
      <c r="F46">
        <v>990</v>
      </c>
      <c r="G46" t="s">
        <v>1014</v>
      </c>
      <c r="I46" s="2" t="s">
        <v>1077</v>
      </c>
      <c r="J46" s="2">
        <v>262</v>
      </c>
      <c r="K46" s="3" t="s">
        <v>1078</v>
      </c>
      <c r="N46" s="5" t="s">
        <v>1079</v>
      </c>
      <c r="O46" s="5" t="s">
        <v>1080</v>
      </c>
      <c r="P46" t="s">
        <v>201</v>
      </c>
    </row>
    <row r="47" spans="1:16" x14ac:dyDescent="0.35">
      <c r="A47" t="s">
        <v>1081</v>
      </c>
      <c r="B47" t="s">
        <v>1082</v>
      </c>
      <c r="C47" t="s">
        <v>1083</v>
      </c>
      <c r="D47" t="s">
        <v>1084</v>
      </c>
      <c r="E47" t="s">
        <v>1024</v>
      </c>
      <c r="F47">
        <v>0</v>
      </c>
      <c r="G47" t="s">
        <v>1025</v>
      </c>
      <c r="I47" s="2" t="s">
        <v>1085</v>
      </c>
      <c r="J47" s="2">
        <v>208</v>
      </c>
      <c r="K47" s="3" t="s">
        <v>1086</v>
      </c>
      <c r="N47" s="5" t="s">
        <v>1087</v>
      </c>
      <c r="O47" s="5" t="s">
        <v>1088</v>
      </c>
      <c r="P47" t="s">
        <v>1089</v>
      </c>
    </row>
    <row r="48" spans="1:16" x14ac:dyDescent="0.35">
      <c r="A48" t="s">
        <v>1090</v>
      </c>
      <c r="B48" t="s">
        <v>1091</v>
      </c>
      <c r="C48" t="s">
        <v>1092</v>
      </c>
      <c r="D48" t="s">
        <v>1093</v>
      </c>
      <c r="E48" t="s">
        <v>763</v>
      </c>
      <c r="F48">
        <v>36</v>
      </c>
      <c r="G48" t="s">
        <v>764</v>
      </c>
      <c r="I48" s="2" t="s">
        <v>1094</v>
      </c>
      <c r="J48" s="2">
        <v>214</v>
      </c>
      <c r="K48" s="3" t="s">
        <v>1095</v>
      </c>
      <c r="N48" s="5" t="s">
        <v>1096</v>
      </c>
      <c r="O48" s="5" t="s">
        <v>1097</v>
      </c>
      <c r="P48" t="s">
        <v>1098</v>
      </c>
    </row>
    <row r="49" spans="1:16" x14ac:dyDescent="0.35">
      <c r="A49" t="s">
        <v>1099</v>
      </c>
      <c r="B49" t="s">
        <v>1100</v>
      </c>
      <c r="C49" t="s">
        <v>1101</v>
      </c>
      <c r="D49" t="s">
        <v>1102</v>
      </c>
      <c r="E49" t="s">
        <v>763</v>
      </c>
      <c r="F49">
        <v>36</v>
      </c>
      <c r="G49" t="s">
        <v>764</v>
      </c>
      <c r="I49" s="2" t="s">
        <v>656</v>
      </c>
      <c r="J49" s="2">
        <v>12</v>
      </c>
      <c r="K49" s="3" t="s">
        <v>657</v>
      </c>
      <c r="N49" s="5" t="s">
        <v>1103</v>
      </c>
      <c r="O49" s="5" t="s">
        <v>1104</v>
      </c>
      <c r="P49" t="s">
        <v>1105</v>
      </c>
    </row>
    <row r="50" spans="1:16" x14ac:dyDescent="0.35">
      <c r="A50" t="s">
        <v>1106</v>
      </c>
      <c r="B50" t="s">
        <v>1107</v>
      </c>
      <c r="C50" t="s">
        <v>1108</v>
      </c>
      <c r="D50" t="s">
        <v>1109</v>
      </c>
      <c r="E50" t="s">
        <v>1032</v>
      </c>
      <c r="F50">
        <v>170</v>
      </c>
      <c r="G50" t="s">
        <v>1033</v>
      </c>
      <c r="I50" s="2" t="s">
        <v>1110</v>
      </c>
      <c r="J50" s="2">
        <v>818</v>
      </c>
      <c r="K50" s="3" t="s">
        <v>1111</v>
      </c>
      <c r="N50" s="5" t="s">
        <v>1112</v>
      </c>
      <c r="O50" s="5" t="s">
        <v>1113</v>
      </c>
      <c r="P50" t="s">
        <v>1114</v>
      </c>
    </row>
    <row r="51" spans="1:16" x14ac:dyDescent="0.35">
      <c r="A51" t="s">
        <v>1115</v>
      </c>
      <c r="B51" t="s">
        <v>1116</v>
      </c>
      <c r="C51" t="s">
        <v>1117</v>
      </c>
      <c r="D51" t="s">
        <v>1118</v>
      </c>
      <c r="E51" t="s">
        <v>1119</v>
      </c>
      <c r="F51">
        <v>174</v>
      </c>
      <c r="G51" t="s">
        <v>1120</v>
      </c>
      <c r="I51" s="2" t="s">
        <v>1121</v>
      </c>
      <c r="J51" s="2">
        <v>232</v>
      </c>
      <c r="K51" s="3" t="s">
        <v>1122</v>
      </c>
      <c r="N51" s="5" t="s">
        <v>1123</v>
      </c>
      <c r="O51" s="5" t="s">
        <v>1124</v>
      </c>
      <c r="P51" t="s">
        <v>1125</v>
      </c>
    </row>
    <row r="52" spans="1:16" x14ac:dyDescent="0.35">
      <c r="A52" t="s">
        <v>1126</v>
      </c>
      <c r="B52" t="s">
        <v>1127</v>
      </c>
      <c r="C52" t="s">
        <v>1128</v>
      </c>
      <c r="D52" t="s">
        <v>1129</v>
      </c>
      <c r="E52" t="s">
        <v>1042</v>
      </c>
      <c r="F52">
        <v>188</v>
      </c>
      <c r="G52" t="s">
        <v>1043</v>
      </c>
      <c r="I52" s="2" t="s">
        <v>1130</v>
      </c>
      <c r="J52" s="2">
        <v>230</v>
      </c>
      <c r="K52" s="3" t="s">
        <v>1131</v>
      </c>
      <c r="N52" s="5" t="s">
        <v>1132</v>
      </c>
      <c r="O52" s="5" t="s">
        <v>1133</v>
      </c>
      <c r="P52" t="s">
        <v>1134</v>
      </c>
    </row>
    <row r="53" spans="1:16" x14ac:dyDescent="0.35">
      <c r="A53" t="s">
        <v>1135</v>
      </c>
      <c r="B53" t="s">
        <v>1136</v>
      </c>
      <c r="C53" t="s">
        <v>1137</v>
      </c>
      <c r="D53" t="s">
        <v>1138</v>
      </c>
      <c r="E53" t="s">
        <v>888</v>
      </c>
      <c r="F53">
        <v>952</v>
      </c>
      <c r="G53" t="s">
        <v>889</v>
      </c>
      <c r="I53" s="2" t="s">
        <v>629</v>
      </c>
      <c r="J53" s="2">
        <v>978</v>
      </c>
      <c r="K53" s="3" t="s">
        <v>630</v>
      </c>
      <c r="N53" s="5" t="s">
        <v>1139</v>
      </c>
      <c r="O53" s="5" t="s">
        <v>1140</v>
      </c>
      <c r="P53" t="s">
        <v>1141</v>
      </c>
    </row>
    <row r="54" spans="1:16" x14ac:dyDescent="0.35">
      <c r="A54" t="s">
        <v>1142</v>
      </c>
      <c r="B54" t="s">
        <v>1143</v>
      </c>
      <c r="C54" t="s">
        <v>1144</v>
      </c>
      <c r="D54" t="s">
        <v>1145</v>
      </c>
      <c r="E54" t="s">
        <v>1146</v>
      </c>
      <c r="F54">
        <v>191</v>
      </c>
      <c r="G54" t="s">
        <v>1147</v>
      </c>
      <c r="I54" s="2" t="s">
        <v>1148</v>
      </c>
      <c r="J54" s="2">
        <v>242</v>
      </c>
      <c r="K54" s="3" t="s">
        <v>1149</v>
      </c>
      <c r="N54" s="5" t="s">
        <v>1150</v>
      </c>
      <c r="O54" s="5" t="s">
        <v>1151</v>
      </c>
      <c r="P54" t="s">
        <v>1152</v>
      </c>
    </row>
    <row r="55" spans="1:16" x14ac:dyDescent="0.35">
      <c r="A55" t="s">
        <v>1153</v>
      </c>
      <c r="B55" t="s">
        <v>1154</v>
      </c>
      <c r="C55" t="s">
        <v>1155</v>
      </c>
      <c r="D55" t="s">
        <v>1156</v>
      </c>
      <c r="E55" t="s">
        <v>1052</v>
      </c>
      <c r="F55">
        <v>931</v>
      </c>
      <c r="G55" t="s">
        <v>1053</v>
      </c>
      <c r="I55" s="2" t="s">
        <v>1157</v>
      </c>
      <c r="J55" s="2">
        <v>238</v>
      </c>
      <c r="K55" s="3" t="s">
        <v>1158</v>
      </c>
      <c r="N55" s="5" t="s">
        <v>1159</v>
      </c>
      <c r="O55" s="5" t="s">
        <v>1160</v>
      </c>
      <c r="P55" t="s">
        <v>1161</v>
      </c>
    </row>
    <row r="56" spans="1:16" x14ac:dyDescent="0.35">
      <c r="A56" t="s">
        <v>1162</v>
      </c>
      <c r="B56" t="s">
        <v>1163</v>
      </c>
      <c r="C56" t="s">
        <v>1164</v>
      </c>
      <c r="D56" t="s">
        <v>1165</v>
      </c>
      <c r="E56" t="s">
        <v>629</v>
      </c>
      <c r="F56">
        <v>978</v>
      </c>
      <c r="G56" t="s">
        <v>630</v>
      </c>
      <c r="I56" s="2" t="s">
        <v>1166</v>
      </c>
      <c r="J56" s="2">
        <v>826</v>
      </c>
      <c r="K56" s="3" t="s">
        <v>1167</v>
      </c>
      <c r="N56" s="5" t="s">
        <v>1168</v>
      </c>
      <c r="O56" s="5" t="s">
        <v>1169</v>
      </c>
      <c r="P56" t="s">
        <v>1170</v>
      </c>
    </row>
    <row r="57" spans="1:16" x14ac:dyDescent="0.35">
      <c r="A57" t="s">
        <v>1171</v>
      </c>
      <c r="B57" t="s">
        <v>1172</v>
      </c>
      <c r="C57" t="s">
        <v>1173</v>
      </c>
      <c r="D57" t="s">
        <v>1174</v>
      </c>
      <c r="E57" t="s">
        <v>1068</v>
      </c>
      <c r="F57">
        <v>203</v>
      </c>
      <c r="G57" t="s">
        <v>1069</v>
      </c>
      <c r="I57" s="2" t="s">
        <v>1175</v>
      </c>
      <c r="J57" s="2">
        <v>981</v>
      </c>
      <c r="K57" s="3" t="s">
        <v>1176</v>
      </c>
      <c r="N57" s="5" t="s">
        <v>1177</v>
      </c>
      <c r="O57" s="5" t="s">
        <v>1178</v>
      </c>
      <c r="P57" t="s">
        <v>1179</v>
      </c>
    </row>
    <row r="58" spans="1:16" x14ac:dyDescent="0.35">
      <c r="A58" t="s">
        <v>1180</v>
      </c>
      <c r="B58" t="s">
        <v>1181</v>
      </c>
      <c r="C58" t="s">
        <v>1182</v>
      </c>
      <c r="D58" t="s">
        <v>1183</v>
      </c>
      <c r="E58" t="s">
        <v>993</v>
      </c>
      <c r="F58">
        <v>976</v>
      </c>
      <c r="G58" t="s">
        <v>994</v>
      </c>
      <c r="I58" s="2" t="s">
        <v>1184</v>
      </c>
      <c r="J58" s="2">
        <v>0</v>
      </c>
      <c r="K58" s="3" t="s">
        <v>1185</v>
      </c>
      <c r="N58" s="5" t="s">
        <v>1186</v>
      </c>
      <c r="O58" s="5" t="s">
        <v>1187</v>
      </c>
      <c r="P58" t="s">
        <v>1188</v>
      </c>
    </row>
    <row r="59" spans="1:16" x14ac:dyDescent="0.35">
      <c r="A59" t="s">
        <v>1189</v>
      </c>
      <c r="B59" t="s">
        <v>1190</v>
      </c>
      <c r="C59" t="s">
        <v>1191</v>
      </c>
      <c r="D59" t="s">
        <v>1192</v>
      </c>
      <c r="E59" t="s">
        <v>1085</v>
      </c>
      <c r="F59">
        <v>208</v>
      </c>
      <c r="G59" t="s">
        <v>1086</v>
      </c>
      <c r="I59" s="2" t="s">
        <v>1193</v>
      </c>
      <c r="J59" s="2">
        <v>936</v>
      </c>
      <c r="K59" s="3" t="s">
        <v>1194</v>
      </c>
      <c r="N59" s="5" t="s">
        <v>1195</v>
      </c>
      <c r="O59" s="5" t="s">
        <v>1196</v>
      </c>
      <c r="P59" t="s">
        <v>1197</v>
      </c>
    </row>
    <row r="60" spans="1:16" x14ac:dyDescent="0.35">
      <c r="A60" t="s">
        <v>1198</v>
      </c>
      <c r="B60" t="s">
        <v>1199</v>
      </c>
      <c r="C60" t="s">
        <v>1200</v>
      </c>
      <c r="D60" t="s">
        <v>1201</v>
      </c>
      <c r="E60" t="s">
        <v>1077</v>
      </c>
      <c r="F60">
        <v>262</v>
      </c>
      <c r="G60" t="s">
        <v>1078</v>
      </c>
      <c r="I60" s="2" t="s">
        <v>1202</v>
      </c>
      <c r="J60" s="2">
        <v>292</v>
      </c>
      <c r="K60" s="3" t="s">
        <v>1203</v>
      </c>
      <c r="N60" s="5" t="s">
        <v>1204</v>
      </c>
      <c r="O60" s="5" t="s">
        <v>1205</v>
      </c>
      <c r="P60" t="s">
        <v>1206</v>
      </c>
    </row>
    <row r="61" spans="1:16" x14ac:dyDescent="0.35">
      <c r="A61" t="s">
        <v>1207</v>
      </c>
      <c r="B61" t="s">
        <v>1208</v>
      </c>
      <c r="C61" t="s">
        <v>1209</v>
      </c>
      <c r="D61" t="s">
        <v>1210</v>
      </c>
      <c r="E61" t="s">
        <v>701</v>
      </c>
      <c r="F61">
        <v>951</v>
      </c>
      <c r="G61" t="s">
        <v>702</v>
      </c>
      <c r="I61" s="2" t="s">
        <v>1211</v>
      </c>
      <c r="J61" s="2">
        <v>270</v>
      </c>
      <c r="K61" s="3" t="s">
        <v>1212</v>
      </c>
      <c r="N61" s="5" t="s">
        <v>1213</v>
      </c>
      <c r="O61" s="5" t="s">
        <v>1214</v>
      </c>
      <c r="P61" t="s">
        <v>1215</v>
      </c>
    </row>
    <row r="62" spans="1:16" x14ac:dyDescent="0.35">
      <c r="A62" t="s">
        <v>1216</v>
      </c>
      <c r="B62" t="s">
        <v>1217</v>
      </c>
      <c r="C62" t="s">
        <v>1218</v>
      </c>
      <c r="D62" t="s">
        <v>1219</v>
      </c>
      <c r="E62" t="s">
        <v>1094</v>
      </c>
      <c r="F62">
        <v>214</v>
      </c>
      <c r="G62" t="s">
        <v>1095</v>
      </c>
      <c r="I62" s="2" t="s">
        <v>1220</v>
      </c>
      <c r="J62" s="2">
        <v>324</v>
      </c>
      <c r="K62" s="3" t="s">
        <v>1221</v>
      </c>
      <c r="N62" s="5" t="s">
        <v>1222</v>
      </c>
      <c r="O62" s="5" t="s">
        <v>1223</v>
      </c>
      <c r="P62" t="s">
        <v>1224</v>
      </c>
    </row>
    <row r="63" spans="1:16" x14ac:dyDescent="0.35">
      <c r="A63" t="s">
        <v>1225</v>
      </c>
      <c r="B63" t="s">
        <v>1226</v>
      </c>
      <c r="C63" t="s">
        <v>1227</v>
      </c>
      <c r="D63" t="s">
        <v>1228</v>
      </c>
      <c r="E63" t="s">
        <v>187</v>
      </c>
      <c r="F63">
        <v>840</v>
      </c>
      <c r="G63" t="s">
        <v>602</v>
      </c>
      <c r="I63" s="2" t="s">
        <v>1229</v>
      </c>
      <c r="J63" s="2">
        <v>320</v>
      </c>
      <c r="K63" s="3" t="s">
        <v>1230</v>
      </c>
      <c r="N63" s="5" t="s">
        <v>1231</v>
      </c>
      <c r="O63" s="5" t="s">
        <v>1232</v>
      </c>
      <c r="P63" t="s">
        <v>185</v>
      </c>
    </row>
    <row r="64" spans="1:16" x14ac:dyDescent="0.35">
      <c r="A64" t="s">
        <v>1233</v>
      </c>
      <c r="B64" t="s">
        <v>1234</v>
      </c>
      <c r="C64" t="s">
        <v>1235</v>
      </c>
      <c r="D64" t="s">
        <v>1236</v>
      </c>
      <c r="E64" t="s">
        <v>1110</v>
      </c>
      <c r="F64">
        <v>818</v>
      </c>
      <c r="G64" t="s">
        <v>1111</v>
      </c>
      <c r="I64" s="2" t="s">
        <v>1237</v>
      </c>
      <c r="J64" s="2">
        <v>328</v>
      </c>
      <c r="K64" s="3" t="s">
        <v>1238</v>
      </c>
      <c r="N64" s="5" t="s">
        <v>1239</v>
      </c>
      <c r="O64" s="5" t="s">
        <v>1240</v>
      </c>
      <c r="P64" t="s">
        <v>1241</v>
      </c>
    </row>
    <row r="65" spans="1:16" x14ac:dyDescent="0.35">
      <c r="A65" t="s">
        <v>1242</v>
      </c>
      <c r="B65" t="s">
        <v>1243</v>
      </c>
      <c r="C65" t="s">
        <v>1244</v>
      </c>
      <c r="D65" t="s">
        <v>1245</v>
      </c>
      <c r="E65" t="s">
        <v>187</v>
      </c>
      <c r="F65">
        <v>840</v>
      </c>
      <c r="G65" t="s">
        <v>602</v>
      </c>
      <c r="I65" s="2" t="s">
        <v>1246</v>
      </c>
      <c r="J65" s="2">
        <v>344</v>
      </c>
      <c r="K65" s="3" t="s">
        <v>1247</v>
      </c>
      <c r="N65" s="5" t="s">
        <v>1248</v>
      </c>
      <c r="O65" s="5" t="s">
        <v>1249</v>
      </c>
      <c r="P65" t="s">
        <v>189</v>
      </c>
    </row>
    <row r="66" spans="1:16" x14ac:dyDescent="0.35">
      <c r="A66" t="s">
        <v>1250</v>
      </c>
      <c r="B66" t="s">
        <v>1251</v>
      </c>
      <c r="C66" t="s">
        <v>1252</v>
      </c>
      <c r="D66" t="s">
        <v>1253</v>
      </c>
      <c r="E66" t="s">
        <v>1022</v>
      </c>
      <c r="F66">
        <v>950</v>
      </c>
      <c r="G66" t="s">
        <v>1023</v>
      </c>
      <c r="I66" s="2" t="s">
        <v>1254</v>
      </c>
      <c r="J66" s="2">
        <v>340</v>
      </c>
      <c r="K66" s="3" t="s">
        <v>1255</v>
      </c>
      <c r="N66" s="5" t="s">
        <v>1256</v>
      </c>
      <c r="O66" s="5" t="s">
        <v>1257</v>
      </c>
      <c r="P66" t="s">
        <v>1258</v>
      </c>
    </row>
    <row r="67" spans="1:16" x14ac:dyDescent="0.35">
      <c r="A67" t="s">
        <v>1259</v>
      </c>
      <c r="B67" t="s">
        <v>1260</v>
      </c>
      <c r="C67" t="s">
        <v>1261</v>
      </c>
      <c r="D67" t="s">
        <v>1262</v>
      </c>
      <c r="E67" t="s">
        <v>1121</v>
      </c>
      <c r="F67">
        <v>232</v>
      </c>
      <c r="G67" t="s">
        <v>1122</v>
      </c>
      <c r="I67" s="2" t="s">
        <v>1146</v>
      </c>
      <c r="J67" s="2">
        <v>191</v>
      </c>
      <c r="K67" s="3" t="s">
        <v>1147</v>
      </c>
      <c r="N67" s="5" t="s">
        <v>1263</v>
      </c>
      <c r="O67" s="5" t="s">
        <v>1264</v>
      </c>
      <c r="P67" t="s">
        <v>1265</v>
      </c>
    </row>
    <row r="68" spans="1:16" x14ac:dyDescent="0.35">
      <c r="A68" t="s">
        <v>1266</v>
      </c>
      <c r="B68" t="s">
        <v>1267</v>
      </c>
      <c r="C68" t="s">
        <v>1268</v>
      </c>
      <c r="D68" t="s">
        <v>1269</v>
      </c>
      <c r="E68" t="s">
        <v>629</v>
      </c>
      <c r="F68">
        <v>978</v>
      </c>
      <c r="G68" t="s">
        <v>630</v>
      </c>
      <c r="I68" s="2" t="s">
        <v>1270</v>
      </c>
      <c r="J68" s="2">
        <v>332</v>
      </c>
      <c r="K68" s="3" t="s">
        <v>1271</v>
      </c>
      <c r="N68" s="5" t="s">
        <v>1272</v>
      </c>
      <c r="O68" s="5" t="s">
        <v>1273</v>
      </c>
      <c r="P68" t="s">
        <v>1274</v>
      </c>
    </row>
    <row r="69" spans="1:16" x14ac:dyDescent="0.35">
      <c r="A69" t="s">
        <v>1275</v>
      </c>
      <c r="B69" t="s">
        <v>1276</v>
      </c>
      <c r="C69" t="s">
        <v>1277</v>
      </c>
      <c r="D69" t="s">
        <v>1278</v>
      </c>
      <c r="E69" t="s">
        <v>1279</v>
      </c>
      <c r="F69">
        <v>748</v>
      </c>
      <c r="G69" t="s">
        <v>1280</v>
      </c>
      <c r="I69" s="2" t="s">
        <v>1281</v>
      </c>
      <c r="J69" s="2">
        <v>348</v>
      </c>
      <c r="K69" s="3" t="s">
        <v>1282</v>
      </c>
      <c r="N69" s="5" t="s">
        <v>1283</v>
      </c>
      <c r="O69" s="5" t="s">
        <v>1284</v>
      </c>
      <c r="P69" t="s">
        <v>1285</v>
      </c>
    </row>
    <row r="70" spans="1:16" x14ac:dyDescent="0.35">
      <c r="A70" t="s">
        <v>1286</v>
      </c>
      <c r="B70" t="s">
        <v>1287</v>
      </c>
      <c r="C70" t="s">
        <v>1288</v>
      </c>
      <c r="D70" t="s">
        <v>1289</v>
      </c>
      <c r="E70" t="s">
        <v>1130</v>
      </c>
      <c r="F70">
        <v>230</v>
      </c>
      <c r="G70" t="s">
        <v>1131</v>
      </c>
      <c r="I70" s="2" t="s">
        <v>1290</v>
      </c>
      <c r="J70" s="2">
        <v>360</v>
      </c>
      <c r="K70" s="3" t="s">
        <v>1291</v>
      </c>
      <c r="N70" s="5" t="s">
        <v>1292</v>
      </c>
      <c r="O70" s="5" t="s">
        <v>1293</v>
      </c>
      <c r="P70" t="s">
        <v>1294</v>
      </c>
    </row>
    <row r="71" spans="1:16" x14ac:dyDescent="0.35">
      <c r="A71" t="s">
        <v>1295</v>
      </c>
      <c r="B71" t="s">
        <v>1296</v>
      </c>
      <c r="C71" t="s">
        <v>1297</v>
      </c>
      <c r="D71" t="s">
        <v>1298</v>
      </c>
      <c r="E71" t="s">
        <v>1157</v>
      </c>
      <c r="F71">
        <v>238</v>
      </c>
      <c r="G71" t="s">
        <v>1158</v>
      </c>
      <c r="I71" s="2" t="s">
        <v>1299</v>
      </c>
      <c r="J71" s="2">
        <v>376</v>
      </c>
      <c r="K71" s="3" t="s">
        <v>1300</v>
      </c>
      <c r="N71" s="5" t="s">
        <v>1301</v>
      </c>
      <c r="O71" s="5" t="s">
        <v>1302</v>
      </c>
      <c r="P71" t="s">
        <v>1303</v>
      </c>
    </row>
    <row r="72" spans="1:16" x14ac:dyDescent="0.35">
      <c r="A72" t="s">
        <v>1304</v>
      </c>
      <c r="B72" t="s">
        <v>1305</v>
      </c>
      <c r="C72" t="s">
        <v>1306</v>
      </c>
      <c r="D72" t="s">
        <v>1307</v>
      </c>
      <c r="E72" t="s">
        <v>1085</v>
      </c>
      <c r="F72">
        <v>208</v>
      </c>
      <c r="G72" t="s">
        <v>1086</v>
      </c>
      <c r="I72" s="2" t="s">
        <v>1308</v>
      </c>
      <c r="J72" s="2">
        <v>0</v>
      </c>
      <c r="K72" s="3" t="s">
        <v>1309</v>
      </c>
      <c r="N72" s="5" t="s">
        <v>1310</v>
      </c>
      <c r="O72" s="5" t="s">
        <v>1311</v>
      </c>
      <c r="P72" t="s">
        <v>195</v>
      </c>
    </row>
    <row r="73" spans="1:16" x14ac:dyDescent="0.35">
      <c r="A73" t="s">
        <v>1312</v>
      </c>
      <c r="B73" t="s">
        <v>1313</v>
      </c>
      <c r="C73" t="s">
        <v>1314</v>
      </c>
      <c r="D73" t="s">
        <v>1315</v>
      </c>
      <c r="E73" t="s">
        <v>1148</v>
      </c>
      <c r="F73">
        <v>242</v>
      </c>
      <c r="G73" t="s">
        <v>1149</v>
      </c>
      <c r="I73" s="2" t="s">
        <v>1316</v>
      </c>
      <c r="J73" s="2">
        <v>356</v>
      </c>
      <c r="K73" s="3" t="s">
        <v>1317</v>
      </c>
      <c r="N73" s="5" t="s">
        <v>1318</v>
      </c>
      <c r="O73" s="5" t="s">
        <v>1319</v>
      </c>
      <c r="P73" t="s">
        <v>191</v>
      </c>
    </row>
    <row r="74" spans="1:16" x14ac:dyDescent="0.35">
      <c r="A74" t="s">
        <v>1320</v>
      </c>
      <c r="B74" t="s">
        <v>1321</v>
      </c>
      <c r="C74" t="s">
        <v>1322</v>
      </c>
      <c r="D74" t="s">
        <v>1323</v>
      </c>
      <c r="E74" t="s">
        <v>629</v>
      </c>
      <c r="F74">
        <v>978</v>
      </c>
      <c r="G74" t="s">
        <v>630</v>
      </c>
      <c r="I74" s="2" t="s">
        <v>1324</v>
      </c>
      <c r="J74" s="2">
        <v>368</v>
      </c>
      <c r="K74" s="3" t="s">
        <v>1325</v>
      </c>
      <c r="N74" s="5" t="s">
        <v>1326</v>
      </c>
      <c r="O74" s="5" t="s">
        <v>1327</v>
      </c>
      <c r="P74" s="5" t="s">
        <v>1328</v>
      </c>
    </row>
    <row r="75" spans="1:16" x14ac:dyDescent="0.35">
      <c r="A75" t="s">
        <v>1329</v>
      </c>
      <c r="B75" t="s">
        <v>1330</v>
      </c>
      <c r="C75" t="s">
        <v>1331</v>
      </c>
      <c r="D75" t="s">
        <v>1332</v>
      </c>
      <c r="E75" t="s">
        <v>629</v>
      </c>
      <c r="F75">
        <v>978</v>
      </c>
      <c r="G75" t="s">
        <v>630</v>
      </c>
      <c r="I75" s="2" t="s">
        <v>1333</v>
      </c>
      <c r="J75" s="2">
        <v>364</v>
      </c>
      <c r="K75" s="3" t="s">
        <v>1334</v>
      </c>
    </row>
    <row r="76" spans="1:16" x14ac:dyDescent="0.35">
      <c r="A76" t="s">
        <v>1335</v>
      </c>
      <c r="B76" t="s">
        <v>1336</v>
      </c>
      <c r="C76" t="s">
        <v>1337</v>
      </c>
      <c r="D76" t="s">
        <v>1338</v>
      </c>
      <c r="E76" t="s">
        <v>629</v>
      </c>
      <c r="F76">
        <v>978</v>
      </c>
      <c r="G76" t="s">
        <v>630</v>
      </c>
      <c r="I76" s="2" t="s">
        <v>1339</v>
      </c>
      <c r="J76" s="2">
        <v>352</v>
      </c>
      <c r="K76" s="3" t="s">
        <v>1340</v>
      </c>
    </row>
    <row r="77" spans="1:16" x14ac:dyDescent="0.35">
      <c r="A77" t="s">
        <v>1341</v>
      </c>
      <c r="B77" t="s">
        <v>1342</v>
      </c>
      <c r="C77" t="s">
        <v>1343</v>
      </c>
      <c r="D77" t="s">
        <v>1344</v>
      </c>
      <c r="E77" t="s">
        <v>629</v>
      </c>
      <c r="F77">
        <v>978</v>
      </c>
      <c r="G77" t="s">
        <v>630</v>
      </c>
      <c r="I77" s="2" t="s">
        <v>1345</v>
      </c>
      <c r="J77" s="2">
        <v>0</v>
      </c>
      <c r="K77" s="3" t="s">
        <v>1346</v>
      </c>
    </row>
    <row r="78" spans="1:16" x14ac:dyDescent="0.35">
      <c r="A78" t="s">
        <v>1347</v>
      </c>
      <c r="B78" t="s">
        <v>1348</v>
      </c>
      <c r="C78" t="s">
        <v>1349</v>
      </c>
      <c r="D78" t="s">
        <v>1350</v>
      </c>
      <c r="E78" t="s">
        <v>629</v>
      </c>
      <c r="F78">
        <v>978</v>
      </c>
      <c r="G78" t="s">
        <v>630</v>
      </c>
      <c r="I78" s="2" t="s">
        <v>1351</v>
      </c>
      <c r="J78" s="2">
        <v>388</v>
      </c>
      <c r="K78" s="3" t="s">
        <v>1352</v>
      </c>
    </row>
    <row r="79" spans="1:16" x14ac:dyDescent="0.35">
      <c r="A79" t="s">
        <v>1353</v>
      </c>
      <c r="B79" t="s">
        <v>1354</v>
      </c>
      <c r="C79" t="s">
        <v>1355</v>
      </c>
      <c r="D79" t="s">
        <v>1356</v>
      </c>
      <c r="E79" t="s">
        <v>1022</v>
      </c>
      <c r="F79">
        <v>950</v>
      </c>
      <c r="G79" t="s">
        <v>1023</v>
      </c>
      <c r="I79" s="2" t="s">
        <v>1357</v>
      </c>
      <c r="J79" s="2">
        <v>400</v>
      </c>
      <c r="K79" s="3" t="s">
        <v>1358</v>
      </c>
    </row>
    <row r="80" spans="1:16" x14ac:dyDescent="0.35">
      <c r="A80" t="s">
        <v>1359</v>
      </c>
      <c r="B80" t="s">
        <v>1360</v>
      </c>
      <c r="C80" t="s">
        <v>1361</v>
      </c>
      <c r="D80" t="s">
        <v>1362</v>
      </c>
      <c r="E80" t="s">
        <v>1211</v>
      </c>
      <c r="F80">
        <v>270</v>
      </c>
      <c r="G80" t="s">
        <v>1212</v>
      </c>
      <c r="I80" s="2" t="s">
        <v>1363</v>
      </c>
      <c r="J80" s="2">
        <v>392</v>
      </c>
      <c r="K80" s="3" t="s">
        <v>1364</v>
      </c>
    </row>
    <row r="81" spans="1:11" x14ac:dyDescent="0.35">
      <c r="A81" t="s">
        <v>1365</v>
      </c>
      <c r="B81" t="s">
        <v>1366</v>
      </c>
      <c r="C81" t="s">
        <v>1367</v>
      </c>
      <c r="D81" t="s">
        <v>1368</v>
      </c>
      <c r="E81" t="s">
        <v>1175</v>
      </c>
      <c r="F81">
        <v>981</v>
      </c>
      <c r="G81" t="s">
        <v>1176</v>
      </c>
      <c r="I81" s="2" t="s">
        <v>1369</v>
      </c>
      <c r="J81" s="2">
        <v>404</v>
      </c>
      <c r="K81" s="3" t="s">
        <v>1370</v>
      </c>
    </row>
    <row r="82" spans="1:11" x14ac:dyDescent="0.35">
      <c r="A82" t="s">
        <v>1371</v>
      </c>
      <c r="B82" t="s">
        <v>1372</v>
      </c>
      <c r="C82" t="s">
        <v>1373</v>
      </c>
      <c r="D82" t="s">
        <v>1374</v>
      </c>
      <c r="E82" t="s">
        <v>629</v>
      </c>
      <c r="F82">
        <v>978</v>
      </c>
      <c r="G82" t="s">
        <v>630</v>
      </c>
      <c r="I82" s="2" t="s">
        <v>1375</v>
      </c>
      <c r="J82" s="2">
        <v>417</v>
      </c>
      <c r="K82" s="3" t="s">
        <v>1376</v>
      </c>
    </row>
    <row r="83" spans="1:11" x14ac:dyDescent="0.35">
      <c r="A83" t="s">
        <v>1377</v>
      </c>
      <c r="B83" t="s">
        <v>1378</v>
      </c>
      <c r="C83" t="s">
        <v>1379</v>
      </c>
      <c r="D83" t="s">
        <v>1380</v>
      </c>
      <c r="E83" t="s">
        <v>1193</v>
      </c>
      <c r="F83">
        <v>936</v>
      </c>
      <c r="G83" t="s">
        <v>1194</v>
      </c>
      <c r="I83" s="2" t="s">
        <v>1011</v>
      </c>
      <c r="J83" s="2">
        <v>116</v>
      </c>
      <c r="K83" s="3" t="s">
        <v>1012</v>
      </c>
    </row>
    <row r="84" spans="1:11" x14ac:dyDescent="0.35">
      <c r="A84" t="s">
        <v>1381</v>
      </c>
      <c r="B84" t="s">
        <v>1382</v>
      </c>
      <c r="C84" t="s">
        <v>1383</v>
      </c>
      <c r="D84" t="s">
        <v>1384</v>
      </c>
      <c r="E84" t="s">
        <v>1202</v>
      </c>
      <c r="F84">
        <v>292</v>
      </c>
      <c r="G84" t="s">
        <v>1203</v>
      </c>
      <c r="I84" s="2" t="s">
        <v>1119</v>
      </c>
      <c r="J84" s="2">
        <v>174</v>
      </c>
      <c r="K84" s="3" t="s">
        <v>1120</v>
      </c>
    </row>
    <row r="85" spans="1:11" x14ac:dyDescent="0.35">
      <c r="A85" t="s">
        <v>1385</v>
      </c>
      <c r="B85" t="s">
        <v>1386</v>
      </c>
      <c r="C85" t="s">
        <v>1387</v>
      </c>
      <c r="D85" t="s">
        <v>1388</v>
      </c>
      <c r="E85" t="s">
        <v>629</v>
      </c>
      <c r="F85">
        <v>978</v>
      </c>
      <c r="G85" t="s">
        <v>630</v>
      </c>
      <c r="I85" s="2" t="s">
        <v>1389</v>
      </c>
      <c r="J85" s="2">
        <v>408</v>
      </c>
      <c r="K85" s="3" t="s">
        <v>1390</v>
      </c>
    </row>
    <row r="86" spans="1:11" x14ac:dyDescent="0.35">
      <c r="A86" t="s">
        <v>1391</v>
      </c>
      <c r="B86" t="s">
        <v>1392</v>
      </c>
      <c r="C86" t="s">
        <v>1393</v>
      </c>
      <c r="D86" t="s">
        <v>1394</v>
      </c>
      <c r="E86" t="s">
        <v>1085</v>
      </c>
      <c r="F86">
        <v>208</v>
      </c>
      <c r="G86" t="s">
        <v>1086</v>
      </c>
      <c r="I86" s="2" t="s">
        <v>1395</v>
      </c>
      <c r="J86" s="2">
        <v>410</v>
      </c>
      <c r="K86" s="3" t="s">
        <v>1396</v>
      </c>
    </row>
    <row r="87" spans="1:11" x14ac:dyDescent="0.35">
      <c r="A87" t="s">
        <v>1397</v>
      </c>
      <c r="B87" t="s">
        <v>1398</v>
      </c>
      <c r="C87" t="s">
        <v>1399</v>
      </c>
      <c r="D87" t="s">
        <v>1400</v>
      </c>
      <c r="E87" t="s">
        <v>701</v>
      </c>
      <c r="F87">
        <v>951</v>
      </c>
      <c r="G87" t="s">
        <v>702</v>
      </c>
      <c r="I87" s="2" t="s">
        <v>1401</v>
      </c>
      <c r="J87" s="2">
        <v>414</v>
      </c>
      <c r="K87" s="3" t="s">
        <v>1402</v>
      </c>
    </row>
    <row r="88" spans="1:11" x14ac:dyDescent="0.35">
      <c r="A88" t="s">
        <v>1403</v>
      </c>
      <c r="B88" t="s">
        <v>1404</v>
      </c>
      <c r="C88" t="s">
        <v>1405</v>
      </c>
      <c r="D88" t="s">
        <v>1406</v>
      </c>
      <c r="E88" t="s">
        <v>629</v>
      </c>
      <c r="F88">
        <v>978</v>
      </c>
      <c r="G88" t="s">
        <v>630</v>
      </c>
      <c r="I88" s="2" t="s">
        <v>1050</v>
      </c>
      <c r="J88" s="2">
        <v>136</v>
      </c>
      <c r="K88" s="3" t="s">
        <v>1051</v>
      </c>
    </row>
    <row r="89" spans="1:11" x14ac:dyDescent="0.35">
      <c r="A89" t="s">
        <v>1407</v>
      </c>
      <c r="B89" t="s">
        <v>1408</v>
      </c>
      <c r="C89" t="s">
        <v>1409</v>
      </c>
      <c r="D89" t="s">
        <v>1410</v>
      </c>
      <c r="E89" t="s">
        <v>187</v>
      </c>
      <c r="F89">
        <v>840</v>
      </c>
      <c r="G89" t="s">
        <v>602</v>
      </c>
      <c r="I89" s="2" t="s">
        <v>1411</v>
      </c>
      <c r="J89" s="2">
        <v>398</v>
      </c>
      <c r="K89" s="3" t="s">
        <v>1412</v>
      </c>
    </row>
    <row r="90" spans="1:11" x14ac:dyDescent="0.35">
      <c r="A90" t="s">
        <v>1413</v>
      </c>
      <c r="B90" t="s">
        <v>1414</v>
      </c>
      <c r="C90" t="s">
        <v>1415</v>
      </c>
      <c r="D90" t="s">
        <v>1416</v>
      </c>
      <c r="E90" t="s">
        <v>1229</v>
      </c>
      <c r="F90">
        <v>320</v>
      </c>
      <c r="G90" t="s">
        <v>1230</v>
      </c>
      <c r="I90" s="2" t="s">
        <v>1417</v>
      </c>
      <c r="J90" s="2">
        <v>418</v>
      </c>
      <c r="K90" s="3" t="s">
        <v>1418</v>
      </c>
    </row>
    <row r="91" spans="1:11" x14ac:dyDescent="0.35">
      <c r="A91" t="s">
        <v>1419</v>
      </c>
      <c r="B91" t="s">
        <v>1420</v>
      </c>
      <c r="C91" t="s">
        <v>1421</v>
      </c>
      <c r="D91" t="s">
        <v>1422</v>
      </c>
      <c r="E91" t="s">
        <v>1184</v>
      </c>
      <c r="F91">
        <v>0</v>
      </c>
      <c r="G91" t="s">
        <v>1185</v>
      </c>
      <c r="I91" s="2" t="s">
        <v>1423</v>
      </c>
      <c r="J91" s="2">
        <v>422</v>
      </c>
      <c r="K91" s="3" t="s">
        <v>1424</v>
      </c>
    </row>
    <row r="92" spans="1:11" x14ac:dyDescent="0.35">
      <c r="A92" t="s">
        <v>1425</v>
      </c>
      <c r="B92" t="s">
        <v>1426</v>
      </c>
      <c r="C92" t="s">
        <v>1427</v>
      </c>
      <c r="D92" t="s">
        <v>1428</v>
      </c>
      <c r="E92" t="s">
        <v>1220</v>
      </c>
      <c r="F92">
        <v>324</v>
      </c>
      <c r="G92" t="s">
        <v>1221</v>
      </c>
      <c r="I92" s="2" t="s">
        <v>1429</v>
      </c>
      <c r="J92" s="2">
        <v>144</v>
      </c>
      <c r="K92" s="3" t="s">
        <v>1430</v>
      </c>
    </row>
    <row r="93" spans="1:11" x14ac:dyDescent="0.35">
      <c r="A93" t="s">
        <v>1431</v>
      </c>
      <c r="B93" t="s">
        <v>1432</v>
      </c>
      <c r="C93" t="s">
        <v>1433</v>
      </c>
      <c r="D93" t="s">
        <v>1434</v>
      </c>
      <c r="E93" t="s">
        <v>888</v>
      </c>
      <c r="F93">
        <v>952</v>
      </c>
      <c r="G93" t="s">
        <v>889</v>
      </c>
      <c r="I93" s="2" t="s">
        <v>1435</v>
      </c>
      <c r="J93" s="2">
        <v>430</v>
      </c>
      <c r="K93" s="3" t="s">
        <v>1436</v>
      </c>
    </row>
    <row r="94" spans="1:11" x14ac:dyDescent="0.35">
      <c r="A94" t="s">
        <v>1437</v>
      </c>
      <c r="B94" t="s">
        <v>1438</v>
      </c>
      <c r="C94" t="s">
        <v>1439</v>
      </c>
      <c r="D94" t="s">
        <v>1440</v>
      </c>
      <c r="E94" t="s">
        <v>1237</v>
      </c>
      <c r="F94">
        <v>328</v>
      </c>
      <c r="G94" t="s">
        <v>1238</v>
      </c>
      <c r="I94" s="2" t="s">
        <v>1441</v>
      </c>
      <c r="J94" s="2">
        <v>426</v>
      </c>
      <c r="K94" s="3" t="s">
        <v>1442</v>
      </c>
    </row>
    <row r="95" spans="1:11" x14ac:dyDescent="0.35">
      <c r="A95" t="s">
        <v>1443</v>
      </c>
      <c r="B95" t="s">
        <v>1444</v>
      </c>
      <c r="C95" t="s">
        <v>1445</v>
      </c>
      <c r="D95" t="s">
        <v>1446</v>
      </c>
      <c r="E95" t="s">
        <v>1270</v>
      </c>
      <c r="F95">
        <v>332</v>
      </c>
      <c r="G95" t="s">
        <v>1271</v>
      </c>
      <c r="I95" s="2" t="s">
        <v>1447</v>
      </c>
      <c r="J95" s="2">
        <v>434</v>
      </c>
      <c r="K95" s="3" t="s">
        <v>1448</v>
      </c>
    </row>
    <row r="96" spans="1:11" x14ac:dyDescent="0.35">
      <c r="A96" t="s">
        <v>1449</v>
      </c>
      <c r="B96" t="s">
        <v>1450</v>
      </c>
      <c r="C96" t="s">
        <v>1451</v>
      </c>
      <c r="D96" t="s">
        <v>1452</v>
      </c>
      <c r="I96" s="2" t="s">
        <v>1453</v>
      </c>
      <c r="J96" s="2">
        <v>504</v>
      </c>
      <c r="K96" s="3" t="s">
        <v>1454</v>
      </c>
    </row>
    <row r="97" spans="1:11" x14ac:dyDescent="0.35">
      <c r="A97" t="s">
        <v>1455</v>
      </c>
      <c r="B97" t="s">
        <v>1456</v>
      </c>
      <c r="C97" t="s">
        <v>1457</v>
      </c>
      <c r="D97" t="s">
        <v>1458</v>
      </c>
      <c r="E97" t="s">
        <v>1254</v>
      </c>
      <c r="F97">
        <v>340</v>
      </c>
      <c r="G97" t="s">
        <v>1255</v>
      </c>
      <c r="I97" s="2" t="s">
        <v>1459</v>
      </c>
      <c r="J97" s="2">
        <v>498</v>
      </c>
      <c r="K97" s="3" t="s">
        <v>1460</v>
      </c>
    </row>
    <row r="98" spans="1:11" x14ac:dyDescent="0.35">
      <c r="A98" t="s">
        <v>1461</v>
      </c>
      <c r="B98" t="s">
        <v>1462</v>
      </c>
      <c r="C98" t="s">
        <v>1463</v>
      </c>
      <c r="D98" t="s">
        <v>1464</v>
      </c>
      <c r="E98" t="s">
        <v>1246</v>
      </c>
      <c r="F98">
        <v>344</v>
      </c>
      <c r="G98" t="s">
        <v>1247</v>
      </c>
      <c r="I98" s="2" t="s">
        <v>1465</v>
      </c>
      <c r="J98" s="2">
        <v>969</v>
      </c>
      <c r="K98" s="3" t="s">
        <v>1466</v>
      </c>
    </row>
    <row r="99" spans="1:11" x14ac:dyDescent="0.35">
      <c r="A99" t="s">
        <v>1467</v>
      </c>
      <c r="B99" t="s">
        <v>1468</v>
      </c>
      <c r="C99" t="s">
        <v>1469</v>
      </c>
      <c r="D99" t="s">
        <v>1470</v>
      </c>
      <c r="E99" t="s">
        <v>1281</v>
      </c>
      <c r="F99">
        <v>348</v>
      </c>
      <c r="G99" t="s">
        <v>1282</v>
      </c>
      <c r="I99" s="2" t="s">
        <v>1471</v>
      </c>
      <c r="J99" s="2">
        <v>807</v>
      </c>
      <c r="K99" s="3" t="s">
        <v>1472</v>
      </c>
    </row>
    <row r="100" spans="1:11" x14ac:dyDescent="0.35">
      <c r="A100" t="s">
        <v>1473</v>
      </c>
      <c r="B100" t="s">
        <v>1474</v>
      </c>
      <c r="C100" t="s">
        <v>1475</v>
      </c>
      <c r="D100" t="s">
        <v>1476</v>
      </c>
      <c r="E100" t="s">
        <v>1339</v>
      </c>
      <c r="F100">
        <v>352</v>
      </c>
      <c r="G100" t="s">
        <v>1340</v>
      </c>
      <c r="I100" s="2" t="s">
        <v>1477</v>
      </c>
      <c r="J100" s="2">
        <v>104</v>
      </c>
      <c r="K100" s="3" t="s">
        <v>1478</v>
      </c>
    </row>
    <row r="101" spans="1:11" x14ac:dyDescent="0.35">
      <c r="A101" t="s">
        <v>1479</v>
      </c>
      <c r="B101" t="s">
        <v>1480</v>
      </c>
      <c r="C101" t="s">
        <v>1481</v>
      </c>
      <c r="D101" t="s">
        <v>1482</v>
      </c>
      <c r="E101" t="s">
        <v>1316</v>
      </c>
      <c r="F101">
        <v>356</v>
      </c>
      <c r="G101" t="s">
        <v>1317</v>
      </c>
      <c r="I101" s="2" t="s">
        <v>1483</v>
      </c>
      <c r="J101" s="2">
        <v>496</v>
      </c>
      <c r="K101" s="3" t="s">
        <v>1484</v>
      </c>
    </row>
    <row r="102" spans="1:11" x14ac:dyDescent="0.35">
      <c r="A102" t="s">
        <v>1485</v>
      </c>
      <c r="B102" t="s">
        <v>1486</v>
      </c>
      <c r="C102" t="s">
        <v>1487</v>
      </c>
      <c r="D102" t="s">
        <v>1488</v>
      </c>
      <c r="E102" t="s">
        <v>1290</v>
      </c>
      <c r="F102">
        <v>360</v>
      </c>
      <c r="G102" t="s">
        <v>1291</v>
      </c>
      <c r="I102" s="2" t="s">
        <v>1489</v>
      </c>
      <c r="J102" s="2">
        <v>446</v>
      </c>
      <c r="K102" s="3" t="s">
        <v>1490</v>
      </c>
    </row>
    <row r="103" spans="1:11" x14ac:dyDescent="0.35">
      <c r="A103" t="s">
        <v>1491</v>
      </c>
      <c r="B103" t="s">
        <v>1492</v>
      </c>
      <c r="C103" t="s">
        <v>1493</v>
      </c>
      <c r="D103" t="s">
        <v>1494</v>
      </c>
      <c r="E103" t="s">
        <v>1333</v>
      </c>
      <c r="F103">
        <v>364</v>
      </c>
      <c r="G103" t="s">
        <v>1334</v>
      </c>
      <c r="I103" s="2" t="s">
        <v>1495</v>
      </c>
      <c r="J103" s="2">
        <v>478</v>
      </c>
      <c r="K103" s="3" t="s">
        <v>1496</v>
      </c>
    </row>
    <row r="104" spans="1:11" x14ac:dyDescent="0.35">
      <c r="A104" t="s">
        <v>1497</v>
      </c>
      <c r="B104" t="s">
        <v>1498</v>
      </c>
      <c r="C104" t="s">
        <v>1499</v>
      </c>
      <c r="D104" t="s">
        <v>1500</v>
      </c>
      <c r="E104" t="s">
        <v>1324</v>
      </c>
      <c r="F104">
        <v>368</v>
      </c>
      <c r="G104" t="s">
        <v>1325</v>
      </c>
      <c r="I104" s="2" t="s">
        <v>1501</v>
      </c>
      <c r="J104" s="2">
        <v>480</v>
      </c>
      <c r="K104" s="3" t="s">
        <v>1502</v>
      </c>
    </row>
    <row r="105" spans="1:11" x14ac:dyDescent="0.35">
      <c r="A105" t="s">
        <v>1503</v>
      </c>
      <c r="B105" t="s">
        <v>1504</v>
      </c>
      <c r="C105" t="s">
        <v>1505</v>
      </c>
      <c r="D105" t="s">
        <v>1506</v>
      </c>
      <c r="E105" t="s">
        <v>629</v>
      </c>
      <c r="F105">
        <v>978</v>
      </c>
      <c r="G105" t="s">
        <v>630</v>
      </c>
      <c r="I105" s="2" t="s">
        <v>1507</v>
      </c>
      <c r="J105" s="2">
        <v>462</v>
      </c>
      <c r="K105" s="3" t="s">
        <v>1508</v>
      </c>
    </row>
    <row r="106" spans="1:11" x14ac:dyDescent="0.35">
      <c r="A106" t="s">
        <v>1509</v>
      </c>
      <c r="B106" t="s">
        <v>1510</v>
      </c>
      <c r="C106" t="s">
        <v>1511</v>
      </c>
      <c r="D106" t="s">
        <v>1512</v>
      </c>
      <c r="E106" t="s">
        <v>1308</v>
      </c>
      <c r="F106">
        <v>0</v>
      </c>
      <c r="G106" t="s">
        <v>1309</v>
      </c>
      <c r="I106" s="2" t="s">
        <v>1513</v>
      </c>
      <c r="J106" s="2">
        <v>454</v>
      </c>
      <c r="K106" s="3" t="s">
        <v>1514</v>
      </c>
    </row>
    <row r="107" spans="1:11" x14ac:dyDescent="0.35">
      <c r="A107" t="s">
        <v>1515</v>
      </c>
      <c r="B107" t="s">
        <v>1516</v>
      </c>
      <c r="C107" t="s">
        <v>1517</v>
      </c>
      <c r="D107" t="s">
        <v>1518</v>
      </c>
      <c r="E107" t="s">
        <v>1299</v>
      </c>
      <c r="F107">
        <v>376</v>
      </c>
      <c r="G107" t="s">
        <v>1300</v>
      </c>
      <c r="I107" s="2" t="s">
        <v>1519</v>
      </c>
      <c r="J107" s="2">
        <v>484</v>
      </c>
      <c r="K107" s="3" t="s">
        <v>1520</v>
      </c>
    </row>
    <row r="108" spans="1:11" x14ac:dyDescent="0.35">
      <c r="A108" t="s">
        <v>1521</v>
      </c>
      <c r="B108" t="s">
        <v>1522</v>
      </c>
      <c r="C108" t="s">
        <v>1523</v>
      </c>
      <c r="D108" t="s">
        <v>1524</v>
      </c>
      <c r="E108" t="s">
        <v>629</v>
      </c>
      <c r="F108">
        <v>978</v>
      </c>
      <c r="G108" t="s">
        <v>630</v>
      </c>
      <c r="I108" s="2" t="s">
        <v>1525</v>
      </c>
      <c r="J108" s="2">
        <v>458</v>
      </c>
      <c r="K108" s="3" t="s">
        <v>1526</v>
      </c>
    </row>
    <row r="109" spans="1:11" x14ac:dyDescent="0.35">
      <c r="A109" t="s">
        <v>1527</v>
      </c>
      <c r="B109" t="s">
        <v>1528</v>
      </c>
      <c r="C109" t="s">
        <v>1529</v>
      </c>
      <c r="D109" t="s">
        <v>1530</v>
      </c>
      <c r="E109" t="s">
        <v>1351</v>
      </c>
      <c r="F109">
        <v>388</v>
      </c>
      <c r="G109" t="s">
        <v>1352</v>
      </c>
      <c r="I109" s="2" t="s">
        <v>1531</v>
      </c>
      <c r="J109" s="2">
        <v>943</v>
      </c>
      <c r="K109" s="3" t="s">
        <v>1532</v>
      </c>
    </row>
    <row r="110" spans="1:11" x14ac:dyDescent="0.35">
      <c r="A110" t="s">
        <v>1533</v>
      </c>
      <c r="B110" t="s">
        <v>1534</v>
      </c>
      <c r="C110" t="s">
        <v>1535</v>
      </c>
      <c r="D110" t="s">
        <v>1536</v>
      </c>
      <c r="E110" t="s">
        <v>1363</v>
      </c>
      <c r="F110">
        <v>392</v>
      </c>
      <c r="G110" t="s">
        <v>1364</v>
      </c>
      <c r="I110" s="2" t="s">
        <v>1537</v>
      </c>
      <c r="J110" s="2">
        <v>516</v>
      </c>
      <c r="K110" s="3" t="s">
        <v>1538</v>
      </c>
    </row>
    <row r="111" spans="1:11" x14ac:dyDescent="0.35">
      <c r="A111" t="s">
        <v>1539</v>
      </c>
      <c r="B111" t="s">
        <v>1540</v>
      </c>
      <c r="C111" t="s">
        <v>1541</v>
      </c>
      <c r="D111" t="s">
        <v>1542</v>
      </c>
      <c r="E111" t="s">
        <v>1345</v>
      </c>
      <c r="F111">
        <v>0</v>
      </c>
      <c r="G111" t="s">
        <v>1346</v>
      </c>
      <c r="I111" s="2" t="s">
        <v>1543</v>
      </c>
      <c r="J111" s="2">
        <v>566</v>
      </c>
      <c r="K111" s="3" t="s">
        <v>1544</v>
      </c>
    </row>
    <row r="112" spans="1:11" x14ac:dyDescent="0.35">
      <c r="A112" t="s">
        <v>1545</v>
      </c>
      <c r="B112" t="s">
        <v>1546</v>
      </c>
      <c r="C112" t="s">
        <v>1547</v>
      </c>
      <c r="D112" t="s">
        <v>1548</v>
      </c>
      <c r="E112" t="s">
        <v>1357</v>
      </c>
      <c r="F112">
        <v>400</v>
      </c>
      <c r="G112" t="s">
        <v>1358</v>
      </c>
      <c r="I112" s="2" t="s">
        <v>1549</v>
      </c>
      <c r="J112" s="2">
        <v>558</v>
      </c>
      <c r="K112" s="3" t="s">
        <v>1550</v>
      </c>
    </row>
    <row r="113" spans="1:11" x14ac:dyDescent="0.35">
      <c r="A113" t="s">
        <v>1551</v>
      </c>
      <c r="B113" t="s">
        <v>1552</v>
      </c>
      <c r="C113" t="s">
        <v>1553</v>
      </c>
      <c r="D113" t="s">
        <v>1554</v>
      </c>
      <c r="E113" t="s">
        <v>1411</v>
      </c>
      <c r="F113">
        <v>398</v>
      </c>
      <c r="G113" t="s">
        <v>1412</v>
      </c>
      <c r="I113" s="2" t="s">
        <v>1555</v>
      </c>
      <c r="J113" s="2">
        <v>578</v>
      </c>
      <c r="K113" s="3" t="s">
        <v>1556</v>
      </c>
    </row>
    <row r="114" spans="1:11" x14ac:dyDescent="0.35">
      <c r="A114" t="s">
        <v>1557</v>
      </c>
      <c r="B114" t="s">
        <v>1558</v>
      </c>
      <c r="C114" t="s">
        <v>1559</v>
      </c>
      <c r="D114" t="s">
        <v>1560</v>
      </c>
      <c r="E114" t="s">
        <v>1369</v>
      </c>
      <c r="F114">
        <v>404</v>
      </c>
      <c r="G114" t="s">
        <v>1370</v>
      </c>
      <c r="I114" s="2" t="s">
        <v>1561</v>
      </c>
      <c r="J114" s="2">
        <v>524</v>
      </c>
      <c r="K114" s="3" t="s">
        <v>1562</v>
      </c>
    </row>
    <row r="115" spans="1:11" x14ac:dyDescent="0.35">
      <c r="A115" t="s">
        <v>1563</v>
      </c>
      <c r="B115" t="s">
        <v>1564</v>
      </c>
      <c r="C115" t="s">
        <v>1565</v>
      </c>
      <c r="D115" t="s">
        <v>1566</v>
      </c>
      <c r="I115" s="2" t="s">
        <v>1567</v>
      </c>
      <c r="J115" s="2">
        <v>554</v>
      </c>
      <c r="K115" s="3" t="s">
        <v>1568</v>
      </c>
    </row>
    <row r="116" spans="1:11" x14ac:dyDescent="0.35">
      <c r="A116" t="s">
        <v>1569</v>
      </c>
      <c r="B116" t="s">
        <v>1570</v>
      </c>
      <c r="C116" t="s">
        <v>1571</v>
      </c>
      <c r="D116" t="s">
        <v>1572</v>
      </c>
      <c r="E116" t="s">
        <v>1389</v>
      </c>
      <c r="F116">
        <v>408</v>
      </c>
      <c r="G116" t="s">
        <v>1390</v>
      </c>
      <c r="I116" s="2" t="s">
        <v>1573</v>
      </c>
      <c r="J116" s="2">
        <v>512</v>
      </c>
      <c r="K116" s="3" t="s">
        <v>1574</v>
      </c>
    </row>
    <row r="117" spans="1:11" x14ac:dyDescent="0.35">
      <c r="A117" t="s">
        <v>1575</v>
      </c>
      <c r="B117" t="s">
        <v>1576</v>
      </c>
      <c r="C117" t="s">
        <v>1577</v>
      </c>
      <c r="D117" t="s">
        <v>1578</v>
      </c>
      <c r="E117" t="s">
        <v>1395</v>
      </c>
      <c r="F117">
        <v>410</v>
      </c>
      <c r="G117" t="s">
        <v>1396</v>
      </c>
      <c r="I117" s="2" t="s">
        <v>1579</v>
      </c>
      <c r="J117" s="2">
        <v>590</v>
      </c>
      <c r="K117" s="3" t="s">
        <v>1580</v>
      </c>
    </row>
    <row r="118" spans="1:11" x14ac:dyDescent="0.35">
      <c r="A118" t="s">
        <v>1581</v>
      </c>
      <c r="B118" t="s">
        <v>1582</v>
      </c>
      <c r="C118" t="s">
        <v>1583</v>
      </c>
      <c r="D118" t="s">
        <v>1584</v>
      </c>
      <c r="E118" t="s">
        <v>629</v>
      </c>
      <c r="F118">
        <v>978</v>
      </c>
      <c r="G118" t="s">
        <v>630</v>
      </c>
      <c r="I118" s="2" t="s">
        <v>233</v>
      </c>
      <c r="J118" s="2">
        <v>604</v>
      </c>
      <c r="K118" s="3" t="s">
        <v>1585</v>
      </c>
    </row>
    <row r="119" spans="1:11" x14ac:dyDescent="0.35">
      <c r="A119" t="s">
        <v>1586</v>
      </c>
      <c r="B119" t="s">
        <v>1587</v>
      </c>
      <c r="C119" t="s">
        <v>1588</v>
      </c>
      <c r="D119" t="s">
        <v>1589</v>
      </c>
      <c r="E119" t="s">
        <v>1401</v>
      </c>
      <c r="F119">
        <v>414</v>
      </c>
      <c r="G119" t="s">
        <v>1402</v>
      </c>
      <c r="I119" s="2" t="s">
        <v>1590</v>
      </c>
      <c r="J119" s="2">
        <v>598</v>
      </c>
      <c r="K119" s="3" t="s">
        <v>1591</v>
      </c>
    </row>
    <row r="120" spans="1:11" x14ac:dyDescent="0.35">
      <c r="A120" t="s">
        <v>1592</v>
      </c>
      <c r="B120" t="s">
        <v>1593</v>
      </c>
      <c r="C120" t="s">
        <v>1594</v>
      </c>
      <c r="D120" t="s">
        <v>1595</v>
      </c>
      <c r="E120" t="s">
        <v>1375</v>
      </c>
      <c r="F120">
        <v>417</v>
      </c>
      <c r="G120" t="s">
        <v>1376</v>
      </c>
      <c r="I120" s="2" t="s">
        <v>1596</v>
      </c>
      <c r="J120" s="2">
        <v>608</v>
      </c>
      <c r="K120" s="3" t="s">
        <v>1597</v>
      </c>
    </row>
    <row r="121" spans="1:11" x14ac:dyDescent="0.35">
      <c r="A121" t="s">
        <v>1598</v>
      </c>
      <c r="B121" t="s">
        <v>1599</v>
      </c>
      <c r="C121" t="s">
        <v>1600</v>
      </c>
      <c r="D121" t="s">
        <v>1601</v>
      </c>
      <c r="E121" t="s">
        <v>1417</v>
      </c>
      <c r="F121">
        <v>418</v>
      </c>
      <c r="G121" t="s">
        <v>1418</v>
      </c>
      <c r="I121" s="2" t="s">
        <v>1602</v>
      </c>
      <c r="J121" s="2">
        <v>586</v>
      </c>
      <c r="K121" s="3" t="s">
        <v>1603</v>
      </c>
    </row>
    <row r="122" spans="1:11" x14ac:dyDescent="0.35">
      <c r="A122" t="s">
        <v>1604</v>
      </c>
      <c r="B122" t="s">
        <v>1605</v>
      </c>
      <c r="C122" t="s">
        <v>1606</v>
      </c>
      <c r="D122" t="s">
        <v>1607</v>
      </c>
      <c r="E122" t="s">
        <v>629</v>
      </c>
      <c r="F122">
        <v>978</v>
      </c>
      <c r="G122" t="s">
        <v>630</v>
      </c>
      <c r="I122" s="2" t="s">
        <v>1608</v>
      </c>
      <c r="J122" s="2">
        <v>985</v>
      </c>
      <c r="K122" s="3" t="s">
        <v>1609</v>
      </c>
    </row>
    <row r="123" spans="1:11" x14ac:dyDescent="0.35">
      <c r="A123" t="s">
        <v>1610</v>
      </c>
      <c r="B123" t="s">
        <v>1611</v>
      </c>
      <c r="C123" t="s">
        <v>1612</v>
      </c>
      <c r="D123" t="s">
        <v>1613</v>
      </c>
      <c r="E123" t="s">
        <v>1423</v>
      </c>
      <c r="F123">
        <v>422</v>
      </c>
      <c r="G123" t="s">
        <v>1424</v>
      </c>
      <c r="I123" s="2" t="s">
        <v>1614</v>
      </c>
      <c r="J123" s="2">
        <v>600</v>
      </c>
      <c r="K123" s="3" t="s">
        <v>1615</v>
      </c>
    </row>
    <row r="124" spans="1:11" x14ac:dyDescent="0.35">
      <c r="A124" t="s">
        <v>1616</v>
      </c>
      <c r="B124" t="s">
        <v>1617</v>
      </c>
      <c r="C124" t="s">
        <v>1618</v>
      </c>
      <c r="D124" t="s">
        <v>1619</v>
      </c>
      <c r="E124" t="s">
        <v>1441</v>
      </c>
      <c r="F124">
        <v>426</v>
      </c>
      <c r="G124" t="s">
        <v>1442</v>
      </c>
      <c r="I124" s="2" t="s">
        <v>1620</v>
      </c>
      <c r="J124" s="2">
        <v>634</v>
      </c>
      <c r="K124" s="3" t="s">
        <v>1621</v>
      </c>
    </row>
    <row r="125" spans="1:11" x14ac:dyDescent="0.35">
      <c r="A125" t="s">
        <v>1622</v>
      </c>
      <c r="B125" t="s">
        <v>1623</v>
      </c>
      <c r="C125" t="s">
        <v>1624</v>
      </c>
      <c r="D125" t="s">
        <v>1625</v>
      </c>
      <c r="E125" t="s">
        <v>1435</v>
      </c>
      <c r="F125">
        <v>430</v>
      </c>
      <c r="G125" t="s">
        <v>1436</v>
      </c>
      <c r="I125" s="2" t="s">
        <v>1626</v>
      </c>
      <c r="J125" s="2">
        <v>946</v>
      </c>
      <c r="K125" s="3" t="s">
        <v>1627</v>
      </c>
    </row>
    <row r="126" spans="1:11" x14ac:dyDescent="0.35">
      <c r="A126" t="s">
        <v>1628</v>
      </c>
      <c r="B126" t="s">
        <v>1629</v>
      </c>
      <c r="C126" t="s">
        <v>1630</v>
      </c>
      <c r="D126" t="s">
        <v>1631</v>
      </c>
      <c r="E126" t="s">
        <v>1447</v>
      </c>
      <c r="F126">
        <v>434</v>
      </c>
      <c r="G126" t="s">
        <v>1448</v>
      </c>
      <c r="I126" s="2" t="s">
        <v>1632</v>
      </c>
      <c r="J126" s="2">
        <v>941</v>
      </c>
      <c r="K126" s="3" t="s">
        <v>1633</v>
      </c>
    </row>
    <row r="127" spans="1:11" x14ac:dyDescent="0.35">
      <c r="A127" t="s">
        <v>1634</v>
      </c>
      <c r="B127" t="s">
        <v>1635</v>
      </c>
      <c r="C127" t="s">
        <v>1636</v>
      </c>
      <c r="D127" t="s">
        <v>1637</v>
      </c>
      <c r="E127" t="s">
        <v>1002</v>
      </c>
      <c r="F127">
        <v>756</v>
      </c>
      <c r="G127" t="s">
        <v>1003</v>
      </c>
      <c r="I127" s="2" t="s">
        <v>1638</v>
      </c>
      <c r="J127" s="2">
        <v>643</v>
      </c>
      <c r="K127" s="3" t="s">
        <v>1639</v>
      </c>
    </row>
    <row r="128" spans="1:11" x14ac:dyDescent="0.35">
      <c r="A128" t="s">
        <v>1640</v>
      </c>
      <c r="B128" t="s">
        <v>1641</v>
      </c>
      <c r="C128" t="s">
        <v>1642</v>
      </c>
      <c r="D128" t="s">
        <v>1643</v>
      </c>
      <c r="E128" t="s">
        <v>629</v>
      </c>
      <c r="F128">
        <v>978</v>
      </c>
      <c r="G128" t="s">
        <v>630</v>
      </c>
      <c r="I128" s="2" t="s">
        <v>1644</v>
      </c>
      <c r="J128" s="2">
        <v>646</v>
      </c>
      <c r="K128" s="3" t="s">
        <v>1645</v>
      </c>
    </row>
    <row r="129" spans="1:11" x14ac:dyDescent="0.35">
      <c r="A129" t="s">
        <v>1646</v>
      </c>
      <c r="B129" t="s">
        <v>1647</v>
      </c>
      <c r="C129" t="s">
        <v>1648</v>
      </c>
      <c r="D129" t="s">
        <v>1649</v>
      </c>
      <c r="E129" t="s">
        <v>629</v>
      </c>
      <c r="F129">
        <v>978</v>
      </c>
      <c r="G129" t="s">
        <v>630</v>
      </c>
      <c r="I129" s="2" t="s">
        <v>1650</v>
      </c>
      <c r="J129" s="2">
        <v>682</v>
      </c>
      <c r="K129" s="3" t="s">
        <v>1651</v>
      </c>
    </row>
    <row r="130" spans="1:11" x14ac:dyDescent="0.35">
      <c r="A130" t="s">
        <v>1652</v>
      </c>
      <c r="B130" t="s">
        <v>1653</v>
      </c>
      <c r="C130" t="s">
        <v>1654</v>
      </c>
      <c r="D130" t="s">
        <v>1655</v>
      </c>
      <c r="E130" t="s">
        <v>1489</v>
      </c>
      <c r="F130">
        <v>446</v>
      </c>
      <c r="G130" t="s">
        <v>1490</v>
      </c>
      <c r="I130" s="2" t="s">
        <v>1656</v>
      </c>
      <c r="J130" s="2">
        <v>90</v>
      </c>
      <c r="K130" s="3" t="s">
        <v>1657</v>
      </c>
    </row>
    <row r="131" spans="1:11" x14ac:dyDescent="0.35">
      <c r="A131" t="s">
        <v>1658</v>
      </c>
      <c r="B131" t="s">
        <v>1659</v>
      </c>
      <c r="C131" t="s">
        <v>1471</v>
      </c>
      <c r="D131" t="s">
        <v>1660</v>
      </c>
      <c r="E131" t="s">
        <v>1471</v>
      </c>
      <c r="F131">
        <v>807</v>
      </c>
      <c r="G131" t="s">
        <v>1472</v>
      </c>
      <c r="I131" s="2" t="s">
        <v>1661</v>
      </c>
      <c r="J131" s="2">
        <v>690</v>
      </c>
      <c r="K131" s="3" t="s">
        <v>1662</v>
      </c>
    </row>
    <row r="132" spans="1:11" x14ac:dyDescent="0.35">
      <c r="A132" t="s">
        <v>1663</v>
      </c>
      <c r="B132" t="s">
        <v>1664</v>
      </c>
      <c r="C132" t="s">
        <v>1665</v>
      </c>
      <c r="D132" t="s">
        <v>1666</v>
      </c>
      <c r="E132" t="s">
        <v>1465</v>
      </c>
      <c r="F132">
        <v>969</v>
      </c>
      <c r="G132" t="s">
        <v>1466</v>
      </c>
      <c r="I132" s="2" t="s">
        <v>1667</v>
      </c>
      <c r="J132" s="2">
        <v>938</v>
      </c>
      <c r="K132" s="3" t="s">
        <v>1668</v>
      </c>
    </row>
    <row r="133" spans="1:11" x14ac:dyDescent="0.35">
      <c r="A133" t="s">
        <v>1669</v>
      </c>
      <c r="B133" t="s">
        <v>1670</v>
      </c>
      <c r="C133" t="s">
        <v>1671</v>
      </c>
      <c r="D133" t="s">
        <v>1672</v>
      </c>
      <c r="E133" t="s">
        <v>1513</v>
      </c>
      <c r="F133">
        <v>454</v>
      </c>
      <c r="G133" t="s">
        <v>1514</v>
      </c>
      <c r="I133" s="2" t="s">
        <v>1673</v>
      </c>
      <c r="J133" s="2">
        <v>752</v>
      </c>
      <c r="K133" s="3" t="s">
        <v>1674</v>
      </c>
    </row>
    <row r="134" spans="1:11" x14ac:dyDescent="0.35">
      <c r="A134" t="s">
        <v>1675</v>
      </c>
      <c r="B134" t="s">
        <v>1676</v>
      </c>
      <c r="C134" t="s">
        <v>1677</v>
      </c>
      <c r="D134" t="s">
        <v>1678</v>
      </c>
      <c r="E134" t="s">
        <v>1525</v>
      </c>
      <c r="F134">
        <v>458</v>
      </c>
      <c r="G134" t="s">
        <v>1526</v>
      </c>
      <c r="I134" s="2" t="s">
        <v>1679</v>
      </c>
      <c r="J134" s="2">
        <v>702</v>
      </c>
      <c r="K134" s="3" t="s">
        <v>1680</v>
      </c>
    </row>
    <row r="135" spans="1:11" x14ac:dyDescent="0.35">
      <c r="A135" t="s">
        <v>1681</v>
      </c>
      <c r="B135" t="s">
        <v>1682</v>
      </c>
      <c r="C135" t="s">
        <v>1683</v>
      </c>
      <c r="D135" t="s">
        <v>1684</v>
      </c>
      <c r="E135" t="s">
        <v>1507</v>
      </c>
      <c r="F135">
        <v>462</v>
      </c>
      <c r="G135" t="s">
        <v>1508</v>
      </c>
      <c r="I135" s="2" t="s">
        <v>1685</v>
      </c>
      <c r="J135" s="2">
        <v>654</v>
      </c>
      <c r="K135" s="3" t="s">
        <v>1686</v>
      </c>
    </row>
    <row r="136" spans="1:11" x14ac:dyDescent="0.35">
      <c r="A136" t="s">
        <v>1687</v>
      </c>
      <c r="B136" t="s">
        <v>1688</v>
      </c>
      <c r="C136" t="s">
        <v>1689</v>
      </c>
      <c r="D136" t="s">
        <v>1690</v>
      </c>
      <c r="E136" t="s">
        <v>888</v>
      </c>
      <c r="F136">
        <v>952</v>
      </c>
      <c r="G136" t="s">
        <v>889</v>
      </c>
      <c r="I136" s="2" t="s">
        <v>1691</v>
      </c>
      <c r="J136" s="2">
        <v>694</v>
      </c>
      <c r="K136" s="3" t="s">
        <v>1692</v>
      </c>
    </row>
    <row r="137" spans="1:11" x14ac:dyDescent="0.35">
      <c r="A137" t="s">
        <v>1693</v>
      </c>
      <c r="B137" t="s">
        <v>1694</v>
      </c>
      <c r="C137" t="s">
        <v>1695</v>
      </c>
      <c r="D137" t="s">
        <v>1696</v>
      </c>
      <c r="E137" t="s">
        <v>629</v>
      </c>
      <c r="F137">
        <v>978</v>
      </c>
      <c r="G137" t="s">
        <v>630</v>
      </c>
      <c r="I137" s="2" t="s">
        <v>1697</v>
      </c>
      <c r="J137" s="2">
        <v>706</v>
      </c>
      <c r="K137" s="3" t="s">
        <v>1698</v>
      </c>
    </row>
    <row r="138" spans="1:11" x14ac:dyDescent="0.35">
      <c r="A138" t="s">
        <v>1699</v>
      </c>
      <c r="B138" t="s">
        <v>1700</v>
      </c>
      <c r="C138" t="s">
        <v>1701</v>
      </c>
      <c r="D138" t="s">
        <v>1702</v>
      </c>
      <c r="E138" t="s">
        <v>187</v>
      </c>
      <c r="F138">
        <v>840</v>
      </c>
      <c r="G138" t="s">
        <v>602</v>
      </c>
      <c r="I138" s="2" t="s">
        <v>1703</v>
      </c>
      <c r="J138" s="2">
        <v>968</v>
      </c>
      <c r="K138" s="3" t="s">
        <v>1704</v>
      </c>
    </row>
    <row r="139" spans="1:11" x14ac:dyDescent="0.35">
      <c r="A139" t="s">
        <v>1705</v>
      </c>
      <c r="B139" t="s">
        <v>1706</v>
      </c>
      <c r="C139" t="s">
        <v>1707</v>
      </c>
      <c r="D139" t="s">
        <v>1708</v>
      </c>
      <c r="E139" t="s">
        <v>629</v>
      </c>
      <c r="F139">
        <v>978</v>
      </c>
      <c r="G139" t="s">
        <v>630</v>
      </c>
      <c r="I139" s="2" t="s">
        <v>1709</v>
      </c>
      <c r="J139" s="2">
        <v>728</v>
      </c>
      <c r="K139" s="3" t="s">
        <v>1710</v>
      </c>
    </row>
    <row r="140" spans="1:11" x14ac:dyDescent="0.35">
      <c r="A140" t="s">
        <v>1711</v>
      </c>
      <c r="B140" t="s">
        <v>1712</v>
      </c>
      <c r="C140" t="s">
        <v>1713</v>
      </c>
      <c r="D140" t="s">
        <v>1714</v>
      </c>
      <c r="E140" t="s">
        <v>1495</v>
      </c>
      <c r="F140">
        <v>478</v>
      </c>
      <c r="G140" t="s">
        <v>1496</v>
      </c>
      <c r="I140" s="2" t="s">
        <v>1715</v>
      </c>
      <c r="J140" s="2">
        <v>678</v>
      </c>
      <c r="K140" s="3" t="s">
        <v>1716</v>
      </c>
    </row>
    <row r="141" spans="1:11" x14ac:dyDescent="0.35">
      <c r="A141" t="s">
        <v>1717</v>
      </c>
      <c r="B141" t="s">
        <v>1718</v>
      </c>
      <c r="C141" t="s">
        <v>1719</v>
      </c>
      <c r="D141" t="s">
        <v>1720</v>
      </c>
      <c r="E141" t="s">
        <v>1501</v>
      </c>
      <c r="F141">
        <v>480</v>
      </c>
      <c r="G141" t="s">
        <v>1502</v>
      </c>
      <c r="I141" s="2" t="s">
        <v>1721</v>
      </c>
      <c r="J141" s="2">
        <v>760</v>
      </c>
      <c r="K141" s="3" t="s">
        <v>1722</v>
      </c>
    </row>
    <row r="142" spans="1:11" x14ac:dyDescent="0.35">
      <c r="A142" t="s">
        <v>1723</v>
      </c>
      <c r="B142" t="s">
        <v>1724</v>
      </c>
      <c r="C142" t="s">
        <v>1725</v>
      </c>
      <c r="D142" t="s">
        <v>1726</v>
      </c>
      <c r="E142" t="s">
        <v>629</v>
      </c>
      <c r="F142">
        <v>978</v>
      </c>
      <c r="G142" t="s">
        <v>630</v>
      </c>
      <c r="I142" s="2" t="s">
        <v>1279</v>
      </c>
      <c r="J142" s="2">
        <v>748</v>
      </c>
      <c r="K142" s="3" t="s">
        <v>1280</v>
      </c>
    </row>
    <row r="143" spans="1:11" x14ac:dyDescent="0.35">
      <c r="A143" t="s">
        <v>1727</v>
      </c>
      <c r="B143" t="s">
        <v>1728</v>
      </c>
      <c r="C143" t="s">
        <v>1729</v>
      </c>
      <c r="D143" t="s">
        <v>1730</v>
      </c>
      <c r="E143" t="s">
        <v>1519</v>
      </c>
      <c r="F143">
        <v>484</v>
      </c>
      <c r="G143" t="s">
        <v>1520</v>
      </c>
      <c r="I143" s="2" t="s">
        <v>1731</v>
      </c>
      <c r="J143" s="2">
        <v>764</v>
      </c>
      <c r="K143" s="3" t="s">
        <v>1732</v>
      </c>
    </row>
    <row r="144" spans="1:11" x14ac:dyDescent="0.35">
      <c r="A144" t="s">
        <v>1733</v>
      </c>
      <c r="B144" t="s">
        <v>1734</v>
      </c>
      <c r="C144" t="s">
        <v>1735</v>
      </c>
      <c r="D144" t="s">
        <v>1736</v>
      </c>
      <c r="E144" t="s">
        <v>187</v>
      </c>
      <c r="F144">
        <v>840</v>
      </c>
      <c r="G144" t="s">
        <v>602</v>
      </c>
      <c r="I144" s="2" t="s">
        <v>1737</v>
      </c>
      <c r="J144" s="2">
        <v>972</v>
      </c>
      <c r="K144" s="3" t="s">
        <v>1738</v>
      </c>
    </row>
    <row r="145" spans="1:11" x14ac:dyDescent="0.35">
      <c r="A145" t="s">
        <v>1739</v>
      </c>
      <c r="B145" t="s">
        <v>1740</v>
      </c>
      <c r="C145" t="s">
        <v>1741</v>
      </c>
      <c r="D145" t="s">
        <v>1742</v>
      </c>
      <c r="E145" t="s">
        <v>1459</v>
      </c>
      <c r="F145">
        <v>498</v>
      </c>
      <c r="G145" t="s">
        <v>1460</v>
      </c>
      <c r="I145" s="2" t="s">
        <v>1743</v>
      </c>
      <c r="J145" s="2">
        <v>934</v>
      </c>
      <c r="K145" s="3" t="s">
        <v>1744</v>
      </c>
    </row>
    <row r="146" spans="1:11" x14ac:dyDescent="0.35">
      <c r="A146" t="s">
        <v>1745</v>
      </c>
      <c r="B146" t="s">
        <v>1746</v>
      </c>
      <c r="C146" t="s">
        <v>1747</v>
      </c>
      <c r="D146" t="s">
        <v>1748</v>
      </c>
      <c r="E146" t="s">
        <v>629</v>
      </c>
      <c r="F146">
        <v>978</v>
      </c>
      <c r="G146" t="s">
        <v>630</v>
      </c>
      <c r="I146" s="2" t="s">
        <v>1749</v>
      </c>
      <c r="J146" s="2">
        <v>788</v>
      </c>
      <c r="K146" s="3" t="s">
        <v>1750</v>
      </c>
    </row>
    <row r="147" spans="1:11" x14ac:dyDescent="0.35">
      <c r="A147" t="s">
        <v>1751</v>
      </c>
      <c r="B147" t="s">
        <v>1752</v>
      </c>
      <c r="C147" t="s">
        <v>1753</v>
      </c>
      <c r="D147" t="s">
        <v>1754</v>
      </c>
      <c r="E147" t="s">
        <v>1483</v>
      </c>
      <c r="F147">
        <v>496</v>
      </c>
      <c r="G147" t="s">
        <v>1484</v>
      </c>
      <c r="I147" s="2" t="s">
        <v>1755</v>
      </c>
      <c r="J147" s="2">
        <v>776</v>
      </c>
      <c r="K147" s="3" t="s">
        <v>1756</v>
      </c>
    </row>
    <row r="148" spans="1:11" x14ac:dyDescent="0.35">
      <c r="A148" t="s">
        <v>1757</v>
      </c>
      <c r="B148" t="s">
        <v>1758</v>
      </c>
      <c r="C148" t="s">
        <v>1759</v>
      </c>
      <c r="D148" t="s">
        <v>1760</v>
      </c>
      <c r="E148" t="s">
        <v>629</v>
      </c>
      <c r="F148">
        <v>978</v>
      </c>
      <c r="G148" t="s">
        <v>630</v>
      </c>
      <c r="I148" s="2" t="s">
        <v>1761</v>
      </c>
      <c r="J148" s="2">
        <v>949</v>
      </c>
      <c r="K148" s="3" t="s">
        <v>1762</v>
      </c>
    </row>
    <row r="149" spans="1:11" x14ac:dyDescent="0.35">
      <c r="A149" t="s">
        <v>1763</v>
      </c>
      <c r="B149" t="s">
        <v>1764</v>
      </c>
      <c r="C149" t="s">
        <v>1765</v>
      </c>
      <c r="D149" t="s">
        <v>1766</v>
      </c>
      <c r="E149" t="s">
        <v>701</v>
      </c>
      <c r="F149">
        <v>951</v>
      </c>
      <c r="G149" t="s">
        <v>702</v>
      </c>
      <c r="I149" s="2" t="s">
        <v>1767</v>
      </c>
      <c r="J149" s="2">
        <v>780</v>
      </c>
      <c r="K149" s="3" t="s">
        <v>1768</v>
      </c>
    </row>
    <row r="150" spans="1:11" x14ac:dyDescent="0.35">
      <c r="A150" t="s">
        <v>1769</v>
      </c>
      <c r="B150" t="s">
        <v>1770</v>
      </c>
      <c r="C150" t="s">
        <v>1771</v>
      </c>
      <c r="D150" t="s">
        <v>1772</v>
      </c>
      <c r="E150" t="s">
        <v>1453</v>
      </c>
      <c r="F150">
        <v>504</v>
      </c>
      <c r="G150" t="s">
        <v>1454</v>
      </c>
      <c r="I150" s="2" t="s">
        <v>1773</v>
      </c>
      <c r="J150" s="2">
        <v>0</v>
      </c>
      <c r="K150" s="3" t="s">
        <v>1774</v>
      </c>
    </row>
    <row r="151" spans="1:11" x14ac:dyDescent="0.35">
      <c r="A151" t="s">
        <v>1775</v>
      </c>
      <c r="B151" t="s">
        <v>1776</v>
      </c>
      <c r="C151" t="s">
        <v>1777</v>
      </c>
      <c r="D151" t="s">
        <v>1778</v>
      </c>
      <c r="E151" t="s">
        <v>1531</v>
      </c>
      <c r="F151">
        <v>943</v>
      </c>
      <c r="G151" t="s">
        <v>1532</v>
      </c>
      <c r="I151" s="2" t="s">
        <v>1779</v>
      </c>
      <c r="J151" s="2">
        <v>901</v>
      </c>
      <c r="K151" s="3" t="s">
        <v>1780</v>
      </c>
    </row>
    <row r="152" spans="1:11" x14ac:dyDescent="0.35">
      <c r="A152" t="s">
        <v>1781</v>
      </c>
      <c r="B152" t="s">
        <v>1782</v>
      </c>
      <c r="C152" t="s">
        <v>1783</v>
      </c>
      <c r="D152" t="s">
        <v>1784</v>
      </c>
      <c r="E152" t="s">
        <v>1477</v>
      </c>
      <c r="F152">
        <v>104</v>
      </c>
      <c r="G152" t="s">
        <v>1478</v>
      </c>
      <c r="I152" s="2" t="s">
        <v>1785</v>
      </c>
      <c r="J152" s="2">
        <v>834</v>
      </c>
      <c r="K152" s="3" t="s">
        <v>1786</v>
      </c>
    </row>
    <row r="153" spans="1:11" x14ac:dyDescent="0.35">
      <c r="A153" t="s">
        <v>1787</v>
      </c>
      <c r="B153" t="s">
        <v>1788</v>
      </c>
      <c r="C153" t="s">
        <v>1789</v>
      </c>
      <c r="D153" t="s">
        <v>1790</v>
      </c>
      <c r="E153" t="s">
        <v>1537</v>
      </c>
      <c r="F153">
        <v>516</v>
      </c>
      <c r="G153" t="s">
        <v>1538</v>
      </c>
      <c r="I153" s="2" t="s">
        <v>1791</v>
      </c>
      <c r="J153" s="2">
        <v>980</v>
      </c>
      <c r="K153" s="3" t="s">
        <v>1792</v>
      </c>
    </row>
    <row r="154" spans="1:11" x14ac:dyDescent="0.35">
      <c r="A154" t="s">
        <v>1793</v>
      </c>
      <c r="B154" t="s">
        <v>1794</v>
      </c>
      <c r="C154" t="s">
        <v>1795</v>
      </c>
      <c r="D154" t="s">
        <v>1796</v>
      </c>
      <c r="I154" s="2" t="s">
        <v>1797</v>
      </c>
      <c r="J154" s="2">
        <v>800</v>
      </c>
      <c r="K154" s="3" t="s">
        <v>1798</v>
      </c>
    </row>
    <row r="155" spans="1:11" x14ac:dyDescent="0.35">
      <c r="A155" t="s">
        <v>1799</v>
      </c>
      <c r="B155" t="s">
        <v>1800</v>
      </c>
      <c r="C155" t="s">
        <v>1801</v>
      </c>
      <c r="D155" t="s">
        <v>1802</v>
      </c>
      <c r="E155" t="s">
        <v>1561</v>
      </c>
      <c r="F155">
        <v>524</v>
      </c>
      <c r="G155" t="s">
        <v>1562</v>
      </c>
      <c r="I155" s="2" t="s">
        <v>187</v>
      </c>
      <c r="J155" s="2">
        <v>840</v>
      </c>
      <c r="K155" s="3" t="s">
        <v>602</v>
      </c>
    </row>
    <row r="156" spans="1:11" x14ac:dyDescent="0.35">
      <c r="A156" t="s">
        <v>1803</v>
      </c>
      <c r="B156" t="s">
        <v>1804</v>
      </c>
      <c r="C156" t="s">
        <v>1805</v>
      </c>
      <c r="D156" t="s">
        <v>1806</v>
      </c>
      <c r="E156" t="s">
        <v>629</v>
      </c>
      <c r="F156">
        <v>978</v>
      </c>
      <c r="G156" t="s">
        <v>630</v>
      </c>
      <c r="I156" s="2" t="s">
        <v>187</v>
      </c>
      <c r="J156" s="2"/>
      <c r="K156" s="3"/>
    </row>
    <row r="157" spans="1:11" x14ac:dyDescent="0.35">
      <c r="A157" t="s">
        <v>1807</v>
      </c>
      <c r="B157" t="s">
        <v>1808</v>
      </c>
      <c r="C157" t="s">
        <v>1809</v>
      </c>
      <c r="D157" t="s">
        <v>1810</v>
      </c>
      <c r="E157" t="s">
        <v>752</v>
      </c>
      <c r="F157">
        <v>532</v>
      </c>
      <c r="G157" t="s">
        <v>753</v>
      </c>
      <c r="I157" s="2" t="s">
        <v>1811</v>
      </c>
      <c r="J157" s="2">
        <v>858</v>
      </c>
      <c r="K157" s="3" t="s">
        <v>1812</v>
      </c>
    </row>
    <row r="158" spans="1:11" x14ac:dyDescent="0.35">
      <c r="A158" t="s">
        <v>1813</v>
      </c>
      <c r="B158" t="s">
        <v>1814</v>
      </c>
      <c r="C158" t="s">
        <v>1815</v>
      </c>
      <c r="D158" t="s">
        <v>1816</v>
      </c>
      <c r="I158" s="2" t="s">
        <v>1817</v>
      </c>
      <c r="J158" s="2">
        <v>860</v>
      </c>
      <c r="K158" s="3" t="s">
        <v>1818</v>
      </c>
    </row>
    <row r="159" spans="1:11" x14ac:dyDescent="0.35">
      <c r="A159" t="s">
        <v>1819</v>
      </c>
      <c r="B159" t="s">
        <v>1820</v>
      </c>
      <c r="C159" t="s">
        <v>1821</v>
      </c>
      <c r="D159" t="s">
        <v>1822</v>
      </c>
      <c r="E159" t="s">
        <v>1567</v>
      </c>
      <c r="F159">
        <v>554</v>
      </c>
      <c r="G159" t="s">
        <v>1568</v>
      </c>
      <c r="I159" s="2" t="s">
        <v>1823</v>
      </c>
      <c r="J159" s="2">
        <v>937</v>
      </c>
      <c r="K159" s="3" t="s">
        <v>1824</v>
      </c>
    </row>
    <row r="160" spans="1:11" x14ac:dyDescent="0.35">
      <c r="A160" t="s">
        <v>1825</v>
      </c>
      <c r="B160" t="s">
        <v>1826</v>
      </c>
      <c r="C160" t="s">
        <v>1827</v>
      </c>
      <c r="D160" t="s">
        <v>1828</v>
      </c>
      <c r="E160" t="s">
        <v>1549</v>
      </c>
      <c r="F160">
        <v>558</v>
      </c>
      <c r="G160" t="s">
        <v>1550</v>
      </c>
      <c r="I160" s="2" t="s">
        <v>1829</v>
      </c>
      <c r="J160" s="2">
        <v>704</v>
      </c>
      <c r="K160" s="3" t="s">
        <v>1830</v>
      </c>
    </row>
    <row r="161" spans="1:11" x14ac:dyDescent="0.35">
      <c r="A161" t="s">
        <v>1831</v>
      </c>
      <c r="B161" t="s">
        <v>1832</v>
      </c>
      <c r="C161" t="s">
        <v>1833</v>
      </c>
      <c r="D161" t="s">
        <v>1834</v>
      </c>
      <c r="E161" t="s">
        <v>888</v>
      </c>
      <c r="F161">
        <v>952</v>
      </c>
      <c r="G161" t="s">
        <v>889</v>
      </c>
      <c r="I161" s="2" t="s">
        <v>1835</v>
      </c>
      <c r="J161" s="2">
        <v>548</v>
      </c>
      <c r="K161" s="3" t="s">
        <v>1836</v>
      </c>
    </row>
    <row r="162" spans="1:11" x14ac:dyDescent="0.35">
      <c r="A162" t="s">
        <v>1837</v>
      </c>
      <c r="B162" t="s">
        <v>1838</v>
      </c>
      <c r="C162" t="s">
        <v>1839</v>
      </c>
      <c r="D162" t="s">
        <v>1840</v>
      </c>
      <c r="E162" t="s">
        <v>1543</v>
      </c>
      <c r="F162">
        <v>566</v>
      </c>
      <c r="G162" t="s">
        <v>1544</v>
      </c>
      <c r="I162" s="2" t="s">
        <v>1841</v>
      </c>
      <c r="J162" s="2">
        <v>882</v>
      </c>
      <c r="K162" s="3" t="s">
        <v>1842</v>
      </c>
    </row>
    <row r="163" spans="1:11" x14ac:dyDescent="0.35">
      <c r="A163" t="s">
        <v>1843</v>
      </c>
      <c r="B163" t="s">
        <v>1844</v>
      </c>
      <c r="C163" t="s">
        <v>1845</v>
      </c>
      <c r="D163" t="s">
        <v>1846</v>
      </c>
      <c r="I163" s="2" t="s">
        <v>1022</v>
      </c>
      <c r="J163" s="2">
        <v>950</v>
      </c>
      <c r="K163" s="3" t="s">
        <v>1023</v>
      </c>
    </row>
    <row r="164" spans="1:11" x14ac:dyDescent="0.35">
      <c r="A164" t="s">
        <v>1847</v>
      </c>
      <c r="B164" t="s">
        <v>1848</v>
      </c>
      <c r="C164" t="s">
        <v>1849</v>
      </c>
      <c r="D164" t="s">
        <v>1850</v>
      </c>
      <c r="I164" s="2" t="s">
        <v>701</v>
      </c>
      <c r="J164" s="2">
        <v>951</v>
      </c>
      <c r="K164" s="3" t="s">
        <v>702</v>
      </c>
    </row>
    <row r="165" spans="1:11" x14ac:dyDescent="0.35">
      <c r="A165" t="s">
        <v>1851</v>
      </c>
      <c r="B165" t="s">
        <v>1852</v>
      </c>
      <c r="C165" t="s">
        <v>1853</v>
      </c>
      <c r="D165" t="s">
        <v>1854</v>
      </c>
      <c r="E165" t="s">
        <v>187</v>
      </c>
      <c r="F165">
        <v>840</v>
      </c>
      <c r="G165" t="s">
        <v>602</v>
      </c>
      <c r="I165" s="2" t="s">
        <v>888</v>
      </c>
      <c r="J165" s="2">
        <v>952</v>
      </c>
      <c r="K165" s="3" t="s">
        <v>889</v>
      </c>
    </row>
    <row r="166" spans="1:11" x14ac:dyDescent="0.35">
      <c r="A166" t="s">
        <v>1855</v>
      </c>
      <c r="B166" t="s">
        <v>1856</v>
      </c>
      <c r="C166" t="s">
        <v>1857</v>
      </c>
      <c r="D166" t="s">
        <v>1858</v>
      </c>
      <c r="E166" t="s">
        <v>1555</v>
      </c>
      <c r="F166">
        <v>578</v>
      </c>
      <c r="G166" t="s">
        <v>1556</v>
      </c>
      <c r="I166" s="2" t="s">
        <v>1859</v>
      </c>
      <c r="J166" s="2">
        <v>886</v>
      </c>
      <c r="K166" s="3" t="s">
        <v>1860</v>
      </c>
    </row>
    <row r="167" spans="1:11" x14ac:dyDescent="0.35">
      <c r="A167" t="s">
        <v>1861</v>
      </c>
      <c r="B167" t="s">
        <v>1862</v>
      </c>
      <c r="C167" t="s">
        <v>1863</v>
      </c>
      <c r="D167" t="s">
        <v>1864</v>
      </c>
      <c r="E167" t="s">
        <v>1573</v>
      </c>
      <c r="F167">
        <v>512</v>
      </c>
      <c r="G167" t="s">
        <v>1574</v>
      </c>
      <c r="I167" s="2" t="s">
        <v>1865</v>
      </c>
      <c r="J167" s="2">
        <v>710</v>
      </c>
      <c r="K167" s="3" t="s">
        <v>1866</v>
      </c>
    </row>
    <row r="168" spans="1:11" x14ac:dyDescent="0.35">
      <c r="A168" t="s">
        <v>1867</v>
      </c>
      <c r="B168" t="s">
        <v>1868</v>
      </c>
      <c r="C168" t="s">
        <v>1869</v>
      </c>
      <c r="D168" t="s">
        <v>1870</v>
      </c>
      <c r="E168" t="s">
        <v>1602</v>
      </c>
      <c r="F168">
        <v>586</v>
      </c>
      <c r="G168" t="s">
        <v>1603</v>
      </c>
      <c r="I168" s="2" t="s">
        <v>1871</v>
      </c>
      <c r="J168" s="2">
        <v>967</v>
      </c>
      <c r="K168" s="3" t="s">
        <v>1872</v>
      </c>
    </row>
    <row r="169" spans="1:11" x14ac:dyDescent="0.35">
      <c r="A169" t="s">
        <v>1873</v>
      </c>
      <c r="B169" t="s">
        <v>1874</v>
      </c>
      <c r="C169" t="s">
        <v>1875</v>
      </c>
      <c r="D169" t="s">
        <v>1876</v>
      </c>
      <c r="E169" t="s">
        <v>187</v>
      </c>
      <c r="F169">
        <v>840</v>
      </c>
      <c r="G169" t="s">
        <v>602</v>
      </c>
    </row>
    <row r="170" spans="1:11" x14ac:dyDescent="0.35">
      <c r="A170" t="s">
        <v>1877</v>
      </c>
      <c r="B170" t="s">
        <v>1878</v>
      </c>
      <c r="C170" t="s">
        <v>1879</v>
      </c>
      <c r="D170" t="s">
        <v>1880</v>
      </c>
    </row>
    <row r="171" spans="1:11" x14ac:dyDescent="0.35">
      <c r="A171" t="s">
        <v>1881</v>
      </c>
      <c r="B171" t="s">
        <v>1882</v>
      </c>
      <c r="C171" t="s">
        <v>1883</v>
      </c>
      <c r="D171" t="s">
        <v>1884</v>
      </c>
      <c r="E171" t="s">
        <v>1579</v>
      </c>
      <c r="F171">
        <v>590</v>
      </c>
      <c r="G171" t="s">
        <v>1580</v>
      </c>
    </row>
    <row r="172" spans="1:11" x14ac:dyDescent="0.35">
      <c r="A172" t="s">
        <v>1885</v>
      </c>
      <c r="B172" t="s">
        <v>1886</v>
      </c>
      <c r="C172" t="s">
        <v>1887</v>
      </c>
      <c r="D172" t="s">
        <v>1888</v>
      </c>
      <c r="E172" t="s">
        <v>1590</v>
      </c>
      <c r="F172">
        <v>598</v>
      </c>
      <c r="G172" t="s">
        <v>1591</v>
      </c>
    </row>
    <row r="173" spans="1:11" x14ac:dyDescent="0.35">
      <c r="A173" t="s">
        <v>1889</v>
      </c>
      <c r="B173" t="s">
        <v>1890</v>
      </c>
      <c r="C173" t="s">
        <v>1891</v>
      </c>
      <c r="D173" t="s">
        <v>1892</v>
      </c>
      <c r="E173" t="s">
        <v>1614</v>
      </c>
      <c r="F173">
        <v>600</v>
      </c>
      <c r="G173" t="s">
        <v>1615</v>
      </c>
    </row>
    <row r="174" spans="1:11" x14ac:dyDescent="0.35">
      <c r="A174" t="s">
        <v>53</v>
      </c>
      <c r="B174" t="s">
        <v>1893</v>
      </c>
      <c r="C174" t="s">
        <v>1894</v>
      </c>
      <c r="D174" t="s">
        <v>1895</v>
      </c>
      <c r="E174" t="s">
        <v>233</v>
      </c>
      <c r="F174">
        <v>604</v>
      </c>
      <c r="G174" t="s">
        <v>1585</v>
      </c>
    </row>
    <row r="175" spans="1:11" x14ac:dyDescent="0.35">
      <c r="A175" t="s">
        <v>1896</v>
      </c>
      <c r="B175" t="s">
        <v>1897</v>
      </c>
      <c r="C175" t="s">
        <v>1898</v>
      </c>
      <c r="D175" t="s">
        <v>1899</v>
      </c>
      <c r="E175" t="s">
        <v>1596</v>
      </c>
      <c r="F175">
        <v>608</v>
      </c>
      <c r="G175" t="s">
        <v>1597</v>
      </c>
    </row>
    <row r="176" spans="1:11" x14ac:dyDescent="0.35">
      <c r="A176" t="s">
        <v>1900</v>
      </c>
      <c r="B176" t="s">
        <v>1901</v>
      </c>
      <c r="C176" t="s">
        <v>1902</v>
      </c>
      <c r="D176" t="s">
        <v>1903</v>
      </c>
    </row>
    <row r="177" spans="1:7" x14ac:dyDescent="0.35">
      <c r="A177" t="s">
        <v>1904</v>
      </c>
      <c r="B177" t="s">
        <v>1905</v>
      </c>
      <c r="C177" t="s">
        <v>1906</v>
      </c>
      <c r="D177" t="s">
        <v>1907</v>
      </c>
      <c r="E177" t="s">
        <v>1608</v>
      </c>
      <c r="F177">
        <v>985</v>
      </c>
      <c r="G177" t="s">
        <v>1609</v>
      </c>
    </row>
    <row r="178" spans="1:7" x14ac:dyDescent="0.35">
      <c r="A178" t="s">
        <v>1908</v>
      </c>
      <c r="B178" t="s">
        <v>1909</v>
      </c>
      <c r="C178" t="s">
        <v>1910</v>
      </c>
      <c r="D178" t="s">
        <v>1911</v>
      </c>
      <c r="E178" t="s">
        <v>629</v>
      </c>
      <c r="F178">
        <v>978</v>
      </c>
      <c r="G178" t="s">
        <v>630</v>
      </c>
    </row>
    <row r="179" spans="1:7" x14ac:dyDescent="0.35">
      <c r="A179" t="s">
        <v>1912</v>
      </c>
      <c r="B179" t="s">
        <v>1913</v>
      </c>
      <c r="C179" t="s">
        <v>1914</v>
      </c>
      <c r="D179" t="s">
        <v>1915</v>
      </c>
      <c r="E179" t="s">
        <v>187</v>
      </c>
      <c r="F179">
        <v>840</v>
      </c>
      <c r="G179" t="s">
        <v>602</v>
      </c>
    </row>
    <row r="180" spans="1:7" x14ac:dyDescent="0.35">
      <c r="A180" t="s">
        <v>1916</v>
      </c>
      <c r="B180" t="s">
        <v>1917</v>
      </c>
      <c r="C180" t="s">
        <v>1918</v>
      </c>
      <c r="D180" t="s">
        <v>1919</v>
      </c>
      <c r="E180" t="s">
        <v>1620</v>
      </c>
      <c r="F180">
        <v>634</v>
      </c>
      <c r="G180" t="s">
        <v>1621</v>
      </c>
    </row>
    <row r="181" spans="1:7" x14ac:dyDescent="0.35">
      <c r="A181" t="s">
        <v>1920</v>
      </c>
      <c r="B181" t="s">
        <v>1921</v>
      </c>
      <c r="C181" t="s">
        <v>1922</v>
      </c>
      <c r="D181" t="s">
        <v>1923</v>
      </c>
      <c r="E181" t="s">
        <v>1022</v>
      </c>
      <c r="F181">
        <v>950</v>
      </c>
      <c r="G181" t="s">
        <v>1023</v>
      </c>
    </row>
    <row r="182" spans="1:7" x14ac:dyDescent="0.35">
      <c r="A182" t="s">
        <v>1924</v>
      </c>
      <c r="B182" t="s">
        <v>1925</v>
      </c>
      <c r="C182" t="s">
        <v>1926</v>
      </c>
      <c r="D182" t="s">
        <v>1927</v>
      </c>
      <c r="E182" t="s">
        <v>629</v>
      </c>
      <c r="F182">
        <v>978</v>
      </c>
      <c r="G182" t="s">
        <v>630</v>
      </c>
    </row>
    <row r="183" spans="1:7" x14ac:dyDescent="0.35">
      <c r="A183" t="s">
        <v>1928</v>
      </c>
      <c r="B183" t="s">
        <v>1929</v>
      </c>
      <c r="C183" t="s">
        <v>1930</v>
      </c>
      <c r="D183" t="s">
        <v>1931</v>
      </c>
      <c r="E183" t="s">
        <v>1626</v>
      </c>
      <c r="F183">
        <v>946</v>
      </c>
      <c r="G183" t="s">
        <v>1627</v>
      </c>
    </row>
    <row r="184" spans="1:7" x14ac:dyDescent="0.35">
      <c r="A184" t="s">
        <v>1932</v>
      </c>
      <c r="B184" t="s">
        <v>1933</v>
      </c>
      <c r="C184" t="s">
        <v>1934</v>
      </c>
      <c r="D184" t="s">
        <v>1935</v>
      </c>
      <c r="E184" t="s">
        <v>1638</v>
      </c>
      <c r="F184">
        <v>643</v>
      </c>
      <c r="G184" t="s">
        <v>1639</v>
      </c>
    </row>
    <row r="185" spans="1:7" x14ac:dyDescent="0.35">
      <c r="A185" t="s">
        <v>1936</v>
      </c>
      <c r="B185" t="s">
        <v>1937</v>
      </c>
      <c r="C185" t="s">
        <v>1938</v>
      </c>
      <c r="D185" t="s">
        <v>1939</v>
      </c>
      <c r="E185" t="s">
        <v>1644</v>
      </c>
      <c r="F185">
        <v>646</v>
      </c>
      <c r="G185" t="s">
        <v>1645</v>
      </c>
    </row>
    <row r="186" spans="1:7" x14ac:dyDescent="0.35">
      <c r="A186" t="s">
        <v>1940</v>
      </c>
      <c r="B186" t="s">
        <v>1941</v>
      </c>
      <c r="C186" t="s">
        <v>1942</v>
      </c>
      <c r="D186" t="s">
        <v>1943</v>
      </c>
      <c r="E186" t="s">
        <v>1685</v>
      </c>
      <c r="F186">
        <v>654</v>
      </c>
      <c r="G186" t="s">
        <v>1686</v>
      </c>
    </row>
    <row r="187" spans="1:7" x14ac:dyDescent="0.35">
      <c r="A187" t="s">
        <v>1944</v>
      </c>
      <c r="B187" t="s">
        <v>1945</v>
      </c>
      <c r="C187" t="s">
        <v>1946</v>
      </c>
      <c r="D187" t="s">
        <v>1947</v>
      </c>
      <c r="E187" t="s">
        <v>701</v>
      </c>
      <c r="F187">
        <v>951</v>
      </c>
      <c r="G187" t="s">
        <v>702</v>
      </c>
    </row>
    <row r="188" spans="1:7" x14ac:dyDescent="0.35">
      <c r="A188" t="s">
        <v>1948</v>
      </c>
      <c r="B188" t="s">
        <v>1949</v>
      </c>
      <c r="C188" t="s">
        <v>1950</v>
      </c>
      <c r="D188" t="s">
        <v>1951</v>
      </c>
      <c r="E188" t="s">
        <v>701</v>
      </c>
      <c r="F188">
        <v>951</v>
      </c>
      <c r="G188" t="s">
        <v>702</v>
      </c>
    </row>
    <row r="189" spans="1:7" x14ac:dyDescent="0.35">
      <c r="A189" t="s">
        <v>1952</v>
      </c>
      <c r="B189" t="s">
        <v>1953</v>
      </c>
      <c r="C189" t="s">
        <v>1954</v>
      </c>
      <c r="D189" t="s">
        <v>1955</v>
      </c>
      <c r="E189" t="s">
        <v>629</v>
      </c>
      <c r="F189">
        <v>978</v>
      </c>
      <c r="G189" t="s">
        <v>630</v>
      </c>
    </row>
    <row r="190" spans="1:7" x14ac:dyDescent="0.35">
      <c r="A190" t="s">
        <v>1956</v>
      </c>
      <c r="B190" t="s">
        <v>1957</v>
      </c>
      <c r="C190" t="s">
        <v>1958</v>
      </c>
      <c r="D190" t="s">
        <v>1959</v>
      </c>
      <c r="E190" t="s">
        <v>701</v>
      </c>
      <c r="F190">
        <v>951</v>
      </c>
      <c r="G190" t="s">
        <v>702</v>
      </c>
    </row>
    <row r="191" spans="1:7" x14ac:dyDescent="0.35">
      <c r="A191" t="s">
        <v>1960</v>
      </c>
      <c r="B191" t="s">
        <v>1961</v>
      </c>
      <c r="C191" t="s">
        <v>1962</v>
      </c>
      <c r="D191" t="s">
        <v>1963</v>
      </c>
      <c r="E191" t="s">
        <v>629</v>
      </c>
      <c r="F191">
        <v>978</v>
      </c>
      <c r="G191" t="s">
        <v>630</v>
      </c>
    </row>
    <row r="192" spans="1:7" x14ac:dyDescent="0.35">
      <c r="A192" t="s">
        <v>1964</v>
      </c>
      <c r="B192" t="s">
        <v>1965</v>
      </c>
      <c r="C192" t="s">
        <v>1966</v>
      </c>
      <c r="D192" t="s">
        <v>1967</v>
      </c>
      <c r="E192" t="s">
        <v>629</v>
      </c>
      <c r="F192">
        <v>978</v>
      </c>
      <c r="G192" t="s">
        <v>630</v>
      </c>
    </row>
    <row r="193" spans="1:7" x14ac:dyDescent="0.35">
      <c r="A193" t="s">
        <v>1968</v>
      </c>
      <c r="B193" t="s">
        <v>1969</v>
      </c>
      <c r="C193" t="s">
        <v>1970</v>
      </c>
      <c r="D193" t="s">
        <v>1971</v>
      </c>
      <c r="E193" t="s">
        <v>1841</v>
      </c>
      <c r="F193">
        <v>882</v>
      </c>
      <c r="G193" t="s">
        <v>1842</v>
      </c>
    </row>
    <row r="194" spans="1:7" x14ac:dyDescent="0.35">
      <c r="A194" t="s">
        <v>1972</v>
      </c>
      <c r="B194" t="s">
        <v>1973</v>
      </c>
      <c r="C194" t="s">
        <v>1974</v>
      </c>
      <c r="D194" t="s">
        <v>1975</v>
      </c>
      <c r="E194" t="s">
        <v>629</v>
      </c>
      <c r="F194">
        <v>978</v>
      </c>
      <c r="G194" t="s">
        <v>630</v>
      </c>
    </row>
    <row r="195" spans="1:7" x14ac:dyDescent="0.35">
      <c r="A195" t="s">
        <v>1976</v>
      </c>
      <c r="B195" t="s">
        <v>1977</v>
      </c>
      <c r="C195" t="s">
        <v>1978</v>
      </c>
      <c r="D195" t="s">
        <v>1979</v>
      </c>
      <c r="E195" t="s">
        <v>1715</v>
      </c>
      <c r="F195">
        <v>678</v>
      </c>
      <c r="G195" t="s">
        <v>1716</v>
      </c>
    </row>
    <row r="196" spans="1:7" x14ac:dyDescent="0.35">
      <c r="A196" t="s">
        <v>1980</v>
      </c>
      <c r="B196" t="s">
        <v>1981</v>
      </c>
      <c r="C196" t="s">
        <v>1982</v>
      </c>
      <c r="D196" t="s">
        <v>1983</v>
      </c>
      <c r="E196" t="s">
        <v>1650</v>
      </c>
      <c r="F196">
        <v>682</v>
      </c>
      <c r="G196" t="s">
        <v>1651</v>
      </c>
    </row>
    <row r="197" spans="1:7" x14ac:dyDescent="0.35">
      <c r="A197" t="s">
        <v>1984</v>
      </c>
      <c r="B197" t="s">
        <v>1985</v>
      </c>
      <c r="C197" t="s">
        <v>1986</v>
      </c>
      <c r="D197" t="s">
        <v>1987</v>
      </c>
      <c r="E197" t="s">
        <v>888</v>
      </c>
      <c r="F197">
        <v>952</v>
      </c>
      <c r="G197" t="s">
        <v>889</v>
      </c>
    </row>
    <row r="198" spans="1:7" x14ac:dyDescent="0.35">
      <c r="A198" t="s">
        <v>1988</v>
      </c>
      <c r="B198" t="s">
        <v>1989</v>
      </c>
      <c r="C198" t="s">
        <v>1990</v>
      </c>
      <c r="D198" t="s">
        <v>1991</v>
      </c>
      <c r="E198" t="s">
        <v>1632</v>
      </c>
      <c r="F198">
        <v>941</v>
      </c>
      <c r="G198" t="s">
        <v>1633</v>
      </c>
    </row>
    <row r="199" spans="1:7" x14ac:dyDescent="0.35">
      <c r="A199" t="s">
        <v>1992</v>
      </c>
      <c r="B199" t="s">
        <v>1993</v>
      </c>
      <c r="C199" t="s">
        <v>1994</v>
      </c>
      <c r="D199" t="s">
        <v>1995</v>
      </c>
      <c r="E199" t="s">
        <v>1661</v>
      </c>
      <c r="F199">
        <v>690</v>
      </c>
      <c r="G199" t="s">
        <v>1662</v>
      </c>
    </row>
    <row r="200" spans="1:7" x14ac:dyDescent="0.35">
      <c r="A200" t="s">
        <v>1996</v>
      </c>
      <c r="B200" t="s">
        <v>1997</v>
      </c>
      <c r="C200" t="s">
        <v>1998</v>
      </c>
      <c r="D200" t="s">
        <v>1999</v>
      </c>
      <c r="E200" t="s">
        <v>1691</v>
      </c>
      <c r="F200">
        <v>694</v>
      </c>
      <c r="G200" t="s">
        <v>1692</v>
      </c>
    </row>
    <row r="201" spans="1:7" x14ac:dyDescent="0.35">
      <c r="A201" t="s">
        <v>2000</v>
      </c>
      <c r="B201" t="s">
        <v>2001</v>
      </c>
      <c r="C201" t="s">
        <v>2002</v>
      </c>
      <c r="D201" t="s">
        <v>2003</v>
      </c>
      <c r="E201" t="s">
        <v>1679</v>
      </c>
      <c r="F201">
        <v>702</v>
      </c>
      <c r="G201" t="s">
        <v>1680</v>
      </c>
    </row>
    <row r="202" spans="1:7" x14ac:dyDescent="0.35">
      <c r="A202" t="s">
        <v>2004</v>
      </c>
      <c r="B202" t="s">
        <v>2005</v>
      </c>
      <c r="C202" t="s">
        <v>2006</v>
      </c>
      <c r="D202" t="s">
        <v>2007</v>
      </c>
      <c r="E202" t="s">
        <v>629</v>
      </c>
      <c r="F202">
        <v>978</v>
      </c>
      <c r="G202" t="s">
        <v>630</v>
      </c>
    </row>
    <row r="203" spans="1:7" x14ac:dyDescent="0.35">
      <c r="A203" t="s">
        <v>2008</v>
      </c>
      <c r="B203" t="s">
        <v>2009</v>
      </c>
      <c r="C203" t="s">
        <v>2010</v>
      </c>
      <c r="D203" t="s">
        <v>2011</v>
      </c>
      <c r="E203" t="s">
        <v>629</v>
      </c>
      <c r="F203">
        <v>978</v>
      </c>
      <c r="G203" t="s">
        <v>630</v>
      </c>
    </row>
    <row r="204" spans="1:7" x14ac:dyDescent="0.35">
      <c r="A204" t="s">
        <v>2012</v>
      </c>
      <c r="B204" t="s">
        <v>2013</v>
      </c>
      <c r="C204" t="s">
        <v>2014</v>
      </c>
      <c r="D204" t="s">
        <v>2015</v>
      </c>
      <c r="E204" t="s">
        <v>1656</v>
      </c>
      <c r="F204">
        <v>90</v>
      </c>
      <c r="G204" t="s">
        <v>1657</v>
      </c>
    </row>
    <row r="205" spans="1:7" x14ac:dyDescent="0.35">
      <c r="A205" t="s">
        <v>2016</v>
      </c>
      <c r="B205" t="s">
        <v>2017</v>
      </c>
      <c r="C205" t="s">
        <v>2018</v>
      </c>
      <c r="D205" t="s">
        <v>2019</v>
      </c>
      <c r="E205" t="s">
        <v>1697</v>
      </c>
      <c r="F205">
        <v>706</v>
      </c>
      <c r="G205" t="s">
        <v>1698</v>
      </c>
    </row>
    <row r="206" spans="1:7" x14ac:dyDescent="0.35">
      <c r="A206" t="s">
        <v>2020</v>
      </c>
      <c r="B206" t="s">
        <v>2021</v>
      </c>
      <c r="C206" t="s">
        <v>2022</v>
      </c>
      <c r="D206" t="s">
        <v>2023</v>
      </c>
      <c r="E206" t="s">
        <v>1865</v>
      </c>
      <c r="F206">
        <v>710</v>
      </c>
      <c r="G206" t="s">
        <v>1866</v>
      </c>
    </row>
    <row r="207" spans="1:7" x14ac:dyDescent="0.35">
      <c r="A207" t="s">
        <v>2024</v>
      </c>
      <c r="B207" t="s">
        <v>2025</v>
      </c>
      <c r="C207" t="s">
        <v>2026</v>
      </c>
      <c r="D207" t="s">
        <v>2027</v>
      </c>
    </row>
    <row r="208" spans="1:7" x14ac:dyDescent="0.35">
      <c r="A208" t="s">
        <v>2028</v>
      </c>
      <c r="B208" t="s">
        <v>2029</v>
      </c>
      <c r="C208" t="s">
        <v>2030</v>
      </c>
      <c r="D208" t="s">
        <v>2031</v>
      </c>
      <c r="E208" t="s">
        <v>1709</v>
      </c>
      <c r="F208">
        <v>728</v>
      </c>
      <c r="G208" t="s">
        <v>1710</v>
      </c>
    </row>
    <row r="209" spans="1:7" x14ac:dyDescent="0.35">
      <c r="A209" t="s">
        <v>2032</v>
      </c>
      <c r="B209" t="s">
        <v>2033</v>
      </c>
      <c r="C209" t="s">
        <v>2034</v>
      </c>
      <c r="D209" t="s">
        <v>2035</v>
      </c>
      <c r="E209" t="s">
        <v>629</v>
      </c>
      <c r="F209">
        <v>978</v>
      </c>
      <c r="G209" t="s">
        <v>630</v>
      </c>
    </row>
    <row r="210" spans="1:7" x14ac:dyDescent="0.35">
      <c r="A210" t="s">
        <v>2036</v>
      </c>
      <c r="B210" t="s">
        <v>2037</v>
      </c>
      <c r="C210" t="s">
        <v>2038</v>
      </c>
      <c r="D210" t="s">
        <v>2039</v>
      </c>
      <c r="E210" t="s">
        <v>1429</v>
      </c>
      <c r="F210">
        <v>144</v>
      </c>
      <c r="G210" t="s">
        <v>1430</v>
      </c>
    </row>
    <row r="211" spans="1:7" x14ac:dyDescent="0.35">
      <c r="A211" t="s">
        <v>2040</v>
      </c>
      <c r="B211" t="s">
        <v>2041</v>
      </c>
      <c r="C211" t="s">
        <v>2042</v>
      </c>
      <c r="D211" t="s">
        <v>2043</v>
      </c>
      <c r="E211" t="s">
        <v>1667</v>
      </c>
      <c r="F211">
        <v>938</v>
      </c>
      <c r="G211" t="s">
        <v>1668</v>
      </c>
    </row>
    <row r="212" spans="1:7" x14ac:dyDescent="0.35">
      <c r="A212" t="s">
        <v>2044</v>
      </c>
      <c r="B212" t="s">
        <v>2045</v>
      </c>
      <c r="C212" t="s">
        <v>2046</v>
      </c>
      <c r="D212" t="s">
        <v>2047</v>
      </c>
      <c r="E212" t="s">
        <v>1703</v>
      </c>
      <c r="F212">
        <v>968</v>
      </c>
      <c r="G212" t="s">
        <v>1704</v>
      </c>
    </row>
    <row r="213" spans="1:7" x14ac:dyDescent="0.35">
      <c r="A213" t="s">
        <v>2048</v>
      </c>
      <c r="B213" t="s">
        <v>2049</v>
      </c>
      <c r="C213" t="s">
        <v>2050</v>
      </c>
      <c r="D213" t="s">
        <v>2051</v>
      </c>
    </row>
    <row r="214" spans="1:7" x14ac:dyDescent="0.35">
      <c r="A214" t="s">
        <v>2052</v>
      </c>
      <c r="B214" t="s">
        <v>2053</v>
      </c>
      <c r="C214" t="s">
        <v>2054</v>
      </c>
      <c r="D214" t="s">
        <v>2055</v>
      </c>
      <c r="E214" t="s">
        <v>1673</v>
      </c>
      <c r="F214">
        <v>752</v>
      </c>
      <c r="G214" t="s">
        <v>1674</v>
      </c>
    </row>
    <row r="215" spans="1:7" x14ac:dyDescent="0.35">
      <c r="A215" t="s">
        <v>2056</v>
      </c>
      <c r="B215" t="s">
        <v>2057</v>
      </c>
      <c r="C215" t="s">
        <v>2058</v>
      </c>
      <c r="D215" t="s">
        <v>2059</v>
      </c>
      <c r="E215" t="s">
        <v>1002</v>
      </c>
      <c r="F215">
        <v>756</v>
      </c>
      <c r="G215" t="s">
        <v>1003</v>
      </c>
    </row>
    <row r="216" spans="1:7" x14ac:dyDescent="0.35">
      <c r="A216" t="s">
        <v>2060</v>
      </c>
      <c r="B216" t="s">
        <v>2061</v>
      </c>
      <c r="C216" t="s">
        <v>2062</v>
      </c>
      <c r="D216" t="s">
        <v>2063</v>
      </c>
      <c r="E216" t="s">
        <v>1721</v>
      </c>
      <c r="F216">
        <v>760</v>
      </c>
      <c r="G216" t="s">
        <v>1722</v>
      </c>
    </row>
    <row r="217" spans="1:7" x14ac:dyDescent="0.35">
      <c r="A217" t="s">
        <v>2064</v>
      </c>
      <c r="B217" t="s">
        <v>2065</v>
      </c>
      <c r="C217" t="s">
        <v>2066</v>
      </c>
      <c r="D217" t="s">
        <v>2067</v>
      </c>
      <c r="E217" t="s">
        <v>1779</v>
      </c>
      <c r="F217">
        <v>901</v>
      </c>
      <c r="G217" t="s">
        <v>1780</v>
      </c>
    </row>
    <row r="218" spans="1:7" x14ac:dyDescent="0.35">
      <c r="A218" t="s">
        <v>2068</v>
      </c>
      <c r="B218" t="s">
        <v>2069</v>
      </c>
      <c r="C218" t="s">
        <v>2070</v>
      </c>
      <c r="D218" t="s">
        <v>2071</v>
      </c>
      <c r="E218" t="s">
        <v>1737</v>
      </c>
      <c r="F218">
        <v>972</v>
      </c>
      <c r="G218" t="s">
        <v>1738</v>
      </c>
    </row>
    <row r="219" spans="1:7" x14ac:dyDescent="0.35">
      <c r="A219" t="s">
        <v>2072</v>
      </c>
      <c r="B219" t="s">
        <v>2073</v>
      </c>
      <c r="C219" t="s">
        <v>2074</v>
      </c>
      <c r="D219" t="s">
        <v>2075</v>
      </c>
      <c r="E219" t="s">
        <v>1785</v>
      </c>
      <c r="F219">
        <v>834</v>
      </c>
      <c r="G219" t="s">
        <v>1786</v>
      </c>
    </row>
    <row r="220" spans="1:7" x14ac:dyDescent="0.35">
      <c r="A220" t="s">
        <v>2076</v>
      </c>
      <c r="B220" t="s">
        <v>2077</v>
      </c>
      <c r="C220" t="s">
        <v>2078</v>
      </c>
      <c r="D220" t="s">
        <v>2079</v>
      </c>
      <c r="E220" t="s">
        <v>1731</v>
      </c>
      <c r="F220">
        <v>764</v>
      </c>
      <c r="G220" t="s">
        <v>1732</v>
      </c>
    </row>
    <row r="221" spans="1:7" x14ac:dyDescent="0.35">
      <c r="A221" t="s">
        <v>2080</v>
      </c>
      <c r="B221" t="s">
        <v>2081</v>
      </c>
      <c r="C221" t="s">
        <v>2082</v>
      </c>
      <c r="D221" t="s">
        <v>2083</v>
      </c>
      <c r="E221" t="s">
        <v>187</v>
      </c>
      <c r="F221">
        <v>840</v>
      </c>
      <c r="G221" t="s">
        <v>602</v>
      </c>
    </row>
    <row r="222" spans="1:7" x14ac:dyDescent="0.35">
      <c r="A222" t="s">
        <v>2084</v>
      </c>
      <c r="B222" t="s">
        <v>2085</v>
      </c>
      <c r="C222" t="s">
        <v>2086</v>
      </c>
      <c r="D222" t="s">
        <v>2087</v>
      </c>
      <c r="E222" t="s">
        <v>888</v>
      </c>
      <c r="F222">
        <v>952</v>
      </c>
      <c r="G222" t="s">
        <v>889</v>
      </c>
    </row>
    <row r="223" spans="1:7" x14ac:dyDescent="0.35">
      <c r="A223" t="s">
        <v>2088</v>
      </c>
      <c r="B223" t="s">
        <v>2089</v>
      </c>
      <c r="C223" t="s">
        <v>2090</v>
      </c>
      <c r="D223" t="s">
        <v>2091</v>
      </c>
    </row>
    <row r="224" spans="1:7" x14ac:dyDescent="0.35">
      <c r="A224" t="s">
        <v>2092</v>
      </c>
      <c r="B224" t="s">
        <v>2093</v>
      </c>
      <c r="C224" t="s">
        <v>2094</v>
      </c>
      <c r="D224" t="s">
        <v>2095</v>
      </c>
      <c r="E224" t="s">
        <v>1755</v>
      </c>
      <c r="F224">
        <v>776</v>
      </c>
      <c r="G224" t="s">
        <v>1756</v>
      </c>
    </row>
    <row r="225" spans="1:7" x14ac:dyDescent="0.35">
      <c r="A225" t="s">
        <v>2096</v>
      </c>
      <c r="B225" t="s">
        <v>2097</v>
      </c>
      <c r="C225" t="s">
        <v>2098</v>
      </c>
      <c r="D225" t="s">
        <v>2099</v>
      </c>
      <c r="E225" t="s">
        <v>1767</v>
      </c>
      <c r="F225">
        <v>780</v>
      </c>
      <c r="G225" t="s">
        <v>1768</v>
      </c>
    </row>
    <row r="226" spans="1:7" x14ac:dyDescent="0.35">
      <c r="A226" t="s">
        <v>2100</v>
      </c>
      <c r="B226" t="s">
        <v>2101</v>
      </c>
      <c r="C226" t="s">
        <v>2102</v>
      </c>
      <c r="D226" t="s">
        <v>2103</v>
      </c>
      <c r="E226" t="s">
        <v>1749</v>
      </c>
      <c r="F226">
        <v>788</v>
      </c>
      <c r="G226" t="s">
        <v>1750</v>
      </c>
    </row>
    <row r="227" spans="1:7" x14ac:dyDescent="0.35">
      <c r="A227" t="s">
        <v>2104</v>
      </c>
      <c r="B227" t="s">
        <v>2105</v>
      </c>
      <c r="C227" t="s">
        <v>2106</v>
      </c>
      <c r="D227" t="s">
        <v>2107</v>
      </c>
      <c r="E227" t="s">
        <v>1761</v>
      </c>
      <c r="F227">
        <v>949</v>
      </c>
      <c r="G227" t="s">
        <v>1762</v>
      </c>
    </row>
    <row r="228" spans="1:7" x14ac:dyDescent="0.35">
      <c r="A228" t="s">
        <v>2108</v>
      </c>
      <c r="B228" t="s">
        <v>2109</v>
      </c>
      <c r="C228" t="s">
        <v>2110</v>
      </c>
      <c r="D228" t="s">
        <v>2111</v>
      </c>
      <c r="E228" t="s">
        <v>1743</v>
      </c>
      <c r="F228">
        <v>934</v>
      </c>
      <c r="G228" t="s">
        <v>1744</v>
      </c>
    </row>
    <row r="229" spans="1:7" x14ac:dyDescent="0.35">
      <c r="A229" t="s">
        <v>2112</v>
      </c>
      <c r="B229" t="s">
        <v>2113</v>
      </c>
      <c r="C229" t="s">
        <v>2114</v>
      </c>
      <c r="D229" t="s">
        <v>2115</v>
      </c>
      <c r="E229" t="s">
        <v>187</v>
      </c>
      <c r="F229">
        <v>840</v>
      </c>
      <c r="G229" t="s">
        <v>602</v>
      </c>
    </row>
    <row r="230" spans="1:7" x14ac:dyDescent="0.35">
      <c r="A230" t="s">
        <v>2116</v>
      </c>
      <c r="B230" t="s">
        <v>2117</v>
      </c>
      <c r="C230" t="s">
        <v>2118</v>
      </c>
      <c r="D230" t="s">
        <v>2119</v>
      </c>
      <c r="E230" t="s">
        <v>1773</v>
      </c>
      <c r="F230">
        <v>0</v>
      </c>
      <c r="G230" t="s">
        <v>1774</v>
      </c>
    </row>
    <row r="231" spans="1:7" x14ac:dyDescent="0.35">
      <c r="A231" t="s">
        <v>2120</v>
      </c>
      <c r="B231" t="s">
        <v>2121</v>
      </c>
      <c r="C231" t="s">
        <v>2122</v>
      </c>
      <c r="D231" t="s">
        <v>2123</v>
      </c>
      <c r="E231" t="s">
        <v>1797</v>
      </c>
      <c r="F231">
        <v>800</v>
      </c>
      <c r="G231" t="s">
        <v>1798</v>
      </c>
    </row>
    <row r="232" spans="1:7" x14ac:dyDescent="0.35">
      <c r="A232" t="s">
        <v>2124</v>
      </c>
      <c r="B232" t="s">
        <v>2125</v>
      </c>
      <c r="C232" t="s">
        <v>2126</v>
      </c>
      <c r="D232" t="s">
        <v>2127</v>
      </c>
      <c r="E232" t="s">
        <v>1791</v>
      </c>
      <c r="F232">
        <v>980</v>
      </c>
      <c r="G232" t="s">
        <v>1792</v>
      </c>
    </row>
    <row r="233" spans="1:7" x14ac:dyDescent="0.35">
      <c r="A233" t="s">
        <v>2128</v>
      </c>
      <c r="B233" t="s">
        <v>2129</v>
      </c>
      <c r="C233" t="s">
        <v>2130</v>
      </c>
      <c r="D233" t="s">
        <v>2131</v>
      </c>
      <c r="E233" t="s">
        <v>703</v>
      </c>
      <c r="F233">
        <v>784</v>
      </c>
      <c r="G233" t="s">
        <v>704</v>
      </c>
    </row>
    <row r="234" spans="1:7" x14ac:dyDescent="0.35">
      <c r="A234" t="s">
        <v>2132</v>
      </c>
      <c r="B234" t="s">
        <v>2133</v>
      </c>
      <c r="C234" t="s">
        <v>2134</v>
      </c>
      <c r="D234" t="s">
        <v>2135</v>
      </c>
      <c r="E234" t="s">
        <v>1166</v>
      </c>
      <c r="F234">
        <v>826</v>
      </c>
      <c r="G234" t="s">
        <v>1167</v>
      </c>
    </row>
    <row r="235" spans="1:7" x14ac:dyDescent="0.35">
      <c r="A235" t="s">
        <v>2136</v>
      </c>
      <c r="B235" t="s">
        <v>2137</v>
      </c>
      <c r="C235" t="s">
        <v>2138</v>
      </c>
      <c r="D235" t="s">
        <v>2139</v>
      </c>
      <c r="E235" t="s">
        <v>1811</v>
      </c>
      <c r="F235">
        <v>858</v>
      </c>
      <c r="G235" t="s">
        <v>1812</v>
      </c>
    </row>
    <row r="236" spans="1:7" x14ac:dyDescent="0.35">
      <c r="A236" t="s">
        <v>2140</v>
      </c>
      <c r="B236" t="s">
        <v>2141</v>
      </c>
      <c r="C236" t="s">
        <v>2142</v>
      </c>
      <c r="D236" t="s">
        <v>2143</v>
      </c>
      <c r="E236" t="s">
        <v>1817</v>
      </c>
      <c r="F236">
        <v>860</v>
      </c>
      <c r="G236" t="s">
        <v>1818</v>
      </c>
    </row>
    <row r="237" spans="1:7" x14ac:dyDescent="0.35">
      <c r="A237" t="s">
        <v>2144</v>
      </c>
      <c r="B237" t="s">
        <v>2145</v>
      </c>
      <c r="C237" t="s">
        <v>2146</v>
      </c>
      <c r="D237" t="s">
        <v>2147</v>
      </c>
      <c r="E237" t="s">
        <v>1835</v>
      </c>
      <c r="F237">
        <v>548</v>
      </c>
      <c r="G237" t="s">
        <v>1836</v>
      </c>
    </row>
    <row r="238" spans="1:7" x14ac:dyDescent="0.35">
      <c r="A238" t="s">
        <v>2148</v>
      </c>
      <c r="B238" t="s">
        <v>2149</v>
      </c>
      <c r="C238" t="s">
        <v>2150</v>
      </c>
      <c r="D238" t="s">
        <v>2151</v>
      </c>
      <c r="E238" t="s">
        <v>629</v>
      </c>
      <c r="F238">
        <v>978</v>
      </c>
      <c r="G238" t="s">
        <v>630</v>
      </c>
    </row>
    <row r="239" spans="1:7" x14ac:dyDescent="0.35">
      <c r="A239" t="s">
        <v>2152</v>
      </c>
      <c r="B239" t="s">
        <v>2153</v>
      </c>
      <c r="C239" t="s">
        <v>2154</v>
      </c>
      <c r="D239" t="s">
        <v>2155</v>
      </c>
      <c r="E239" t="s">
        <v>1823</v>
      </c>
      <c r="F239">
        <v>937</v>
      </c>
      <c r="G239" t="s">
        <v>1824</v>
      </c>
    </row>
    <row r="240" spans="1:7" x14ac:dyDescent="0.35">
      <c r="A240" t="s">
        <v>2156</v>
      </c>
      <c r="B240" t="s">
        <v>2157</v>
      </c>
      <c r="C240" t="s">
        <v>2158</v>
      </c>
      <c r="D240" t="s">
        <v>2159</v>
      </c>
      <c r="E240" t="s">
        <v>1829</v>
      </c>
      <c r="F240">
        <v>704</v>
      </c>
      <c r="G240" t="s">
        <v>1830</v>
      </c>
    </row>
    <row r="241" spans="1:7" x14ac:dyDescent="0.35">
      <c r="A241" t="s">
        <v>2160</v>
      </c>
      <c r="B241" t="s">
        <v>2161</v>
      </c>
      <c r="C241" t="s">
        <v>2162</v>
      </c>
      <c r="D241" t="s">
        <v>2163</v>
      </c>
      <c r="E241" t="s">
        <v>187</v>
      </c>
      <c r="F241">
        <v>840</v>
      </c>
      <c r="G241" t="s">
        <v>602</v>
      </c>
    </row>
    <row r="242" spans="1:7" x14ac:dyDescent="0.35">
      <c r="A242" t="s">
        <v>2164</v>
      </c>
      <c r="B242" t="s">
        <v>2165</v>
      </c>
      <c r="C242" t="s">
        <v>2166</v>
      </c>
      <c r="D242" t="s">
        <v>2167</v>
      </c>
    </row>
    <row r="243" spans="1:7" x14ac:dyDescent="0.35">
      <c r="A243" t="s">
        <v>2168</v>
      </c>
      <c r="B243" t="s">
        <v>2169</v>
      </c>
      <c r="C243" t="s">
        <v>2170</v>
      </c>
      <c r="D243" t="s">
        <v>2171</v>
      </c>
    </row>
    <row r="244" spans="1:7" x14ac:dyDescent="0.35">
      <c r="A244" t="s">
        <v>2172</v>
      </c>
      <c r="B244" t="s">
        <v>2173</v>
      </c>
      <c r="C244" t="s">
        <v>2174</v>
      </c>
      <c r="D244" t="s">
        <v>2175</v>
      </c>
      <c r="E244" t="s">
        <v>1859</v>
      </c>
      <c r="F244">
        <v>886</v>
      </c>
      <c r="G244" t="s">
        <v>1860</v>
      </c>
    </row>
    <row r="245" spans="1:7" x14ac:dyDescent="0.35">
      <c r="A245" t="s">
        <v>2176</v>
      </c>
      <c r="B245" t="s">
        <v>2177</v>
      </c>
      <c r="C245" t="s">
        <v>2178</v>
      </c>
      <c r="D245" t="s">
        <v>2179</v>
      </c>
      <c r="E245" t="s">
        <v>1871</v>
      </c>
      <c r="F245">
        <v>967</v>
      </c>
      <c r="G245" t="s">
        <v>1872</v>
      </c>
    </row>
    <row r="246" spans="1:7" x14ac:dyDescent="0.35">
      <c r="A246" t="s">
        <v>2180</v>
      </c>
      <c r="B246" t="s">
        <v>2181</v>
      </c>
      <c r="C246" t="s">
        <v>2182</v>
      </c>
      <c r="D246" t="s">
        <v>2183</v>
      </c>
      <c r="E246" t="s">
        <v>187</v>
      </c>
      <c r="F246">
        <v>840</v>
      </c>
      <c r="G246" t="s">
        <v>602</v>
      </c>
    </row>
  </sheetData>
  <sheetProtection algorithmName="SHA-512" hashValue="P9U9qNaBteg7PMYFMzHEO48Ble/iZWke0uWe7hlY7VxGSSsogT/e/191QCdtSnH1TyLtrFmGsjwLSXZnzTSPDQ==" saltValue="vlSwL6ZAf2avVf06HO36rg==" spinCount="100000" sheet="1" objects="1" scenarios="1"/>
  <sortState xmlns:xlrd2="http://schemas.microsoft.com/office/spreadsheetml/2017/richdata2" ref="H10:J155">
    <sortCondition ref="H10:H155"/>
  </sortState>
  <pageMargins left="0.7" right="0.7" top="0.75" bottom="0.75" header="0.3" footer="0.3"/>
  <pageSetup paperSize="9" orientation="portrait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538d5f-f7e1-46e7-b8e6-8d0f62ce9765" xsi:nil="true"/>
    <lcf76f155ced4ddcb4097134ff3c332f xmlns="0c958bcd-fe3d-4310-8463-0016d19558c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08D2786879A84C98C986A1D2FE2AC0" ma:contentTypeVersion="18" ma:contentTypeDescription="Create a new document." ma:contentTypeScope="" ma:versionID="23cef727ba65d2ecc24e2a1fbd298925">
  <xsd:schema xmlns:xsd="http://www.w3.org/2001/XMLSchema" xmlns:xs="http://www.w3.org/2001/XMLSchema" xmlns:p="http://schemas.microsoft.com/office/2006/metadata/properties" xmlns:ns2="0c958bcd-fe3d-4310-8463-0016d19558cc" xmlns:ns3="36538d5f-f7e1-46e7-b8e6-8d0f62ce9765" targetNamespace="http://schemas.microsoft.com/office/2006/metadata/properties" ma:root="true" ma:fieldsID="2978534243de8d7d19195d005391593c" ns2:_="" ns3:_="">
    <xsd:import namespace="0c958bcd-fe3d-4310-8463-0016d19558cc"/>
    <xsd:import namespace="36538d5f-f7e1-46e7-b8e6-8d0f62ce97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58bcd-fe3d-4310-8463-0016d19558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b58f297-623d-4bc9-82bf-53ab639f85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38d5f-f7e1-46e7-b8e6-8d0f62ce976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e301e53-ab4a-4184-9aa6-99509ffdd4e5}" ma:internalName="TaxCatchAll" ma:showField="CatchAllData" ma:web="36538d5f-f7e1-46e7-b8e6-8d0f62ce97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B M E A A B Q S w M E F A A C A A g A M W Q t T T / M I q 6 o A A A A + Q A A A B I A H A B D b 2 5 m a W c v U G F j a 2 F n Z S 5 4 b W w g o h g A K K A U A A A A A A A A A A A A A A A A A A A A A A A A A A A A h Y 9 N D o I w G E S v Q r q n f w R j y E d Z u B U 1 M T F u K 1 Z o h G J o s d z N h U f y C p I o 6 s 7 l T N 4 k b x 6 3 O 2 R D U w d X 1 V n d m h Q x T F G g T N E e t S l T 1 L t T O E e Z g I 0 s z r J U w Q g b m w x W p 6 h y 7 p I Q 4 r 3 H P s J t V x J O K S P 7 f L k t K t X I U B v r p C k U + q y O / 1 d I w O 4 l I z i O Z z i m P M K M U Q 5 k 6 i H X 5 s v w U R l T I D 8 l L P r a 9 Z 0 S 5 h C u 1 k C m C O R 9 Q z w B U E s D B B Q A A g A I A D F k L U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x Z C 1 N s C b m + Q k B A A A K B A A A E w A c A E Z v c m 1 1 b G F z L 1 N l Y 3 R p b 2 4 x L m 0 g o h g A K K A U A A A A A A A A A A A A A A A A A A A A A A A A A A A A 7 Z F B a 8 J A E I X v g f y H Y b 0 k E A R t b 8 V T a L 1 I D 0 2 g B x F Z 0 1 G D m 1 m Z 3 Q R D y H / v p g G R x v g D S v e y M N + 8 x / C e w c z m m i D p / 9 m L 7 / m e O U r G L 1 j q C p k K J L t l r J B K N F s r d w p h A Q q t 7 4 F 7 i S 4 5 6 y a v l w z V N C 6 Z n e B T 8 2 m n 9 S k I m / W 7 L H A h R s 3 E p l 3 H m q w j m 6 j 3 n I j 4 K O n g T k j r M w p n n n a b 0 5 Q l m b 3 m I t a q L K i D J u g P i J p G L N 8 S W D l v B T M R g X U U L F 5 s G 8 E t m z 9 g T w / Y 8 1 0 W K 2 l M v s 8 z 2 c U 3 W O l i 1 T w Y f / Q J g L G M s g B y C Q 3 d r 4 G B P C B l 9 a h L J V V 5 1 U u q f 2 B f x C 9 V G / p e T n d D v i 1 + M t 4 W B P N Q / P f / B / v / B l B L A Q I t A B Q A A g A I A D F k L U 0 / z C K u q A A A A P k A A A A S A A A A A A A A A A A A A A A A A A A A A A B D b 2 5 m a W c v U G F j a 2 F n Z S 5 4 b W x Q S w E C L Q A U A A I A C A A x Z C 1 N D 8 r p q 6 Q A A A D p A A A A E w A A A A A A A A A A A A A A A A D 0 A A A A W 0 N v b n R l b n R f V H l w Z X N d L n h t b F B L A Q I t A B Q A A g A I A D F k L U 2 w J u b 5 C Q E A A A o E A A A T A A A A A A A A A A A A A A A A A O U B A A B G b 3 J t d W x h c y 9 T Z W N 0 a W 9 u M S 5 t U E s F B g A A A A A D A A M A w g A A A D s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E c A A A A A A A A / x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4 L T A 4 L T I x V D E x O j Q z O j A z L j Q 2 N D U y O D B a I i A v P j x F b n R y e S B U e X B l P S J G a W x s Q 2 9 s d W 1 u V H l w Z X M i I F Z h b H V l P S J z Q m d Z R 0 J n W U d C Z 1 l B Q m c 9 P S I g L z 4 8 R W 5 0 c n k g V H l w Z T 0 i R m l s b E N v b H V t b k 5 h b W V z I i B W Y W x 1 Z T 0 i c 1 s m c X V v d D t H R l M g T G V 2 Z W w g M S Z x d W 9 0 O y w m c X V v d D t H R l M g T G V 2 Z W w g M i Z x d W 9 0 O y w m c X V v d D t H R l M g T G V 2 Z W w g M y Z x d W 9 0 O y w m c X V v d D t H R l M g T G V 2 Z W w g N C Z x d W 9 0 O y w m c X V v d D t H R l M g Q 2 x h c 3 N p Z m l j Y X R p b 2 4 m c X V v d D s s J n F 1 b 3 Q 7 U 2 V j d G 9 y J n F 1 b 3 Q 7 L C Z x d W 9 0 O 1 J l d m V u d W U g c 3 R y Z W F t I G 5 h b W U m c X V v d D s s J n F 1 b 3 Q 7 R 2 9 2 Z X J u b W V u d C B h Z 2 V u Y 3 k m c X V v d D s s J n F 1 b 3 Q 7 U m V 2 Z W 5 1 Z S B 2 Y W x 1 Z S Z x d W 9 0 O y w m c X V v d D t D d X J y Z W 5 j e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b 3 Z l c m 5 t Z W 5 0 X 3 J l d m V u d W V z X 3 R h Y m x l L 0 N o Y W 5 n Z W Q g V H l w Z S 5 7 R 0 Z T I E x l d m V s I D E s M H 0 m c X V v d D s s J n F 1 b 3 Q 7 U 2 V j d G l v b j E v R 2 9 2 Z X J u b W V u d F 9 y Z X Z l b n V l c 1 9 0 Y W J s Z S 9 D a G F u Z 2 V k I F R 5 c G U u e 0 d G U y B M Z X Z l b C A y L D F 9 J n F 1 b 3 Q 7 L C Z x d W 9 0 O 1 N l Y 3 R p b 2 4 x L 0 d v d m V y b m 1 l b n R f c m V 2 Z W 5 1 Z X N f d G F i b G U v Q 2 h h b m d l Z C B U e X B l L n t H R l M g T G V 2 Z W w g M y w y f S Z x d W 9 0 O y w m c X V v d D t T Z W N 0 a W 9 u M S 9 H b 3 Z l c m 5 t Z W 5 0 X 3 J l d m V u d W V z X 3 R h Y m x l L 0 N o Y W 5 n Z W Q g V H l w Z S 5 7 R 0 Z T I E x l d m V s I D Q s M 3 0 m c X V v d D s s J n F 1 b 3 Q 7 U 2 V j d G l v b j E v R 2 9 2 Z X J u b W V u d F 9 y Z X Z l b n V l c 1 9 0 Y W J s Z S 9 D a G F u Z 2 V k I F R 5 c G U u e 0 d G U y B D b G F z c 2 l m a W N h d G l v b i w 0 f S Z x d W 9 0 O y w m c X V v d D t T Z W N 0 a W 9 u M S 9 H b 3 Z l c m 5 t Z W 5 0 X 3 J l d m V u d W V z X 3 R h Y m x l L 0 N o Y W 5 n Z W Q g V H l w Z S 5 7 U 2 V j d G 9 y L D V 9 J n F 1 b 3 Q 7 L C Z x d W 9 0 O 1 N l Y 3 R p b 2 4 x L 0 d v d m V y b m 1 l b n R f c m V 2 Z W 5 1 Z X N f d G F i b G U v Q 2 h h b m d l Z C B U e X B l L n t S Z X Z l b n V l I H N 0 c m V h b S B u Y W 1 l L D Z 9 J n F 1 b 3 Q 7 L C Z x d W 9 0 O 1 N l Y 3 R p b 2 4 x L 0 d v d m V y b m 1 l b n R f c m V 2 Z W 5 1 Z X N f d G F i b G U v Q 2 h h b m d l Z C B U e X B l L n t H b 3 Z l c m 5 t Z W 5 0 I G F n Z W 5 j e S w 3 f S Z x d W 9 0 O y w m c X V v d D t T Z W N 0 a W 9 u M S 9 H b 3 Z l c m 5 t Z W 5 0 X 3 J l d m V u d W V z X 3 R h Y m x l L 0 N o Y W 5 n Z W Q g V H l w Z S 5 7 U m V 2 Z W 5 1 Z S B 2 Y W x 1 Z S w 4 f S Z x d W 9 0 O y w m c X V v d D t T Z W N 0 a W 9 u M S 9 H b 3 Z l c m 5 t Z W 5 0 X 3 J l d m V u d W V z X 3 R h Y m x l L 0 N o Y W 5 n Z W Q g V H l w Z S 5 7 Q 3 V y c m V u Y 3 k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d v d m V y b m 1 l b n R f c m V 2 Z W 5 1 Z X N f d G F i b G U v Q 2 h h b m d l Z C B U e X B l L n t H R l M g T G V 2 Z W w g M S w w f S Z x d W 9 0 O y w m c X V v d D t T Z W N 0 a W 9 u M S 9 H b 3 Z l c m 5 t Z W 5 0 X 3 J l d m V u d W V z X 3 R h Y m x l L 0 N o Y W 5 n Z W Q g V H l w Z S 5 7 R 0 Z T I E x l d m V s I D I s M X 0 m c X V v d D s s J n F 1 b 3 Q 7 U 2 V j d G l v b j E v R 2 9 2 Z X J u b W V u d F 9 y Z X Z l b n V l c 1 9 0 Y W J s Z S 9 D a G F u Z 2 V k I F R 5 c G U u e 0 d G U y B M Z X Z l b C A z L D J 9 J n F 1 b 3 Q 7 L C Z x d W 9 0 O 1 N l Y 3 R p b 2 4 x L 0 d v d m V y b m 1 l b n R f c m V 2 Z W 5 1 Z X N f d G F i b G U v Q 2 h h b m d l Z C B U e X B l L n t H R l M g T G V 2 Z W w g N C w z f S Z x d W 9 0 O y w m c X V v d D t T Z W N 0 a W 9 u M S 9 H b 3 Z l c m 5 t Z W 5 0 X 3 J l d m V u d W V z X 3 R h Y m x l L 0 N o Y W 5 n Z W Q g V H l w Z S 5 7 R 0 Z T I E N s Y X N z a W Z p Y 2 F 0 a W 9 u L D R 9 J n F 1 b 3 Q 7 L C Z x d W 9 0 O 1 N l Y 3 R p b 2 4 x L 0 d v d m V y b m 1 l b n R f c m V 2 Z W 5 1 Z X N f d G F i b G U v Q 2 h h b m d l Z C B U e X B l L n t T Z W N 0 b 3 I s N X 0 m c X V v d D s s J n F 1 b 3 Q 7 U 2 V j d G l v b j E v R 2 9 2 Z X J u b W V u d F 9 y Z X Z l b n V l c 1 9 0 Y W J s Z S 9 D a G F u Z 2 V k I F R 5 c G U u e 1 J l d m V u d W U g c 3 R y Z W F t I G 5 h b W U s N n 0 m c X V v d D s s J n F 1 b 3 Q 7 U 2 V j d G l v b j E v R 2 9 2 Z X J u b W V u d F 9 y Z X Z l b n V l c 1 9 0 Y W J s Z S 9 D a G F u Z 2 V k I F R 5 c G U u e 0 d v d m V y b m 1 l b n Q g Y W d l b m N 5 L D d 9 J n F 1 b 3 Q 7 L C Z x d W 9 0 O 1 N l Y 3 R p b 2 4 x L 0 d v d m V y b m 1 l b n R f c m V 2 Z W 5 1 Z X N f d G F i b G U v Q 2 h h b m d l Z C B U e X B l L n t S Z X Z l b n V l I H Z h b H V l L D h 9 J n F 1 b 3 Q 7 L C Z x d W 9 0 O 1 N l Y 3 R p b 2 4 x L 0 d v d m V y b m 1 l b n R f c m V 2 Z W 5 1 Z X N f d G F i b G U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C 0 w O S 0 x M 1 Q x M D o z M z o y M i 4 1 O T I x N j c 5 W i I g L z 4 8 R W 5 0 c n k g V H l w Z T 0 i R m l s b E N v b H V t b l R 5 c G V z I i B W Y W x 1 Z T 0 i c 0 J n W U d C Z 1 l H Q m d Z Q U J n P T 0 i I C 8 + P E V u d H J 5 I F R 5 c G U 9 I k Z p b G x D b 2 x 1 b W 5 O Y W 1 l c y I g V m F s d W U 9 I n N b J n F 1 b 3 Q 7 R 0 Z T I E x l d m V s I D E m c X V v d D s s J n F 1 b 3 Q 7 R 0 Z T I E x l d m V s I D I m c X V v d D s s J n F 1 b 3 Q 7 R 0 Z T I E x l d m V s I D M m c X V v d D s s J n F 1 b 3 Q 7 R 0 Z T I E x l d m V s I D Q m c X V v d D s s J n F 1 b 3 Q 7 R 0 Z T I E N s Y X N z a W Z p Y 2 F 0 a W 9 u J n F 1 b 3 Q 7 L C Z x d W 9 0 O 1 N l Y 3 R v c i Z x d W 9 0 O y w m c X V v d D t S Z X Z l b n V l I H N 0 c m V h b S B u Y W 1 l J n F 1 b 3 Q 7 L C Z x d W 9 0 O 0 d v d m V y b m 1 l b n Q g Y W d l b m N 5 J n F 1 b 3 Q 7 L C Z x d W 9 0 O 1 J l d m V u d W U g d m F s d W U m c X V v d D s s J n F 1 b 3 Q 7 Q 3 V y c m V u Y 3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J T I w K D I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L 1 1 N m I i f u 5 P v o q V P M l o j m A A A A A A A g A A A A A A A 2 Y A A M A A A A A Q A A A A N V 0 d X L O y 5 E s y E 8 5 a m 9 / q 5 A A A A A A E g A A A o A A A A B A A A A A C e S W o M j 2 F f i a j s o I Z I Q J B U A A A A O X K 1 6 3 9 z z 3 u E Y f I V 0 R M u o E y J P C E r m G s c t L K I 9 2 Z 2 0 z 9 f m G a G p P w E f z W Y U Q N g d W K 3 V Q x P z K N R B I Y V B J D K Q B 2 f L z K w r m 0 q d b y 1 F u u f 7 R l z n X g F A A A A A m 5 g M Q q e H N f v O k M v O V P x i h B / i L D < / D a t a M a s h u p > 
</file>

<file path=customXml/itemProps1.xml><?xml version="1.0" encoding="utf-8"?>
<ds:datastoreItem xmlns:ds="http://schemas.openxmlformats.org/officeDocument/2006/customXml" ds:itemID="{2EB73A9A-A04F-41FF-96F9-A7BAA5B16ED1}">
  <ds:schemaRefs>
    <ds:schemaRef ds:uri="http://schemas.microsoft.com/office/2006/documentManagement/types"/>
    <ds:schemaRef ds:uri="0c958bcd-fe3d-4310-8463-0016d19558cc"/>
    <ds:schemaRef ds:uri="http://schemas.microsoft.com/office/infopath/2007/PartnerControls"/>
    <ds:schemaRef ds:uri="http://purl.org/dc/elements/1.1/"/>
    <ds:schemaRef ds:uri="36538d5f-f7e1-46e7-b8e6-8d0f62ce9765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AEB6033-586F-4FD1-801D-746163A7411E}"/>
</file>

<file path=customXml/itemProps3.xml><?xml version="1.0" encoding="utf-8"?>
<ds:datastoreItem xmlns:ds="http://schemas.openxmlformats.org/officeDocument/2006/customXml" ds:itemID="{D54F90D9-6E1E-43EA-AB01-9921EA13ECB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BDA85FB-57D5-4A9F-A904-DAE49170983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16</vt:i4>
      </vt:variant>
    </vt:vector>
  </HeadingPairs>
  <TitlesOfParts>
    <vt:vector size="24" baseType="lpstr">
      <vt:lpstr>Introduction</vt:lpstr>
      <vt:lpstr>Comentarios </vt:lpstr>
      <vt:lpstr>Parte 1 - Datos generales</vt:lpstr>
      <vt:lpstr>Parte 2 - Lista Divulgaciones</vt:lpstr>
      <vt:lpstr>Parte 3 - Entidades informantes</vt:lpstr>
      <vt:lpstr>Parte 4 - Ingresos del gobierno</vt:lpstr>
      <vt:lpstr>Parte 5 - Datos de empresas</vt:lpstr>
      <vt:lpstr>Lists</vt:lpstr>
      <vt:lpstr>Agency_type</vt:lpstr>
      <vt:lpstr>Commodities_list</vt:lpstr>
      <vt:lpstr>Commodity_names</vt:lpstr>
      <vt:lpstr>Companies_list</vt:lpstr>
      <vt:lpstr>Countries_list</vt:lpstr>
      <vt:lpstr>Currency_code_list</vt:lpstr>
      <vt:lpstr>GFS_list</vt:lpstr>
      <vt:lpstr>Government_entities_list</vt:lpstr>
      <vt:lpstr>Project_phases_list</vt:lpstr>
      <vt:lpstr>Projectname</vt:lpstr>
      <vt:lpstr>Reporting_options_list</vt:lpstr>
      <vt:lpstr>Revenue_stream_list</vt:lpstr>
      <vt:lpstr>Sector_list</vt:lpstr>
      <vt:lpstr>Simple_options_list</vt:lpstr>
      <vt:lpstr>Total_reconciled</vt:lpstr>
      <vt:lpstr>Total_revenues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EITI International Secretariat</dc:creator>
  <cp:keywords/>
  <dc:description/>
  <cp:lastModifiedBy>Jessica Sanchez</cp:lastModifiedBy>
  <cp:revision/>
  <dcterms:created xsi:type="dcterms:W3CDTF">2018-04-20T09:16:43Z</dcterms:created>
  <dcterms:modified xsi:type="dcterms:W3CDTF">2023-05-16T16:28:07Z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0x010100AF08D2786879A84C98C986A1D2FE2AC0</vt:lpwstr>
  </property>
  <property fmtid="{D5CDD505-2E9C-101B-9397-08002B2CF9AE}" pid="3" name="MediaServiceImageTags">
    <vt:lpwstr/>
  </property>
</Properties>
</file>