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8"/>
  <workbookPr updateLinks="always"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
    </mc:Choice>
  </mc:AlternateContent>
  <xr:revisionPtr revIDLastSave="7" documentId="8_{0148119E-116F-4257-96D5-42CD9E9B7642}" xr6:coauthVersionLast="47" xr6:coauthVersionMax="47" xr10:uidLastSave="{FE620B85-CF0D-4ECD-8E64-0DAA4B3A3250}"/>
  <bookViews>
    <workbookView xWindow="-110" yWindow="-110" windowWidth="19420" windowHeight="10300" firstSheet="3" activeTab="3"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4" l="1"/>
  <c r="J23" i="4"/>
  <c r="J24" i="4"/>
  <c r="J25" i="4"/>
  <c r="J26" i="4"/>
  <c r="J27" i="4"/>
  <c r="J28" i="4"/>
  <c r="J30" i="4"/>
  <c r="J31" i="4"/>
  <c r="J33" i="4"/>
  <c r="J34" i="4"/>
  <c r="J35" i="4"/>
  <c r="J36" i="4"/>
  <c r="J37" i="4"/>
  <c r="J38" i="4"/>
  <c r="J39" i="4"/>
  <c r="J40" i="4"/>
  <c r="J57" i="4"/>
  <c r="J59" i="4"/>
  <c r="J61" i="4"/>
  <c r="J71" i="4"/>
  <c r="J69" i="4"/>
  <c r="B35" i="4"/>
  <c r="C35" i="4"/>
  <c r="D35" i="4"/>
  <c r="E35" i="4"/>
  <c r="B36" i="4"/>
  <c r="C36" i="4"/>
  <c r="D36" i="4"/>
  <c r="E36" i="4"/>
  <c r="B37" i="4"/>
  <c r="C37" i="4"/>
  <c r="D37" i="4"/>
  <c r="E37" i="4"/>
  <c r="B38" i="4"/>
  <c r="C38" i="4"/>
  <c r="D38" i="4"/>
  <c r="E38" i="4"/>
  <c r="B28" i="4"/>
  <c r="C28" i="4"/>
  <c r="D28" i="4"/>
  <c r="E28" i="4"/>
  <c r="B29" i="4"/>
  <c r="C29" i="4"/>
  <c r="D29" i="4"/>
  <c r="E29" i="4"/>
  <c r="B30" i="4"/>
  <c r="C30" i="4"/>
  <c r="D30" i="4"/>
  <c r="E30" i="4"/>
  <c r="B31" i="4"/>
  <c r="C31" i="4"/>
  <c r="D31" i="4"/>
  <c r="E31" i="4"/>
  <c r="B32" i="4"/>
  <c r="C32" i="4"/>
  <c r="D32" i="4"/>
  <c r="E32" i="4"/>
  <c r="B33" i="4"/>
  <c r="C33" i="4"/>
  <c r="D33" i="4"/>
  <c r="E33" i="4"/>
  <c r="B34" i="4"/>
  <c r="C34" i="4"/>
  <c r="D34" i="4"/>
  <c r="E34" i="4"/>
  <c r="G77" i="12"/>
  <c r="I77" i="12" s="1"/>
  <c r="G76" i="12"/>
  <c r="I76" i="12" s="1"/>
  <c r="G75" i="12"/>
  <c r="I75" i="12" s="1"/>
  <c r="I105" i="12"/>
  <c r="I106" i="12"/>
  <c r="I103" i="12"/>
  <c r="I104" i="12"/>
  <c r="I127" i="12"/>
  <c r="I128" i="12"/>
  <c r="I99" i="12"/>
  <c r="I100" i="12"/>
  <c r="I101" i="12"/>
  <c r="I121" i="12"/>
  <c r="I122" i="12"/>
  <c r="I123" i="12"/>
  <c r="I124" i="12"/>
  <c r="I125" i="12"/>
  <c r="I110" i="12"/>
  <c r="I95" i="12"/>
  <c r="I93" i="12"/>
  <c r="I89" i="12"/>
  <c r="I90" i="12"/>
  <c r="I91" i="12"/>
  <c r="I83" i="12"/>
  <c r="I84" i="12"/>
  <c r="I85" i="12"/>
  <c r="I86" i="12"/>
  <c r="I87" i="12"/>
  <c r="I88" i="12"/>
  <c r="I92" i="12"/>
  <c r="I94" i="12"/>
  <c r="I96" i="12"/>
  <c r="I97" i="12"/>
  <c r="I98" i="12"/>
  <c r="I102" i="12"/>
  <c r="I107" i="12"/>
  <c r="I108" i="12"/>
  <c r="I109" i="12"/>
  <c r="I113" i="12"/>
  <c r="I112" i="12"/>
  <c r="I114" i="12"/>
  <c r="I115" i="12"/>
  <c r="B59" i="4"/>
  <c r="C59" i="4"/>
  <c r="D59" i="4"/>
  <c r="E59" i="4"/>
  <c r="B60" i="4"/>
  <c r="C60" i="4"/>
  <c r="D60" i="4"/>
  <c r="E60" i="4"/>
  <c r="B61" i="4"/>
  <c r="C61" i="4"/>
  <c r="D61" i="4"/>
  <c r="E61" i="4"/>
  <c r="B62" i="4"/>
  <c r="C62" i="4"/>
  <c r="D62" i="4"/>
  <c r="E62" i="4"/>
  <c r="B63" i="4"/>
  <c r="C63" i="4"/>
  <c r="D63" i="4"/>
  <c r="E63" i="4"/>
  <c r="B64" i="4"/>
  <c r="C64" i="4"/>
  <c r="D64" i="4"/>
  <c r="E64" i="4"/>
  <c r="B65" i="4"/>
  <c r="C65" i="4"/>
  <c r="D65" i="4"/>
  <c r="E65" i="4"/>
  <c r="B66" i="4"/>
  <c r="C66" i="4"/>
  <c r="D66" i="4"/>
  <c r="E66" i="4"/>
  <c r="B41" i="4"/>
  <c r="C41" i="4"/>
  <c r="D41" i="4"/>
  <c r="E41" i="4"/>
  <c r="B42" i="4"/>
  <c r="C42" i="4"/>
  <c r="D42" i="4"/>
  <c r="E42" i="4"/>
  <c r="B53" i="4"/>
  <c r="C53" i="4"/>
  <c r="D53" i="4"/>
  <c r="E53" i="4"/>
  <c r="B54" i="4"/>
  <c r="C54" i="4"/>
  <c r="D54" i="4"/>
  <c r="E54" i="4"/>
  <c r="B55" i="4"/>
  <c r="C55" i="4"/>
  <c r="D55" i="4"/>
  <c r="E55" i="4"/>
  <c r="B56" i="4"/>
  <c r="C56" i="4"/>
  <c r="D56" i="4"/>
  <c r="E56" i="4"/>
  <c r="B57" i="4"/>
  <c r="C57" i="4"/>
  <c r="D57" i="4"/>
  <c r="E57" i="4"/>
  <c r="B58" i="4"/>
  <c r="C58" i="4"/>
  <c r="D58" i="4"/>
  <c r="E58" i="4"/>
  <c r="B67" i="4"/>
  <c r="C67" i="4"/>
  <c r="D67" i="4"/>
  <c r="E67" i="4"/>
  <c r="E36" i="12"/>
  <c r="E35" i="12"/>
  <c r="E34" i="12"/>
  <c r="E33" i="12"/>
  <c r="E32" i="12"/>
  <c r="E31" i="12"/>
  <c r="E30" i="12"/>
  <c r="E29" i="12"/>
  <c r="E28" i="12"/>
  <c r="E27" i="12"/>
  <c r="E26" i="12"/>
  <c r="E25" i="12"/>
  <c r="J47" i="11"/>
  <c r="B50" i="11"/>
  <c r="I78" i="12"/>
  <c r="I79" i="12"/>
  <c r="I80" i="12"/>
  <c r="I81" i="12"/>
  <c r="B65" i="11"/>
  <c r="B28" i="11"/>
  <c r="B18" i="11"/>
  <c r="B63" i="8"/>
  <c r="B65" i="8"/>
  <c r="H268" i="11"/>
  <c r="I71" i="4"/>
  <c r="B85" i="8"/>
  <c r="B71" i="11"/>
  <c r="B63" i="11"/>
  <c r="B64" i="11"/>
  <c r="B66" i="11"/>
  <c r="B67" i="11"/>
  <c r="B68" i="11"/>
  <c r="B69" i="11"/>
  <c r="B70" i="11"/>
  <c r="B72" i="11"/>
  <c r="I126" i="12"/>
  <c r="I117" i="12"/>
  <c r="I120" i="12"/>
  <c r="I116" i="12"/>
  <c r="I111" i="12"/>
  <c r="I82" i="12"/>
  <c r="I72" i="12"/>
  <c r="I73" i="12"/>
  <c r="I74" i="12"/>
  <c r="D48" i="8"/>
  <c r="I53" i="12"/>
  <c r="I54" i="12"/>
  <c r="I55" i="12"/>
  <c r="I56" i="12"/>
  <c r="I51" i="12"/>
  <c r="I50" i="12"/>
  <c r="I49" i="12"/>
  <c r="I47" i="12"/>
  <c r="I46" i="12"/>
  <c r="I65" i="12"/>
  <c r="I64" i="12"/>
  <c r="I63" i="12"/>
  <c r="I62" i="12"/>
  <c r="I61" i="12"/>
  <c r="I60" i="12"/>
  <c r="I59" i="12"/>
  <c r="I58" i="12"/>
  <c r="I57" i="12"/>
  <c r="E24" i="12"/>
  <c r="E18" i="12"/>
  <c r="E23" i="12"/>
  <c r="E22" i="12"/>
  <c r="E21" i="12"/>
  <c r="E19" i="12"/>
  <c r="I68" i="12"/>
  <c r="I67" i="12"/>
  <c r="I66" i="12"/>
  <c r="F28" i="8"/>
  <c r="F27" i="8"/>
  <c r="B47" i="4"/>
  <c r="C47" i="4"/>
  <c r="D47" i="4"/>
  <c r="E47" i="4"/>
  <c r="J82" i="4"/>
  <c r="J81" i="4"/>
  <c r="E20" i="12"/>
  <c r="E39" i="4"/>
  <c r="D39" i="4"/>
  <c r="C39" i="4"/>
  <c r="B39" i="4"/>
  <c r="J86" i="4"/>
  <c r="E16" i="12"/>
  <c r="E30" i="9"/>
  <c r="J60" i="11"/>
  <c r="I52" i="12"/>
  <c r="J53" i="11"/>
  <c r="J51" i="11"/>
  <c r="J37" i="11"/>
  <c r="J36" i="11"/>
  <c r="J35" i="11"/>
  <c r="J34" i="11"/>
  <c r="J32" i="11"/>
  <c r="J29" i="11"/>
  <c r="J22" i="11"/>
  <c r="J20" i="11"/>
  <c r="J19" i="11"/>
  <c r="J268" i="11" s="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45" i="11"/>
  <c r="B46" i="11"/>
  <c r="B47" i="11"/>
  <c r="B48" i="11"/>
  <c r="B49" i="11"/>
  <c r="B51" i="11"/>
  <c r="B52" i="11"/>
  <c r="B53" i="11"/>
  <c r="B54" i="11"/>
  <c r="B55" i="11"/>
  <c r="B56" i="11"/>
  <c r="B57" i="11"/>
  <c r="B58" i="11"/>
  <c r="B59" i="11"/>
  <c r="B60" i="11"/>
  <c r="B61" i="11"/>
  <c r="B62" i="11"/>
  <c r="B73" i="11"/>
  <c r="B74" i="11"/>
  <c r="B75" i="11"/>
  <c r="B76" i="11"/>
  <c r="B77" i="11"/>
  <c r="B78" i="11"/>
  <c r="B79" i="11"/>
  <c r="B80" i="11"/>
  <c r="B81" i="11"/>
  <c r="B82" i="11"/>
  <c r="B83" i="11"/>
  <c r="B84" i="11"/>
  <c r="B85" i="11"/>
  <c r="B86" i="11"/>
  <c r="B87" i="11"/>
  <c r="B44"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42" i="11"/>
  <c r="B43" i="11"/>
  <c r="B33" i="11"/>
  <c r="B34" i="11"/>
  <c r="B35" i="11"/>
  <c r="B36" i="11"/>
  <c r="B37" i="11"/>
  <c r="B38" i="11"/>
  <c r="B39" i="11"/>
  <c r="B40" i="11"/>
  <c r="B27" i="4"/>
  <c r="C27" i="4"/>
  <c r="D27" i="4"/>
  <c r="E27" i="4"/>
  <c r="B26" i="4"/>
  <c r="C26" i="4"/>
  <c r="D26" i="4"/>
  <c r="E26" i="4"/>
  <c r="B49" i="4"/>
  <c r="C49" i="4"/>
  <c r="D49" i="4"/>
  <c r="E49" i="4"/>
  <c r="I43" i="12"/>
  <c r="I48" i="12"/>
  <c r="I45" i="12"/>
  <c r="E17" i="12"/>
  <c r="D115" i="8"/>
  <c r="B71" i="8"/>
  <c r="E17" i="9"/>
  <c r="E15" i="9"/>
  <c r="E16" i="9"/>
  <c r="B104" i="8"/>
  <c r="B106" i="8"/>
  <c r="D126" i="8"/>
  <c r="E55" i="9" s="1"/>
  <c r="F48" i="8"/>
  <c r="F185" i="8"/>
  <c r="F184" i="8"/>
  <c r="F183" i="8"/>
  <c r="E15" i="12"/>
  <c r="B83" i="8"/>
  <c r="B81" i="8"/>
  <c r="B79" i="8"/>
  <c r="E31" i="9"/>
  <c r="F151" i="8"/>
  <c r="F146" i="8"/>
  <c r="F47" i="8"/>
  <c r="F39" i="8"/>
  <c r="B19" i="11"/>
  <c r="B15" i="11"/>
  <c r="B16" i="11"/>
  <c r="B17" i="11"/>
  <c r="B20" i="11"/>
  <c r="B21" i="11"/>
  <c r="B22" i="11"/>
  <c r="B23" i="11"/>
  <c r="B24" i="11"/>
  <c r="B25" i="11"/>
  <c r="B26" i="11"/>
  <c r="B27" i="11"/>
  <c r="B29" i="11"/>
  <c r="B30" i="11"/>
  <c r="B31" i="11"/>
  <c r="B32" i="11"/>
  <c r="B41" i="11"/>
  <c r="N4" i="4"/>
  <c r="B73" i="8"/>
  <c r="B69" i="8"/>
  <c r="B67" i="8"/>
  <c r="F154" i="8"/>
  <c r="B122" i="8"/>
  <c r="B52" i="4"/>
  <c r="C52" i="4"/>
  <c r="D52" i="4"/>
  <c r="E52" i="4"/>
  <c r="E46" i="4"/>
  <c r="D46" i="4"/>
  <c r="C46" i="4"/>
  <c r="B46" i="4"/>
  <c r="E43" i="4"/>
  <c r="D43" i="4"/>
  <c r="C43" i="4"/>
  <c r="B43" i="4"/>
  <c r="E44" i="4"/>
  <c r="D44" i="4"/>
  <c r="C44" i="4"/>
  <c r="B44" i="4"/>
  <c r="F138" i="8"/>
  <c r="D22" i="4"/>
  <c r="E23" i="4"/>
  <c r="D23" i="4"/>
  <c r="C23" i="4"/>
  <c r="B23" i="4"/>
  <c r="E22" i="4"/>
  <c r="C22" i="4"/>
  <c r="B22" i="4"/>
  <c r="E25" i="4"/>
  <c r="D25" i="4"/>
  <c r="C25" i="4"/>
  <c r="B25" i="4"/>
  <c r="C24" i="4"/>
  <c r="C40" i="4"/>
  <c r="C45" i="4"/>
  <c r="C48" i="4"/>
  <c r="C51" i="4"/>
  <c r="C50" i="4"/>
  <c r="D24" i="4"/>
  <c r="D40" i="4"/>
  <c r="D45" i="4"/>
  <c r="D48" i="4"/>
  <c r="D51" i="4"/>
  <c r="D50" i="4"/>
  <c r="E24" i="4"/>
  <c r="E40" i="4"/>
  <c r="E45" i="4"/>
  <c r="E48" i="4"/>
  <c r="E51" i="4"/>
  <c r="E50" i="4"/>
  <c r="B24" i="4"/>
  <c r="B40" i="4"/>
  <c r="B45" i="4"/>
  <c r="B48" i="4"/>
  <c r="B51" i="4"/>
  <c r="B50" i="4"/>
  <c r="B89" i="8"/>
  <c r="B87" i="8"/>
  <c r="I44" i="12"/>
  <c r="D94" i="8"/>
  <c r="E54" i="9" l="1"/>
  <c r="E56" i="9"/>
  <c r="J266" i="11"/>
  <c r="E53" i="9"/>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Daryll Griffith</author>
  </authors>
  <commentList>
    <comment ref="F30" authorId="0" shapeId="0" xr:uid="{17C89509-B323-41DC-AF16-DE061EC477BA}">
      <text>
        <r>
          <rPr>
            <b/>
            <sz val="9"/>
            <color indexed="81"/>
            <rFont val="Tahoma"/>
            <family val="2"/>
          </rPr>
          <t>Daryll Griffith:</t>
        </r>
        <r>
          <rPr>
            <sz val="9"/>
            <color indexed="81"/>
            <rFont val="Tahoma"/>
            <family val="2"/>
          </rPr>
          <t xml:space="preserve">
changed 201 to 2018</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 id="3" xr16:uid="{00000000-0015-0000-FFFF-FFFF02000000}" keepAlive="1" name="Query - Part 3 - Reporting entities" description="Connection to the 'Part 3 - Reporting entities' query in the workbook." type="5" refreshedVersion="7" background="1" saveData="1">
    <dbPr connection="Provider=Microsoft.Mashup.OleDb.1;Data Source=$Workbook$;Location=Part 3 - Reporting entities;Extended Properties=&quot;&quot;" command="SELECT * FROM [Part 3 - Reporting entities]"/>
  </connection>
</connections>
</file>

<file path=xl/sharedStrings.xml><?xml version="1.0" encoding="utf-8"?>
<sst xmlns="http://schemas.openxmlformats.org/spreadsheetml/2006/main" count="5455" uniqueCount="2228">
  <si>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</si>
  <si>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</si>
  <si>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</si>
  <si>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</si>
  <si>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</si>
  <si>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</si>
  <si>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</si>
  <si>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</si>
  <si>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</si>
  <si>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</si>
  <si>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</si>
  <si>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</si>
  <si>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</si>
  <si>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</si>
  <si>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</si>
  <si>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</si>
  <si>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</si>
  <si>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</si>
  <si>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</si>
  <si>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</si>
  <si>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</si>
  <si>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</si>
  <si>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</si>
  <si>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</si>
  <si>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</si>
  <si>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</si>
  <si>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</si>
  <si>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</si>
  <si>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</si>
  <si>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</si>
  <si>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</si>
  <si>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</si>
  <si>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</si>
  <si>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</si>
  <si>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</si>
  <si>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</si>
  <si>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</si>
  <si>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</si>
  <si>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</si>
  <si>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</si>
  <si>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</si>
  <si>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</si>
  <si>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</si>
  <si>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</si>
  <si>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</si>
  <si>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</si>
  <si>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</si>
  <si>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</si>
  <si>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</si>
  <si>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</si>
  <si>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</si>
  <si>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</si>
  <si>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Ghana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</si>
  <si>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</si>
  <si>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</si>
  <si>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</si>
  <si>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</si>
  <si>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</si>
  <si>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</si>
  <si>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</si>
  <si>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</si>
  <si>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</si>
  <si>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</si>
  <si>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Boas &amp;Associates</t>
  </si>
  <si>
    <t>Date that the EITI Report was made public</t>
  </si>
  <si>
    <t>URL, EITI Report</t>
  </si>
  <si>
    <t>www.gheiti.gov.gh/site/index.php?option=com_phocadownload&amp;view=category&amp;id=46:2017&amp;Itemid=54</t>
  </si>
  <si>
    <t>Does the government systematically disclose EITI data at a single location?</t>
  </si>
  <si>
    <t>Partially</t>
  </si>
  <si>
    <t>Publication date of the EITI data</t>
  </si>
  <si>
    <t>Website link (URL) to EITI data</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</si>
  <si>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</si>
  <si>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</si>
  <si>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</si>
  <si>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</si>
  <si>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</si>
  <si>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</si>
  <si>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Not available</t>
  </si>
  <si>
    <t>Government open data policy is currently being worked on. https://data.gov.gh/sites/default/files/Ghana%20National%20Data%20Sharing%20Policy%20Draft%203.0.pdf</t>
  </si>
  <si>
    <t>Data coverage / scope</t>
  </si>
  <si>
    <t>Open data portal / files</t>
  </si>
  <si>
    <t>&lt;URL&gt;</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</si>
  <si>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</si>
  <si>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</si>
  <si>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</si>
  <si>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</si>
  <si>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</si>
  <si>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</si>
  <si>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</si>
  <si>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</si>
  <si>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</si>
  <si>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</si>
  <si>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GHS</t>
  </si>
  <si>
    <t xml:space="preserve">Exchange rate used: 1 USD = </t>
  </si>
  <si>
    <t>Exchange rate source (URL,…)</t>
  </si>
  <si>
    <t>https://www.bog.gov.gh/treasury-and-the-markets/daily-interbank-fx-rates/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</si>
  <si>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</si>
  <si>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</si>
  <si>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</si>
  <si>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</si>
  <si>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</si>
  <si>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</si>
  <si>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</si>
  <si>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</si>
  <si>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</si>
  <si>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</si>
  <si>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</si>
  <si>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Name and contact information of the person submitting this file</t>
  </si>
  <si>
    <t>Name</t>
  </si>
  <si>
    <t>Freda Effah Bortier</t>
  </si>
  <si>
    <t>Organisation</t>
  </si>
  <si>
    <t>Boas &amp; Associates</t>
  </si>
  <si>
    <t>Email address</t>
  </si>
  <si>
    <t>fredarry121@yahoo.com; fredabortier@gmail.com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</si>
  <si>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</si>
  <si>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</si>
  <si>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</si>
  <si>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</si>
  <si>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</si>
  <si>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</si>
  <si>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</si>
  <si>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</si>
  <si>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</si>
  <si>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</si>
  <si>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</si>
  <si>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</si>
  <si>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</si>
  <si>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</si>
  <si>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</si>
  <si>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</si>
  <si>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through EITI reporting</t>
  </si>
  <si>
    <t xml:space="preserve">2017/2018 EITI  Oil &amp; Gas Report Section 2.0 &amp;2.1: </t>
  </si>
  <si>
    <r>
      <t xml:space="preserve"> In the Oil &amp; Gas Sector there is limited information on the legal framework.  </t>
    </r>
    <r>
      <rPr>
        <sz val="11"/>
        <color rgb="FF0000FF"/>
        <rFont val="Franklin Gothic Book"/>
        <family val="2"/>
      </rPr>
      <t xml:space="preserve">https://www.ghanapetroleumregister.com/about-us https://www.petrocom.gov.gh/laws-regulations/          </t>
    </r>
    <r>
      <rPr>
        <sz val="11"/>
        <rFont val="Franklin Gothic Book"/>
        <family val="2"/>
      </rPr>
      <t>For the mining, See</t>
    </r>
    <r>
      <rPr>
        <sz val="11"/>
        <color rgb="FF0000FF"/>
        <rFont val="Franklin Gothic Book"/>
        <family val="2"/>
      </rPr>
      <t xml:space="preserve"> </t>
    </r>
    <r>
      <rPr>
        <sz val="11"/>
        <rFont val="Franklin Gothic Book"/>
        <family val="2"/>
      </rPr>
      <t>2017/2018 EITI Mining Report Section 2.0 &amp; 2.1</t>
    </r>
  </si>
  <si>
    <t xml:space="preserve"> </t>
  </si>
  <si>
    <t>Overview of government agencies' roles?</t>
  </si>
  <si>
    <t xml:space="preserve">2017/2018 EITI Oil &amp; Gas Report Section 2.1.9; </t>
  </si>
  <si>
    <t>For the mining , See 2017/2018 EITI Mining Report Section 2.1.4</t>
  </si>
  <si>
    <t>Mineral and petroleum rights' regime?</t>
  </si>
  <si>
    <t xml:space="preserve">2017/2018 EITI Oil &amp; Gas Report Section 2.2.5                </t>
  </si>
  <si>
    <t>For Mining, See2017/2018 EITI Mining Report Section 2.1.</t>
  </si>
  <si>
    <t>Fiscal regime?</t>
  </si>
  <si>
    <t xml:space="preserve">2017/2018 EITI Oil &amp; Gas Report Section 2.1.1 </t>
  </si>
  <si>
    <r>
      <t xml:space="preserve">In the miining sdector, See 2017/2018 EITI Mining Report Section 2.1, the Minerals Commission describes the fiscal regime on this website. </t>
    </r>
    <r>
      <rPr>
        <sz val="11"/>
        <color rgb="FF0000FF"/>
        <rFont val="Franklin Gothic Book"/>
        <family val="2"/>
      </rPr>
      <t xml:space="preserve">http://www.mincom.gov.gh/fiscal-regime-for-mining. </t>
    </r>
  </si>
  <si>
    <r>
      <t>EITI Requirement 2.2</t>
    </r>
    <r>
      <rPr>
        <b/>
        <sz val="11"/>
        <rFont val="Franklin Gothic Book"/>
        <family val="2"/>
      </rPr>
      <t>: Contract and license allocations</t>
    </r>
  </si>
  <si>
    <t>the award process(es)?</t>
  </si>
  <si>
    <t xml:space="preserve">2017/2018  EITI Oil &amp; Gas Report Section 2.2; </t>
  </si>
  <si>
    <t xml:space="preserve">    For the Mining, see 2017/2018 EITI Mining Report Section 2.2</t>
  </si>
  <si>
    <t>and the technical and financial criteria used?</t>
  </si>
  <si>
    <t>GHEITI however provided this information as an  addendum to the 2017/2018  Oil &amp; Gas and Mining reports. http://www.gheiti.gov.gh/site/index.php?option=com_phocadownload&amp;view=category&amp;download=396:technical-and-financial-criteria-award&amp;id=19:validation-reports&amp;Itemid=54</t>
  </si>
  <si>
    <t>the transfer process(es)?</t>
  </si>
  <si>
    <t>GHEITI however provided this information as an  addendum to the 2017/2018  Oil &amp; Gas and Mining reports</t>
  </si>
  <si>
    <t>bidding rounds/process(es)?</t>
  </si>
  <si>
    <t xml:space="preserve">  2017/2018/ EITI Oil &amp; Gas Report Section 2.2.3</t>
  </si>
  <si>
    <t>This applies only to the Oil &amp; Gas Sector</t>
  </si>
  <si>
    <t>No. of license awards and transfers for the covered year</t>
  </si>
  <si>
    <t>This is for the mining sector only</t>
  </si>
  <si>
    <r>
      <t xml:space="preserve">EITI Requirement 2.3: </t>
    </r>
    <r>
      <rPr>
        <b/>
        <sz val="11"/>
        <rFont val="Franklin Gothic Book"/>
        <family val="2"/>
      </rPr>
      <t>Register of licenses</t>
    </r>
  </si>
  <si>
    <t>License register for mining sector</t>
  </si>
  <si>
    <t>Yes, systematically disclosed</t>
  </si>
  <si>
    <t>https://ghana.revenuedev.org/dashboard</t>
  </si>
  <si>
    <t>License register for petroleum sector</t>
  </si>
  <si>
    <t>www.ghanapetroleumregister.com</t>
  </si>
  <si>
    <t>License register for other sector(s) - add rows if several</t>
  </si>
  <si>
    <r>
      <t>EITI Requirement 2.4</t>
    </r>
    <r>
      <rPr>
        <b/>
        <sz val="11"/>
        <rFont val="Franklin Gothic Book"/>
        <family val="2"/>
      </rPr>
      <t>: Contract disclosure</t>
    </r>
  </si>
  <si>
    <t>Government policy on contract disclosure</t>
  </si>
  <si>
    <t>Are contracts or full license texts disclosed?</t>
  </si>
  <si>
    <t xml:space="preserve">This applies only to Oil &amp; Gas Sector. For the Mining sector some contracts are displayed on https://www.resourcecontracts.org/countries/gh?all=1 </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</si>
  <si>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</si>
  <si>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</si>
  <si>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</si>
  <si>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</si>
  <si>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</si>
  <si>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 xml:space="preserve">2017/2018 EITI Oil &amp; Gas Report Section 2.5; </t>
  </si>
  <si>
    <t>For Mining, See2017/2018 EITI Mining Report Section 2.5; There are still some gabs.</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</si>
  <si>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</si>
  <si>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</si>
  <si>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</si>
  <si>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</si>
  <si>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 xml:space="preserve">2017/2018 EITI Oil &amp; Gas Report Section 2.6; </t>
  </si>
  <si>
    <t>2017/2018 EITI Mining Report Section 2.6</t>
  </si>
  <si>
    <t>References to state-owned enterprises portals or company website(s), for example as stated in the Report (Add rows if several SOEs)</t>
  </si>
  <si>
    <t>www.gnpcghana.com</t>
  </si>
  <si>
    <t>References to state-owned enterprises or company Audited Financial Statement (Add rows if several SOEs)</t>
  </si>
  <si>
    <t>http://www.gnpcghana.com/speeches/2017_financial.pdf</t>
  </si>
  <si>
    <r>
      <t>EITI Requirement 3.1</t>
    </r>
    <r>
      <rPr>
        <b/>
        <sz val="11"/>
        <rFont val="Franklin Gothic Book"/>
        <family val="2"/>
      </rPr>
      <t>: Exploration</t>
    </r>
  </si>
  <si>
    <t>Overview of the extractive industries, including any significant exploration activities</t>
  </si>
  <si>
    <t>https://www.mofep.gov.gh/sites/default/files/reports/petroleum/2018-Petroleum-Annual-Report.pdf</t>
  </si>
  <si>
    <t>For the exploration in Mining Sector, see 2017/2018 eiti mining reportion section 3.1</t>
  </si>
  <si>
    <r>
      <t>EITI Requirement 3.2</t>
    </r>
    <r>
      <rPr>
        <b/>
        <sz val="11"/>
        <rFont val="Franklin Gothic Book"/>
        <family val="2"/>
      </rPr>
      <t>: Production by commodity</t>
    </r>
  </si>
  <si>
    <t>(Harmonised System Codes)</t>
  </si>
  <si>
    <t>Disclosure of production volumes</t>
  </si>
  <si>
    <t>2017/2018 EITI Oil &amp; Gas Report Section 3.2</t>
  </si>
  <si>
    <t>Disclosure of production values</t>
  </si>
  <si>
    <t>2017/2018 EITI Mining Report Section 3.2</t>
  </si>
  <si>
    <t>Crude oil (2709), volume</t>
  </si>
  <si>
    <t>Sm3</t>
  </si>
  <si>
    <t>USD</t>
  </si>
  <si>
    <t>Based on export values</t>
  </si>
  <si>
    <t>Natural gas (2711), volume</t>
  </si>
  <si>
    <t>Sm3 o.e.</t>
  </si>
  <si>
    <t>See Table 3.6;2017/2018 EITI Oil &amp; Gas Report</t>
  </si>
  <si>
    <t>&lt;method of value calculation, if available&gt;</t>
  </si>
  <si>
    <t>Gold (7108), volume</t>
  </si>
  <si>
    <t>Tonnes</t>
  </si>
  <si>
    <t>Aluminium (2606), volume</t>
  </si>
  <si>
    <t>The Mineral labelled Other is Bauxite</t>
  </si>
  <si>
    <t>Manganese (2602), volume</t>
  </si>
  <si>
    <t>Diamonds (7102), volume</t>
  </si>
  <si>
    <r>
      <t>EITI Requirement 3.3</t>
    </r>
    <r>
      <rPr>
        <b/>
        <sz val="11"/>
        <rFont val="Franklin Gothic Book"/>
        <family val="2"/>
      </rPr>
      <t>: Exports</t>
    </r>
  </si>
  <si>
    <t>Disclosure of export volumes</t>
  </si>
  <si>
    <t>Disclosure of export values</t>
  </si>
  <si>
    <t>2017/2018 EITI Mining Report Section 3.3</t>
  </si>
  <si>
    <t>Table 4.6; 2017/18 EITI Oil &amp; Gas report</t>
  </si>
  <si>
    <t xml:space="preserve">eiti </t>
  </si>
  <si>
    <t>The mineral labelled Other is Bauxite</t>
  </si>
  <si>
    <r>
      <t>EITI Requirement 4.1</t>
    </r>
    <r>
      <rPr>
        <b/>
        <sz val="11"/>
        <rFont val="Franklin Gothic Book"/>
        <family val="2"/>
      </rPr>
      <t>: Comprehensiveness</t>
    </r>
  </si>
  <si>
    <t>Does the government fully disclose extractive sector revenues by revenue stream?</t>
  </si>
  <si>
    <t xml:space="preserve">2017/2018 EITI Oil &amp; Gas Report Section 4.3, table 4.6; </t>
  </si>
  <si>
    <t>For Mining, See2017/2018 EITI Mining Rport Section 4.2</t>
  </si>
  <si>
    <t>Are MSG decisions on materiality thresholds publicly available?</t>
  </si>
  <si>
    <t xml:space="preserve">2017/2018 EITI Oil &amp; Gas Report Section 4.3, table 4.4; </t>
  </si>
  <si>
    <t>For Mining, See 2017/2018 EITI Mining Rport Section 4.2</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</si>
  <si>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</si>
  <si>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</si>
  <si>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</si>
  <si>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</si>
  <si>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2017/2018 EITI Oil &amp;Gas Report Section 4.3, tables 4.12 &amp; 4.13</t>
  </si>
  <si>
    <t>If yes, what was the volume received?</t>
  </si>
  <si>
    <t>This is made up of 1,637,498 barrels from Jubilee field and 1,020,000 from TEN fields for Royalty payment as well as government participation in the two fields (2657498+4467360+3060000 = 10184858 Barrels )</t>
  </si>
  <si>
    <t>Add commodities here, volume</t>
  </si>
  <si>
    <t>&lt; number &gt;</t>
  </si>
  <si>
    <t>If yes, what was sold?</t>
  </si>
  <si>
    <t>Not applicable in the mining sector</t>
  </si>
  <si>
    <t>If yes, what was the total revenue transferred to the state from the proceeds of oil, gas and minerals sold?</t>
  </si>
  <si>
    <t>This does not apply to the Minerals sector,</t>
  </si>
  <si>
    <r>
      <t>EITI Requirement 4.3</t>
    </r>
    <r>
      <rPr>
        <b/>
        <sz val="11"/>
        <rFont val="Franklin Gothic Book"/>
        <family val="2"/>
      </rPr>
      <t>: Barter agreements</t>
    </r>
  </si>
  <si>
    <t>Does the government disclose information on barter and infrastructure agreements?</t>
  </si>
  <si>
    <t xml:space="preserve">2017/2018 EITI Oil &amp; Gas Report Section 4.4; </t>
  </si>
  <si>
    <t>For Mining, see 2017/2018 EITI Mining ReportSection 4.6</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</si>
  <si>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</si>
  <si>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</si>
  <si>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</si>
  <si>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2017/2018 EITI Mining Report Section 4.7</t>
  </si>
  <si>
    <t>This applies only in the mining Sector</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</si>
  <si>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</si>
  <si>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</si>
  <si>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</si>
  <si>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2017/2018 EITI Oil &amp; Gas Report Section 4.3 Table 4.17</t>
  </si>
  <si>
    <t>This is related to only Oil &amp; Gas Sector with GNPC as the SOE</t>
  </si>
  <si>
    <t>If yes, what was the total revenues received by SOEs?</t>
  </si>
  <si>
    <r>
      <t>EITI Requirement 4.6</t>
    </r>
    <r>
      <rPr>
        <b/>
        <sz val="11"/>
        <rFont val="Franklin Gothic Book"/>
        <family val="2"/>
      </rPr>
      <t>: Direct subnational payments</t>
    </r>
  </si>
  <si>
    <t>2017/2018 EITI Oil &amp; Gas Report Section 4.5, table 4.14</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</si>
  <si>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</si>
  <si>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</si>
  <si>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</si>
  <si>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</si>
  <si>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</si>
  <si>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 xml:space="preserve">2017/2018 EITI Oil &amp; Gas Report Section 4.3, Table 4.17 </t>
  </si>
  <si>
    <t>Mining Sector details are found at  SECTION 4.4.1 of the 2017/2018 EITI Mining Report</t>
  </si>
  <si>
    <t>Is the data subject to credible, independent audits, applying international standards?</t>
  </si>
  <si>
    <t>2017/2018 EITI Oil &amp; Gas Report Section 4.3</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</si>
  <si>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</si>
  <si>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</si>
  <si>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</si>
  <si>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</si>
  <si>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</si>
  <si>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</si>
  <si>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 xml:space="preserve">2017/2018 EITI Oil &amp; Gas Report Section 5.1; </t>
  </si>
  <si>
    <t>For Mining, See 2017/2018 EITI Mining Report Section 5.1</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</si>
  <si>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</si>
  <si>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</si>
  <si>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</si>
  <si>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2017/2018 EITI Mining Report Section 5.2.2 ; table 5.8; appendix 7</t>
  </si>
  <si>
    <t>If yes, how much should the government have transferred according to the revenue sharing formula?</t>
  </si>
  <si>
    <t>This is for Asutifi District Assembly. Please note transfers are made directly to district assemblies</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</si>
  <si>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</si>
  <si>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</si>
  <si>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</si>
  <si>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</si>
  <si>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2017/2018 EITI Oil &amp; Gas Report Section 5.3</t>
  </si>
  <si>
    <t>Does the government disclose publicly available information about budgets and 
expenditures? - add rows if several</t>
  </si>
  <si>
    <t>https://www.mofep.gov.gh</t>
  </si>
  <si>
    <r>
      <t>EITI Requirement 6.1</t>
    </r>
    <r>
      <rPr>
        <b/>
        <sz val="11"/>
        <rFont val="Franklin Gothic Book"/>
        <family val="2"/>
      </rPr>
      <t>: Social expenditures</t>
    </r>
  </si>
  <si>
    <t>Does the government disclose information on Social expenditures?</t>
  </si>
  <si>
    <t>If yes, what was the total mandatory social expenditures received?</t>
  </si>
  <si>
    <t>There were no mandatory social expnditures in 2017/2018</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</si>
  <si>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</si>
  <si>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</si>
  <si>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</si>
  <si>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</si>
  <si>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Voluntary social responsibility was not available.</t>
  </si>
  <si>
    <t>Does the government disclose information on environmental payments?</t>
  </si>
  <si>
    <t xml:space="preserve">2017/2018 EITI Oil &amp; Gas Report Section 4.3,  </t>
  </si>
  <si>
    <t>For the Mining Sector See,2017/2018 EITI Mining Report Section 4.2</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</si>
  <si>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</si>
  <si>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</si>
  <si>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</si>
  <si>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</si>
  <si>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2017/2018 EITI Oil &amp; Gas Report Section 6.2</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</si>
  <si>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</si>
  <si>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</si>
  <si>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</si>
  <si>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 xml:space="preserve">https://statsghana.gov.gh; </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</si>
  <si>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</si>
  <si>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</si>
  <si>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</si>
  <si>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</si>
  <si>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</si>
  <si>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https://www.bog.gov.gh/economic-data/Government-Operations/</t>
  </si>
  <si>
    <t>Exports - extractive industries</t>
  </si>
  <si>
    <t>Exports - all sectors</t>
  </si>
  <si>
    <t>Employment - extractive sector - male</t>
  </si>
  <si>
    <t>people</t>
  </si>
  <si>
    <t>Based on 2015 Labour Force Survey</t>
  </si>
  <si>
    <t>Employment - extractive sector - female</t>
  </si>
  <si>
    <t>Employment - extractive sector</t>
  </si>
  <si>
    <t xml:space="preserve">https://unctad.org/system/files/non-official-document/GCF2018_BaahBoateng_23042018.pdf </t>
  </si>
  <si>
    <t>Employment - all sectors</t>
  </si>
  <si>
    <t>Not Available</t>
  </si>
  <si>
    <t>Investment - extractive sector</t>
  </si>
  <si>
    <t>Investment - all sectors</t>
  </si>
  <si>
    <t xml:space="preserve">https://gipc.gov.gh/ghana-attracts-over-us3-5-bn-fdi-in-2018/ </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</si>
  <si>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</si>
  <si>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</si>
  <si>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</si>
  <si>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</si>
  <si>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</si>
  <si>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</si>
  <si>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</si>
  <si>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</si>
  <si>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</si>
  <si>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</si>
  <si>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</si>
  <si>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</si>
  <si>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</si>
  <si>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</si>
  <si>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</si>
  <si>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</si>
  <si>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</si>
  <si>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Ghana National Petroleum Company</t>
  </si>
  <si>
    <t>Central goverment</t>
  </si>
  <si>
    <t>Petroleum Commission</t>
  </si>
  <si>
    <t>Ghana Revenue Authority</t>
  </si>
  <si>
    <t>Minerals Commission</t>
  </si>
  <si>
    <t>Ministry of Lands and Natural Resources</t>
  </si>
  <si>
    <t>Environmental Protection Agency</t>
  </si>
  <si>
    <t>Ministry of Energy</t>
  </si>
  <si>
    <t>Ministry of Finance</t>
  </si>
  <si>
    <t>Office of the Administrator of Stool Lands</t>
  </si>
  <si>
    <t>Ghana Railway Authority</t>
  </si>
  <si>
    <t>Metropolitan, Municipal and District Assemblies</t>
  </si>
  <si>
    <t>Local government</t>
  </si>
  <si>
    <t>Tarkwa Nsuaem</t>
  </si>
  <si>
    <t>Ellembelle</t>
  </si>
  <si>
    <t>Prestea Huni Valley</t>
  </si>
  <si>
    <t>Mpohor Wassa East</t>
  </si>
  <si>
    <t>Sefwi District Assembly</t>
  </si>
  <si>
    <t>Asutifi District Assembly</t>
  </si>
  <si>
    <t>Birim North Assembly</t>
  </si>
  <si>
    <t>Denkyira District Assembly</t>
  </si>
  <si>
    <t>Yilo Krobo District Assembly</t>
  </si>
  <si>
    <t>Amansie South District Assemly</t>
  </si>
  <si>
    <t>Bibiani /Ahwiaso /Bekwai District Assembly</t>
  </si>
  <si>
    <t>Reporting companies' list</t>
  </si>
  <si>
    <t>Company ID references</t>
  </si>
  <si>
    <t>Taxpayer Identification Number</t>
  </si>
  <si>
    <t>Ghana Revenue Authority (GRA)</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</si>
  <si>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</si>
  <si>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</si>
  <si>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</si>
  <si>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</si>
  <si>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</si>
  <si>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</si>
  <si>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</si>
  <si>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</si>
  <si>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State-owned enterprises &amp; public corporations</t>
  </si>
  <si>
    <t>V0003107108</t>
  </si>
  <si>
    <t>Oil &amp; Gas</t>
  </si>
  <si>
    <t>Oil, Gas, Condensates</t>
  </si>
  <si>
    <t>Kosmos Energy Ghana HC</t>
  </si>
  <si>
    <t>Private</t>
  </si>
  <si>
    <t>C0003831426</t>
  </si>
  <si>
    <t>https://www.kosmosenergy.com/ghana</t>
  </si>
  <si>
    <t>Tullow Ghana Limited</t>
  </si>
  <si>
    <t>C0002551888</t>
  </si>
  <si>
    <t>https://www.tullowoil.com</t>
  </si>
  <si>
    <t xml:space="preserve">Anadarko </t>
  </si>
  <si>
    <t>C0003168417</t>
  </si>
  <si>
    <t>Petro SA Ghana Limited</t>
  </si>
  <si>
    <t>C0021485674</t>
  </si>
  <si>
    <t>http://www.petrosa.co.za</t>
  </si>
  <si>
    <t>Eni Ghana Exploration &amp; Production Limited</t>
  </si>
  <si>
    <t>C0003664996</t>
  </si>
  <si>
    <t>https://www.eni.com</t>
  </si>
  <si>
    <t>Eco Atlantic Oil &amp; Gas Ghana Limited</t>
  </si>
  <si>
    <t>C0002500906</t>
  </si>
  <si>
    <t>https://www.ecooilandgas.com</t>
  </si>
  <si>
    <t>UB Resources Limited</t>
  </si>
  <si>
    <t>C0003203638</t>
  </si>
  <si>
    <t>http://ubholding.com</t>
  </si>
  <si>
    <t>Medea Development Limited</t>
  </si>
  <si>
    <t>C0000723630</t>
  </si>
  <si>
    <t>https://www.medeaenergia.com</t>
  </si>
  <si>
    <t>Hess Ghana Exploration Limited</t>
  </si>
  <si>
    <t>C0004631676</t>
  </si>
  <si>
    <t>https://www.hess.com</t>
  </si>
  <si>
    <t>Newmont Ghana Gold Limited</t>
  </si>
  <si>
    <t>C0003268071</t>
  </si>
  <si>
    <t>Mining</t>
  </si>
  <si>
    <t>Gold</t>
  </si>
  <si>
    <t>https://newmont.com</t>
  </si>
  <si>
    <t>Newmont Golden Ridge Ltd</t>
  </si>
  <si>
    <t>C0003257630</t>
  </si>
  <si>
    <t>GoldFields Ghana Ltd</t>
  </si>
  <si>
    <t>C0003136973</t>
  </si>
  <si>
    <t>https://www.goldfields.com</t>
  </si>
  <si>
    <t xml:space="preserve">Chirano Gold Mines Ltd </t>
  </si>
  <si>
    <t xml:space="preserve">C000366497X </t>
  </si>
  <si>
    <t>https://www.kinross.com</t>
  </si>
  <si>
    <t>AngloGold Ashanti (Iduapriem) Ltd</t>
  </si>
  <si>
    <t>C000327828X</t>
  </si>
  <si>
    <t>https://www.anglogoldashanti.com</t>
  </si>
  <si>
    <t>Asanko Gold Ghana Ltd</t>
  </si>
  <si>
    <t>C0004524764</t>
  </si>
  <si>
    <t>www.asanko.com</t>
  </si>
  <si>
    <t>Perseus Mining Ghana Ltd</t>
  </si>
  <si>
    <t>C0003257673</t>
  </si>
  <si>
    <t>https://www.perseusmining.com</t>
  </si>
  <si>
    <t>Golden Star (Wassa) Ltd</t>
  </si>
  <si>
    <t>C0003137007</t>
  </si>
  <si>
    <t>https://gsr.com</t>
  </si>
  <si>
    <t>Abosso GoldFields Ltd</t>
  </si>
  <si>
    <t>C0003278263</t>
  </si>
  <si>
    <t>Adamus Resources Ltd</t>
  </si>
  <si>
    <t>C0003278484</t>
  </si>
  <si>
    <t>https://www.adamusresource.com</t>
  </si>
  <si>
    <t>Golden Star (Bogoso/Prestea) Ltd</t>
  </si>
  <si>
    <t>C0003165493</t>
  </si>
  <si>
    <t>Ghana Bauxite Company Ltd</t>
  </si>
  <si>
    <t>C0002862646</t>
  </si>
  <si>
    <t>Bauxite</t>
  </si>
  <si>
    <t>Kibi GoldFields Ltd</t>
  </si>
  <si>
    <t>C0003137074</t>
  </si>
  <si>
    <t>https://www.kibigoldfields.com</t>
  </si>
  <si>
    <t>West African Quarries Ltd</t>
  </si>
  <si>
    <t>C0002788608</t>
  </si>
  <si>
    <t>Limestone</t>
  </si>
  <si>
    <t>AngloGold Ashanti (Ghana) Ltd</t>
  </si>
  <si>
    <t>C0003278271</t>
  </si>
  <si>
    <t>Ghana Manganese Co. Ltd</t>
  </si>
  <si>
    <t>C0004056450</t>
  </si>
  <si>
    <t>Manganese</t>
  </si>
  <si>
    <t>https://www.ghamang.com.gh</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</si>
  <si>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</si>
  <si>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</si>
  <si>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</si>
  <si>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</si>
  <si>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</si>
  <si>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</si>
  <si>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</si>
  <si>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</si>
  <si>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</si>
  <si>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</si>
  <si>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Jubilee Fields</t>
  </si>
  <si>
    <t>Tullow Ghana Ltd;Kosmos Energy HC;Anadarko;PetroSA;Ghana National Petroleum Company</t>
  </si>
  <si>
    <t>Crude oil (2709)</t>
  </si>
  <si>
    <t>Production</t>
  </si>
  <si>
    <t>TEN Fields</t>
  </si>
  <si>
    <t>SGN Fields</t>
  </si>
  <si>
    <t>ENI;VITOL;Ghana National Petroleum Company</t>
  </si>
  <si>
    <t>Natural gas (2711)</t>
  </si>
  <si>
    <t>DeepWater Tano</t>
  </si>
  <si>
    <t>West Cape Three Points</t>
  </si>
  <si>
    <t>Offshore Cape Three Points</t>
  </si>
  <si>
    <t>Cape Three Points Block 4</t>
  </si>
  <si>
    <t>ENI;Vitol;Woodfields;GNPC;Exploroco</t>
  </si>
  <si>
    <t>Exploration</t>
  </si>
  <si>
    <t>RL7/2</t>
  </si>
  <si>
    <t>Gold (7108)</t>
  </si>
  <si>
    <t>PL-5/126 (Ntronang 2)</t>
  </si>
  <si>
    <t>PL-5/126 (Ntronang 1)</t>
  </si>
  <si>
    <t>RL-7/2 (Kenyase 1)</t>
  </si>
  <si>
    <t>RL-7/2 (Kenyase 3)</t>
  </si>
  <si>
    <t>PL-7/4 (Ntotoroso)</t>
  </si>
  <si>
    <t>RL-7/2 (Kenyase 2)</t>
  </si>
  <si>
    <t>RL-7/2 (Yamfo 1)</t>
  </si>
  <si>
    <t>RL-7/2(Kenyasi 4)</t>
  </si>
  <si>
    <t>RL-7/2 (Yamfo 4)</t>
  </si>
  <si>
    <t>RL-7/2 (Yamfo 2)</t>
  </si>
  <si>
    <t>RL-7/2 (Yamfo 3)</t>
  </si>
  <si>
    <t>PL2/56</t>
  </si>
  <si>
    <t>ML-GH/155</t>
  </si>
  <si>
    <t>ML-GH/154</t>
  </si>
  <si>
    <t>ML-GH/153</t>
  </si>
  <si>
    <t>ML-GH/152</t>
  </si>
  <si>
    <t>ML6/8</t>
  </si>
  <si>
    <t>ML6/9</t>
  </si>
  <si>
    <t>PL-6/303</t>
  </si>
  <si>
    <t>PL6/8</t>
  </si>
  <si>
    <t>PL6/32</t>
  </si>
  <si>
    <t>PL6/15</t>
  </si>
  <si>
    <t>ML-GH/166</t>
  </si>
  <si>
    <t>PL-2/151 (Lima South A B and C)</t>
  </si>
  <si>
    <t>RL-2/20 (Damang)</t>
  </si>
  <si>
    <t>PL-2/50 (Nkroful);</t>
  </si>
  <si>
    <t>PL-2/192/Vol.5 (Ebi Teleku Bokazo)</t>
  </si>
  <si>
    <t>PL2/192/VOL.5</t>
  </si>
  <si>
    <t>PL2/57</t>
  </si>
  <si>
    <t>PL2/387</t>
  </si>
  <si>
    <t>PL-2/12 (Prestea)</t>
  </si>
  <si>
    <t>MC-7/SF8 (Awaso)</t>
  </si>
  <si>
    <t>Other (2617)</t>
  </si>
  <si>
    <t>ML6/7</t>
  </si>
  <si>
    <t>RL5/14</t>
  </si>
  <si>
    <t>Limestone (2521)</t>
  </si>
  <si>
    <t>MC-9/SF2 (Fiankuma 2)</t>
  </si>
  <si>
    <t>PL2/538</t>
  </si>
  <si>
    <t>MC-9/SF2 (Fiankuma 3)</t>
  </si>
  <si>
    <t>MC-9/SF2 (Fiankuma 1)</t>
  </si>
  <si>
    <t>PL6/122</t>
  </si>
  <si>
    <t>PL6/22</t>
  </si>
  <si>
    <t>MC-113 (Hotopo)</t>
  </si>
  <si>
    <t>Manganese (2602)</t>
  </si>
  <si>
    <t>MC-113/Vol.4</t>
  </si>
  <si>
    <t>MC.113/Vol.4</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</si>
  <si>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</si>
  <si>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</si>
  <si>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</si>
  <si>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</si>
  <si>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</si>
  <si>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</si>
  <si>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</si>
  <si>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</si>
  <si>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</si>
  <si>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</si>
  <si>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</si>
  <si>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</si>
  <si>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</si>
  <si>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</si>
  <si>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</si>
  <si>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</si>
  <si>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</si>
  <si>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</si>
  <si>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</si>
  <si>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</si>
  <si>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</si>
  <si>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on property (113E)</t>
  </si>
  <si>
    <t>Carried Interest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</si>
  <si>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</si>
  <si>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Royalties (1415E1)</t>
  </si>
  <si>
    <t>Royalty</t>
  </si>
  <si>
    <t>From state-owned enterprises (1412E1)</t>
  </si>
  <si>
    <t>Participating Interest</t>
  </si>
  <si>
    <t>Ordinary taxes on income, profits and capital gains (1112E1)</t>
  </si>
  <si>
    <t>Corporate Tax</t>
  </si>
  <si>
    <t>Sales of goods and services by government units (1421E)</t>
  </si>
  <si>
    <t>Data Licence Fees</t>
  </si>
  <si>
    <t>Licence fees (114521E)</t>
  </si>
  <si>
    <t>Training/Technology</t>
  </si>
  <si>
    <t>Other taxes payable by natural resource companies (116E)</t>
  </si>
  <si>
    <t>Application For  security clearance for Vesssels</t>
  </si>
  <si>
    <t>Drilling &amp;Well Designation Permit (Per Well)</t>
  </si>
  <si>
    <t>-</t>
  </si>
  <si>
    <t>Exploration and Development Permit fees</t>
  </si>
  <si>
    <t>Exploration and Development  Renewable Permit fees(Foreign Operator)</t>
  </si>
  <si>
    <t>Exploration and Development  Renewable Permit fees(local operator)</t>
  </si>
  <si>
    <t>Facility Installation Charges-Storage: Foreign</t>
  </si>
  <si>
    <t xml:space="preserve">Extension of Exploration Working  Periods </t>
  </si>
  <si>
    <t>Production Permit-Over 100,000 Boe</t>
  </si>
  <si>
    <t>Registration Fee-Initial</t>
  </si>
  <si>
    <t>Registration Fee-Renewal</t>
  </si>
  <si>
    <t>Differential-Jubilee Fields</t>
  </si>
  <si>
    <t>Environmental Processing /Permit fees</t>
  </si>
  <si>
    <t>Surface rental</t>
  </si>
  <si>
    <t>From government participation (equity) (1412E2)</t>
  </si>
  <si>
    <t>Dividends</t>
  </si>
  <si>
    <t>Gas Revenue</t>
  </si>
  <si>
    <t>Mineral Royalty</t>
  </si>
  <si>
    <t>Other Fees and Licence</t>
  </si>
  <si>
    <t>Dividend</t>
  </si>
  <si>
    <t>Transportation Revenues</t>
  </si>
  <si>
    <t>Ground Rent</t>
  </si>
  <si>
    <t>Mineral  Right Licence</t>
  </si>
  <si>
    <t>Property rate</t>
  </si>
  <si>
    <t>Permit Licence</t>
  </si>
  <si>
    <t>Mineral Right Licence-ML (Production)</t>
  </si>
  <si>
    <t>Mineral Right Licence-ML (No Production yet)</t>
  </si>
  <si>
    <t>Mineral Right Licence-ML (Reconnaisance)</t>
  </si>
  <si>
    <t>Mineral Right Licence-ML(Prospecting)</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</si>
  <si>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</si>
  <si>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</si>
  <si>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</si>
  <si>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</si>
  <si>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</si>
  <si>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</si>
  <si>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</si>
  <si>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</si>
  <si>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</si>
  <si>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</si>
  <si>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VAT</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</si>
  <si>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</si>
  <si>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</si>
  <si>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</si>
  <si>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</si>
  <si>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</si>
  <si>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</si>
  <si>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</si>
  <si>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</si>
  <si>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</si>
  <si>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</si>
  <si>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</si>
  <si>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</si>
  <si>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</si>
  <si>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</si>
  <si>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</si>
  <si>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</si>
  <si>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</si>
  <si>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</si>
  <si>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</si>
  <si>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</si>
  <si>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</si>
  <si>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</si>
  <si>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</si>
  <si>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no</t>
  </si>
  <si>
    <t>Please note that the project name in the case of the Oil &amp; Gas Sector refers to the in-kind volumes and surface rental payments only. Revenue from the sale of in -kind payments made by IOCS'  is shown against GNPC'S row on royalty.</t>
  </si>
  <si>
    <t>Only projects (contracts)  that  were involved in production sharing or payment of surface rental  in the oil sector  have  been included.  For  all the contracts in the oil and gas sector please visit:  https://www.ghanapetroleumregister.com/contract-areas</t>
  </si>
  <si>
    <t>In the Mining Sector, although ground rent payment is levied on concessions or projects ground rent reported in the 2017/18 EITI report was not done on project basis, as the OASL reported by mining companies. For projects or concessions in the mining sector, please visit: https://ghana.revenuedev.org/license</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</si>
  <si>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</si>
  <si>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</si>
  <si>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</si>
  <si>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</si>
  <si>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</si>
  <si>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</si>
  <si>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</si>
  <si>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</si>
  <si>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</si>
  <si>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</si>
  <si>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</si>
  <si>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</si>
  <si>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</si>
  <si>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</si>
  <si>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</si>
  <si>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</si>
  <si>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</si>
  <si>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</si>
  <si>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</si>
  <si>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</si>
  <si>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</si>
  <si>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</si>
  <si>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</si>
  <si>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</si>
  <si>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</si>
  <si>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</si>
  <si>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</si>
  <si>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</si>
  <si>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</si>
  <si>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</si>
  <si>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</si>
  <si>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</si>
  <si>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</si>
  <si>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</si>
  <si>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</si>
  <si>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</si>
  <si>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</si>
  <si>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</si>
  <si>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</si>
  <si>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</si>
  <si>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</si>
  <si>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</si>
  <si>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</si>
  <si>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</si>
  <si>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</si>
  <si>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</si>
  <si>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</si>
  <si>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</si>
  <si>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</si>
  <si>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</si>
  <si>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</si>
  <si>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</si>
  <si>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</si>
  <si>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</si>
  <si>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</si>
  <si>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</si>
  <si>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</si>
  <si>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</si>
  <si>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</si>
  <si>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</si>
  <si>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</si>
  <si>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</si>
  <si>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</si>
  <si>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</si>
  <si>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Albania</t>
  </si>
  <si>
    <t>AL</t>
  </si>
  <si>
    <t>ALB</t>
  </si>
  <si>
    <t>8</t>
  </si>
  <si>
    <t>ALL</t>
  </si>
  <si>
    <t>Albanian lek</t>
  </si>
  <si>
    <t>2504</t>
  </si>
  <si>
    <t>Natural graphite (2504)</t>
  </si>
  <si>
    <t>Natural graphite (2504), volume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</si>
  <si>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</si>
  <si>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</si>
  <si>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</si>
  <si>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</si>
  <si>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</si>
  <si>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</si>
  <si>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</si>
  <si>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</si>
  <si>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</si>
  <si>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</si>
  <si>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</si>
  <si>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</si>
  <si>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</si>
  <si>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</si>
  <si>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</si>
  <si>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</si>
  <si>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</si>
  <si>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</si>
  <si>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</si>
  <si>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</si>
  <si>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</si>
  <si>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</si>
  <si>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</si>
  <si>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</si>
  <si>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</si>
  <si>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</si>
  <si>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</si>
  <si>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</si>
  <si>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</si>
  <si>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</si>
  <si>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</si>
  <si>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</si>
  <si>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</si>
  <si>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</si>
  <si>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</si>
  <si>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</si>
  <si>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</si>
  <si>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</si>
  <si>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</si>
  <si>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</si>
  <si>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</si>
  <si>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</si>
  <si>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</si>
  <si>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</si>
  <si>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</si>
  <si>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</si>
  <si>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</si>
  <si>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</si>
  <si>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</si>
  <si>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</si>
  <si>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</si>
  <si>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</si>
  <si>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</si>
  <si>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</si>
  <si>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</si>
  <si>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</si>
  <si>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</si>
  <si>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</si>
  <si>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</si>
  <si>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</si>
  <si>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</si>
  <si>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</si>
  <si>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</si>
  <si>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</si>
  <si>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</si>
  <si>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</si>
  <si>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</si>
  <si>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</si>
  <si>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</si>
  <si>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</si>
  <si>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</si>
  <si>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</si>
  <si>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</si>
  <si>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</si>
  <si>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</si>
  <si>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</si>
  <si>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</si>
  <si>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</si>
  <si>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</si>
  <si>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</si>
  <si>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</si>
  <si>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</si>
  <si>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</si>
  <si>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</si>
  <si>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</si>
  <si>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</si>
  <si>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</si>
  <si>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</si>
  <si>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</si>
  <si>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</si>
  <si>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</si>
  <si>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</si>
  <si>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</si>
  <si>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</si>
  <si>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</si>
  <si>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</si>
  <si>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</si>
  <si>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</si>
  <si>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</si>
  <si>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</si>
  <si>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</si>
  <si>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</si>
  <si>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</si>
  <si>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</si>
  <si>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</si>
  <si>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</si>
  <si>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</si>
  <si>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</si>
  <si>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</si>
  <si>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</si>
  <si>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</si>
  <si>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</si>
  <si>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</si>
  <si>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</si>
  <si>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</si>
  <si>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</si>
  <si>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</si>
  <si>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</si>
  <si>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</si>
  <si>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</si>
  <si>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</si>
  <si>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</si>
  <si>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</si>
  <si>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</si>
  <si>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</si>
  <si>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</si>
  <si>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</si>
  <si>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</si>
  <si>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</si>
  <si>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</si>
  <si>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</si>
  <si>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</si>
  <si>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</si>
  <si>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</si>
  <si>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</si>
  <si>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</si>
  <si>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</si>
  <si>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</si>
  <si>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</si>
  <si>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</si>
  <si>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</si>
  <si>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</si>
  <si>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</si>
  <si>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</si>
  <si>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</si>
  <si>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</si>
  <si>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</si>
  <si>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</si>
  <si>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</si>
  <si>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</si>
  <si>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</si>
  <si>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</si>
  <si>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</si>
  <si>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</si>
  <si>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</si>
  <si>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</si>
  <si>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</si>
  <si>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</si>
  <si>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</si>
  <si>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</si>
  <si>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</si>
  <si>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</si>
  <si>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</si>
  <si>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</si>
  <si>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</si>
  <si>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</si>
  <si>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</si>
  <si>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</si>
  <si>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</si>
  <si>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</si>
  <si>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</si>
  <si>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</si>
  <si>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</si>
  <si>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</si>
  <si>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</si>
  <si>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</si>
  <si>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</si>
  <si>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</si>
  <si>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</si>
  <si>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</si>
  <si>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</si>
  <si>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</si>
  <si>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</si>
  <si>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</si>
  <si>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</si>
  <si>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</si>
  <si>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</si>
  <si>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</si>
  <si>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</si>
  <si>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</si>
  <si>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</si>
  <si>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</si>
  <si>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</si>
  <si>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</si>
  <si>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</si>
  <si>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</si>
  <si>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</si>
  <si>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</si>
  <si>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</si>
  <si>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</si>
  <si>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</si>
  <si>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</si>
  <si>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</si>
  <si>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</si>
  <si>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</si>
  <si>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</si>
  <si>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</si>
  <si>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</si>
  <si>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</si>
  <si>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</si>
  <si>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</si>
  <si>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</si>
  <si>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</si>
  <si>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</si>
  <si>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</si>
  <si>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</si>
  <si>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</si>
  <si>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</si>
  <si>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</si>
  <si>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</si>
  <si>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</si>
  <si>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</si>
  <si>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</si>
  <si>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</si>
  <si>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</si>
  <si>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</si>
  <si>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</si>
  <si>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</si>
  <si>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</si>
  <si>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</si>
  <si>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</si>
  <si>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</si>
  <si>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</si>
  <si>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</si>
  <si>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</si>
  <si>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</si>
  <si>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</si>
  <si>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</si>
  <si>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</si>
  <si>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</si>
  <si>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</si>
  <si>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</si>
  <si>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</si>
  <si>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</si>
  <si>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</si>
  <si>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</si>
  <si>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</si>
  <si>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</si>
  <si>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</si>
  <si>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</si>
  <si>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</si>
  <si>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</si>
  <si>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</si>
  <si>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</si>
  <si>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</si>
  <si>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</si>
  <si>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</si>
  <si>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</si>
  <si>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</si>
  <si>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</si>
  <si>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</si>
  <si>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</si>
  <si>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</si>
  <si>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</si>
  <si>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</si>
  <si>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</si>
  <si>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</si>
  <si>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</si>
  <si>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</si>
  <si>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</si>
  <si>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</si>
  <si>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</si>
  <si>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</si>
  <si>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</si>
  <si>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</si>
  <si>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</si>
  <si>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</si>
  <si>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</si>
  <si>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</si>
  <si>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</si>
  <si>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</si>
  <si>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</si>
  <si>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</si>
  <si>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</si>
  <si>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</si>
  <si>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</si>
  <si>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</si>
  <si>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</si>
  <si>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</si>
  <si>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</si>
  <si>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</si>
  <si>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</si>
  <si>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</si>
  <si>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</si>
  <si>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</si>
  <si>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</si>
  <si>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</si>
  <si>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</si>
  <si>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</si>
  <si>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</si>
  <si>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</si>
  <si>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</si>
  <si>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</si>
  <si>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</si>
  <si>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</si>
  <si>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</si>
  <si>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</si>
  <si>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</si>
  <si>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</si>
  <si>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</si>
  <si>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</si>
  <si>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</si>
  <si>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</si>
  <si>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</si>
  <si>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</si>
  <si>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</si>
  <si>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</si>
  <si>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</si>
  <si>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</si>
  <si>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</si>
  <si>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</si>
  <si>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</si>
  <si>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</si>
  <si>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</si>
  <si>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</si>
  <si>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</si>
  <si>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</si>
  <si>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</si>
  <si>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</si>
  <si>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</si>
  <si>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</si>
  <si>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</si>
  <si>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</si>
  <si>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</si>
  <si>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</si>
  <si>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</si>
  <si>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</si>
  <si>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</si>
  <si>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</si>
  <si>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</si>
  <si>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</si>
  <si>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</si>
  <si>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</si>
  <si>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</si>
  <si>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</si>
  <si>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</si>
  <si>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</si>
  <si>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</si>
  <si>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</si>
  <si>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</si>
  <si>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</si>
  <si>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</si>
  <si>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</si>
  <si>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</si>
  <si>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</si>
  <si>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</si>
  <si>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</si>
  <si>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</si>
  <si>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</si>
  <si>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</si>
  <si>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</si>
  <si>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</si>
  <si>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</si>
  <si>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</si>
  <si>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</si>
  <si>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</si>
  <si>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</si>
  <si>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</si>
  <si>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</si>
  <si>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</si>
  <si>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</si>
  <si>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</si>
  <si>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</si>
  <si>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</si>
  <si>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</si>
  <si>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</si>
  <si>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</si>
  <si>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</si>
  <si>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</si>
  <si>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</si>
  <si>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</si>
  <si>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</si>
  <si>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</si>
  <si>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</si>
  <si>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</si>
  <si>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</si>
  <si>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</si>
  <si>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</si>
  <si>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</si>
  <si>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</si>
  <si>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</si>
  <si>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</si>
  <si>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</si>
  <si>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</si>
  <si>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</si>
  <si>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</si>
  <si>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</si>
  <si>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</si>
  <si>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</si>
  <si>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</si>
  <si>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</si>
  <si>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</si>
  <si>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</si>
  <si>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</si>
  <si>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</si>
  <si>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</si>
  <si>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</si>
  <si>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</si>
  <si>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</si>
  <si>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</si>
  <si>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</si>
  <si>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</si>
  <si>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</si>
  <si>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</si>
  <si>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</si>
  <si>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</si>
  <si>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</si>
  <si>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</si>
  <si>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</si>
  <si>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</si>
  <si>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</si>
  <si>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</si>
  <si>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</si>
  <si>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</si>
  <si>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</si>
  <si>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</si>
  <si>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</si>
  <si>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</si>
  <si>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</si>
  <si>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</si>
  <si>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</si>
  <si>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</si>
  <si>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</si>
  <si>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</si>
  <si>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</si>
  <si>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</si>
  <si>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</si>
  <si>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</si>
  <si>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</si>
  <si>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</si>
  <si>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</si>
  <si>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</si>
  <si>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</si>
  <si>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</si>
  <si>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</si>
  <si>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</si>
  <si>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</si>
  <si>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</si>
  <si>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</si>
  <si>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</si>
  <si>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</si>
  <si>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</si>
  <si>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</si>
  <si>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</si>
  <si>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</si>
  <si>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</si>
  <si>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</si>
  <si>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</si>
  <si>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</si>
  <si>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</si>
  <si>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</si>
  <si>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</si>
  <si>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</si>
  <si>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</si>
  <si>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</si>
  <si>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</si>
  <si>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</si>
  <si>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</si>
  <si>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</si>
  <si>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</si>
  <si>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</si>
  <si>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</si>
  <si>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</si>
  <si>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</si>
  <si>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</si>
  <si>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</si>
  <si>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</si>
  <si>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</si>
  <si>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</si>
  <si>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</si>
  <si>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</si>
  <si>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</si>
  <si>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</si>
  <si>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</si>
  <si>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</si>
  <si>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</si>
  <si>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</si>
  <si>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</si>
  <si>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</si>
  <si>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</si>
  <si>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</si>
  <si>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</si>
  <si>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</si>
  <si>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</si>
  <si>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</si>
  <si>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</si>
  <si>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</si>
  <si>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</si>
  <si>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</si>
  <si>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</si>
  <si>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</si>
  <si>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</si>
  <si>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</si>
  <si>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</si>
  <si>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</si>
  <si>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</si>
  <si>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</si>
  <si>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</si>
  <si>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</si>
  <si>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</si>
  <si>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</si>
  <si>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</si>
  <si>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</si>
  <si>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</si>
  <si>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</si>
  <si>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</si>
  <si>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</si>
  <si>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</si>
  <si>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</si>
  <si>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</si>
  <si>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</si>
  <si>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</si>
  <si>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</si>
  <si>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</si>
  <si>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</si>
  <si>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</si>
  <si>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</si>
  <si>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</si>
  <si>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</si>
  <si>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</si>
  <si>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</si>
  <si>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</si>
  <si>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</si>
  <si>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</si>
  <si>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</si>
  <si>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</si>
  <si>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</si>
  <si>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</si>
  <si>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</si>
  <si>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</si>
  <si>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</si>
  <si>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</si>
  <si>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</si>
  <si>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</si>
  <si>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</si>
  <si>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</si>
  <si>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</si>
  <si>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</si>
  <si>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</si>
  <si>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</si>
  <si>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</si>
  <si>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</si>
  <si>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</si>
  <si>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</si>
  <si>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</si>
  <si>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</si>
  <si>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</si>
  <si>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</si>
  <si>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</si>
  <si>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</si>
  <si>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</si>
  <si>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</si>
  <si>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</si>
  <si>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</si>
  <si>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</si>
  <si>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</si>
  <si>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</si>
  <si>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</si>
  <si>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</si>
  <si>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</si>
  <si>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</si>
  <si>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</si>
  <si>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</si>
  <si>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</si>
  <si>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</si>
  <si>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</si>
  <si>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</si>
  <si>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</si>
  <si>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</si>
  <si>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</si>
  <si>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</si>
  <si>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</si>
  <si>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</si>
  <si>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</si>
  <si>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</si>
  <si>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</si>
  <si>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</si>
  <si>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</si>
  <si>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</si>
  <si>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</si>
  <si>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</si>
  <si>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</si>
  <si>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</si>
  <si>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</si>
  <si>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</si>
  <si>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</si>
  <si>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</si>
  <si>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</si>
  <si>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</si>
  <si>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</si>
  <si>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</si>
  <si>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</si>
  <si>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</si>
  <si>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</si>
  <si>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</si>
  <si>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</si>
  <si>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</si>
  <si>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</si>
  <si>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</si>
  <si>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</si>
  <si>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</si>
  <si>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</si>
  <si>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</si>
  <si>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</si>
  <si>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</si>
  <si>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</si>
  <si>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</si>
  <si>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</si>
  <si>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</si>
  <si>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</si>
  <si>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</si>
  <si>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</si>
  <si>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</si>
  <si>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</si>
  <si>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</si>
  <si>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</si>
  <si>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</si>
  <si>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</si>
  <si>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</si>
  <si>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</si>
  <si>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</si>
  <si>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</si>
  <si>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</si>
  <si>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</si>
  <si>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</si>
  <si>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</si>
  <si>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</si>
  <si>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</si>
  <si>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</si>
  <si>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</si>
  <si>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</si>
  <si>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</si>
  <si>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</si>
  <si>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</si>
  <si>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Falkland Islands</t>
  </si>
  <si>
    <t>FK</t>
  </si>
  <si>
    <t>FLK</t>
  </si>
  <si>
    <t>238</t>
  </si>
  <si>
    <t>ILS</t>
  </si>
  <si>
    <t>Israeli New Shekel</t>
  </si>
  <si>
    <t>7106</t>
  </si>
  <si>
    <t>Silver (7106)</t>
  </si>
  <si>
    <t>Silver (7106), volume</t>
  </si>
  <si>
    <t>Faroe Islands</t>
  </si>
  <si>
    <t>FO</t>
  </si>
  <si>
    <t>FRO</t>
  </si>
  <si>
    <t>234</t>
  </si>
  <si>
    <t>IMP</t>
  </si>
  <si>
    <t>Isle of Man Pound</t>
  </si>
  <si>
    <t>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</si>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</sst>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3" formatCode="_(* #,##0.00_);_(* \(#,##0.00\);_(* &quot;-&quot;??_);_(@_)"/>
    <numFmt numFmtId="164" formatCode="_-* #,##0.00_-;\-* #,##0.00_-;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 #,##0.0_ ;_ * \-#,##0.0_ ;_ * &quot;-&quot;??_ ;_ @_ "/>
    <numFmt numFmtId="171" formatCode="_(* #,##0.00_);_(* \(#,##0.00\);_(* &quot;-&quot;????_);_(@_)"/>
    <numFmt numFmtId="172" formatCode="_(* #,##0_);_(* \(#,##0\);_(* &quot;-&quot;????_);_(@_)"/>
    <numFmt numFmtId="173" formatCode="_(* #,##0.0000_);_(* \(#,##0.0000\);_(* &quot;-&quot;????_);_(@_)"/>
  </numFmts>
  <fonts count="82">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1"/>
      <color rgb="FF0000FF"/>
      <name val="Franklin Gothic Book"/>
      <family val="2"/>
    </font>
    <font>
      <sz val="12"/>
      <color rgb="FF006621"/>
      <name val="Arial"/>
      <family val="2"/>
    </font>
    <font>
      <sz val="12"/>
      <color rgb="FF000000"/>
      <name val="Calibri"/>
      <family val="2"/>
    </font>
    <font>
      <b/>
      <sz val="9"/>
      <color indexed="81"/>
      <name val="Tahoma"/>
      <family val="2"/>
    </font>
    <font>
      <sz val="11"/>
      <color rgb="FF212529"/>
      <name val="Franklin Gothic Book"/>
      <family val="2"/>
    </font>
    <font>
      <sz val="10"/>
      <color rgb="FF212529"/>
      <name val="Franklin Gothic Book"/>
      <family val="2"/>
    </font>
    <font>
      <sz val="11"/>
      <color rgb="FF212529"/>
      <name val="Open_sans"/>
    </font>
    <font>
      <sz val="10"/>
      <color rgb="FF212529"/>
      <name val="Open_sans"/>
    </font>
    <font>
      <sz val="10"/>
      <color theme="1"/>
      <name val="Franklin Gothic Book"/>
      <family val="2"/>
    </font>
    <font>
      <i/>
      <sz val="10"/>
      <color theme="1"/>
      <name val="Franklin Gothic Book"/>
      <family val="2"/>
    </font>
    <font>
      <sz val="9"/>
      <color indexed="81"/>
      <name val="Tahoma"/>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FF"/>
        <bgColor indexed="64"/>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rgb="FFDEE2E6"/>
      </left>
      <right style="medium">
        <color rgb="FFDEE2E6"/>
      </right>
      <top style="medium">
        <color rgb="FFDEE2E6"/>
      </top>
      <bottom style="medium">
        <color rgb="FFDEE2E6"/>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7">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45">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4"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7" fontId="33" fillId="7" borderId="5" xfId="3" applyNumberFormat="1" applyFont="1" applyFill="1" applyBorder="1" applyAlignment="1">
      <alignment vertical="center"/>
    </xf>
    <xf numFmtId="0" fontId="33" fillId="7" borderId="0" xfId="3" applyFont="1" applyFill="1" applyAlignment="1">
      <alignment vertical="center"/>
    </xf>
    <xf numFmtId="167" fontId="33" fillId="7" borderId="0" xfId="3" applyNumberFormat="1" applyFont="1" applyFill="1" applyAlignment="1">
      <alignment vertical="center"/>
    </xf>
    <xf numFmtId="0" fontId="38" fillId="7" borderId="2" xfId="4" applyFont="1" applyFill="1" applyBorder="1" applyAlignment="1">
      <alignment vertical="center"/>
    </xf>
    <xf numFmtId="0" fontId="33" fillId="7" borderId="36" xfId="3" applyFont="1" applyFill="1" applyBorder="1" applyAlignment="1">
      <alignment vertical="center" wrapText="1"/>
    </xf>
    <xf numFmtId="0" fontId="52" fillId="7" borderId="21" xfId="4" applyFont="1" applyFill="1" applyBorder="1" applyAlignment="1">
      <alignment vertical="center" wrapText="1"/>
    </xf>
    <xf numFmtId="0" fontId="33" fillId="7" borderId="1" xfId="3" applyFont="1" applyFill="1" applyBorder="1" applyAlignment="1">
      <alignment vertical="center"/>
    </xf>
    <xf numFmtId="166" fontId="33" fillId="7" borderId="0" xfId="1" applyNumberFormat="1"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8"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5" fillId="7" borderId="26" xfId="4" applyFont="1" applyFill="1" applyBorder="1" applyAlignment="1">
      <alignment vertical="center"/>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23" fillId="7" borderId="25" xfId="3" applyFont="1" applyFill="1" applyBorder="1" applyAlignment="1">
      <alignment vertical="center"/>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9" fontId="42" fillId="0" borderId="0" xfId="1" applyNumberFormat="1" applyFont="1" applyFill="1" applyAlignment="1">
      <alignment horizontal="left" vertical="center"/>
    </xf>
    <xf numFmtId="0" fontId="42" fillId="8" borderId="29" xfId="3" applyFont="1" applyFill="1" applyBorder="1" applyAlignment="1">
      <alignment vertical="center"/>
    </xf>
    <xf numFmtId="0" fontId="25" fillId="6" borderId="0" xfId="0" applyFont="1" applyFill="1" applyAlignment="1">
      <alignment vertical="center"/>
    </xf>
    <xf numFmtId="0" fontId="42" fillId="0" borderId="0" xfId="0" applyFont="1"/>
    <xf numFmtId="165" fontId="54" fillId="0" borderId="34" xfId="1" applyFont="1" applyBorder="1"/>
    <xf numFmtId="0" fontId="58" fillId="0" borderId="0" xfId="5" applyFont="1"/>
    <xf numFmtId="0" fontId="54" fillId="3" borderId="2" xfId="0" applyFont="1" applyFill="1" applyBorder="1" applyAlignment="1">
      <alignment vertical="center"/>
    </xf>
    <xf numFmtId="0" fontId="58"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5" fontId="42" fillId="6" borderId="0" xfId="1" applyFont="1" applyFill="1" applyBorder="1" applyAlignment="1">
      <alignment horizontal="left" vertical="center"/>
    </xf>
    <xf numFmtId="0" fontId="54" fillId="6" borderId="1" xfId="3" applyFont="1" applyFill="1" applyBorder="1" applyAlignment="1">
      <alignment horizontal="left" vertical="center"/>
    </xf>
    <xf numFmtId="165" fontId="54" fillId="6" borderId="1" xfId="1" applyFont="1" applyFill="1" applyBorder="1" applyAlignment="1">
      <alignment horizontal="left" vertical="center"/>
    </xf>
    <xf numFmtId="0" fontId="42" fillId="6" borderId="1" xfId="3" applyFont="1" applyFill="1" applyBorder="1" applyAlignment="1">
      <alignment horizontal="left" vertical="center"/>
    </xf>
    <xf numFmtId="165" fontId="42" fillId="6" borderId="1" xfId="1" applyFont="1" applyFill="1" applyBorder="1" applyAlignment="1">
      <alignment horizontal="left" vertical="center"/>
    </xf>
    <xf numFmtId="0" fontId="42" fillId="6" borderId="1" xfId="0" applyFont="1" applyFill="1" applyBorder="1"/>
    <xf numFmtId="0" fontId="42" fillId="6" borderId="20" xfId="3" applyFont="1" applyFill="1" applyBorder="1" applyAlignment="1">
      <alignment horizontal="left" vertical="center"/>
    </xf>
    <xf numFmtId="165" fontId="42" fillId="6" borderId="20" xfId="1" applyFont="1" applyFill="1" applyBorder="1" applyAlignment="1">
      <alignment horizontal="left" vertical="center"/>
    </xf>
    <xf numFmtId="0" fontId="43" fillId="0" borderId="0" xfId="3" applyFont="1" applyAlignment="1">
      <alignment horizontal="left" vertical="center"/>
    </xf>
    <xf numFmtId="0" fontId="54" fillId="6"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52" fillId="7" borderId="2" xfId="4" applyFont="1" applyFill="1" applyBorder="1" applyAlignment="1">
      <alignment vertical="center" wrapText="1"/>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69"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0" fillId="0" borderId="33" xfId="0" applyFont="1" applyBorder="1"/>
    <xf numFmtId="169" fontId="21" fillId="0" borderId="0" xfId="0" applyNumberFormat="1" applyFont="1"/>
    <xf numFmtId="164" fontId="21" fillId="0" borderId="0" xfId="0" applyNumberFormat="1" applyFont="1"/>
    <xf numFmtId="165" fontId="33" fillId="7" borderId="25" xfId="1" applyFont="1" applyFill="1" applyBorder="1" applyAlignment="1">
      <alignment vertical="center" wrapText="1"/>
    </xf>
    <xf numFmtId="4" fontId="33" fillId="7" borderId="25" xfId="3" applyNumberFormat="1" applyFont="1" applyFill="1" applyBorder="1" applyAlignment="1">
      <alignment vertical="center" wrapText="1"/>
    </xf>
    <xf numFmtId="165" fontId="33" fillId="7" borderId="26" xfId="1" applyFont="1" applyFill="1" applyBorder="1" applyAlignment="1">
      <alignment vertical="center" wrapText="1"/>
    </xf>
    <xf numFmtId="3" fontId="33" fillId="7" borderId="25" xfId="3" applyNumberFormat="1" applyFont="1" applyFill="1" applyBorder="1" applyAlignment="1">
      <alignment vertical="center" wrapText="1"/>
    </xf>
    <xf numFmtId="3" fontId="33" fillId="7" borderId="26" xfId="3" applyNumberFormat="1" applyFont="1" applyFill="1" applyBorder="1" applyAlignment="1">
      <alignment vertical="center" wrapText="1"/>
    </xf>
    <xf numFmtId="0" fontId="6" fillId="7" borderId="21" xfId="2" applyFill="1" applyBorder="1" applyAlignment="1">
      <alignment vertical="center" wrapText="1"/>
    </xf>
    <xf numFmtId="0" fontId="46" fillId="4" borderId="36" xfId="3" applyFont="1" applyFill="1" applyBorder="1" applyAlignment="1">
      <alignment vertical="center" wrapText="1"/>
    </xf>
    <xf numFmtId="0" fontId="6" fillId="7" borderId="25" xfId="2" applyFill="1" applyBorder="1" applyAlignment="1">
      <alignment vertical="center" wrapText="1"/>
    </xf>
    <xf numFmtId="0" fontId="6" fillId="7" borderId="26" xfId="2" applyFill="1" applyBorder="1" applyAlignment="1">
      <alignment vertical="center" wrapText="1"/>
    </xf>
    <xf numFmtId="0" fontId="42" fillId="6" borderId="0" xfId="0" applyFont="1" applyFill="1"/>
    <xf numFmtId="0" fontId="36" fillId="4" borderId="25" xfId="3" applyFont="1" applyFill="1" applyBorder="1" applyAlignment="1">
      <alignment horizontal="left" vertical="center" wrapText="1"/>
    </xf>
    <xf numFmtId="0" fontId="72" fillId="0" borderId="0" xfId="0" applyFont="1"/>
    <xf numFmtId="0" fontId="35" fillId="7" borderId="25" xfId="3" applyFont="1" applyFill="1" applyBorder="1" applyAlignment="1">
      <alignment vertical="center" wrapText="1"/>
    </xf>
    <xf numFmtId="10" fontId="33" fillId="0" borderId="5" xfId="3" applyNumberFormat="1" applyFont="1" applyBorder="1" applyAlignment="1">
      <alignment horizontal="left" vertical="center"/>
    </xf>
    <xf numFmtId="10" fontId="48" fillId="0" borderId="2" xfId="3" applyNumberFormat="1" applyFont="1" applyBorder="1" applyAlignment="1">
      <alignment vertical="center"/>
    </xf>
    <xf numFmtId="169" fontId="6" fillId="0" borderId="0" xfId="2" applyNumberFormat="1" applyFill="1" applyAlignment="1">
      <alignment horizontal="left" vertical="center"/>
    </xf>
    <xf numFmtId="169" fontId="6" fillId="0" borderId="0" xfId="2" applyNumberFormat="1" applyFill="1" applyAlignment="1">
      <alignment horizontal="left" vertical="center" wrapText="1"/>
    </xf>
    <xf numFmtId="171" fontId="42" fillId="0" borderId="0" xfId="3" applyNumberFormat="1" applyFont="1" applyAlignment="1">
      <alignment horizontal="left" vertical="center"/>
    </xf>
    <xf numFmtId="3" fontId="73" fillId="0" borderId="0" xfId="0" applyNumberFormat="1" applyFont="1"/>
    <xf numFmtId="0" fontId="54" fillId="0" borderId="33" xfId="0" applyFont="1" applyBorder="1"/>
    <xf numFmtId="0" fontId="54" fillId="0" borderId="16" xfId="0" applyFont="1" applyBorder="1"/>
    <xf numFmtId="0" fontId="54" fillId="0" borderId="0" xfId="0" applyFont="1"/>
    <xf numFmtId="165" fontId="54" fillId="0" borderId="0" xfId="1" applyFont="1" applyBorder="1"/>
    <xf numFmtId="172" fontId="42" fillId="0" borderId="0" xfId="3" applyNumberFormat="1" applyFont="1" applyAlignment="1">
      <alignment horizontal="left" vertical="center"/>
    </xf>
    <xf numFmtId="43" fontId="33" fillId="7" borderId="25" xfId="3" applyNumberFormat="1" applyFont="1" applyFill="1" applyBorder="1" applyAlignment="1">
      <alignment vertical="center" wrapText="1"/>
    </xf>
    <xf numFmtId="0" fontId="36" fillId="0" borderId="0" xfId="0" applyFont="1"/>
    <xf numFmtId="0" fontId="6" fillId="0" borderId="0" xfId="2" applyAlignment="1">
      <alignment vertical="center"/>
    </xf>
    <xf numFmtId="0" fontId="52" fillId="0" borderId="0" xfId="2" applyFont="1" applyFill="1" applyBorder="1" applyAlignment="1">
      <alignment horizontal="left" vertical="center" wrapText="1"/>
    </xf>
    <xf numFmtId="0" fontId="1" fillId="0" borderId="0" xfId="3" applyFont="1" applyAlignment="1">
      <alignment horizontal="left" vertical="center"/>
    </xf>
    <xf numFmtId="0" fontId="1" fillId="0" borderId="0" xfId="0" applyFont="1"/>
    <xf numFmtId="0" fontId="1" fillId="4" borderId="26" xfId="3" applyFont="1" applyFill="1" applyBorder="1" applyAlignment="1">
      <alignment horizontal="left" vertical="center"/>
    </xf>
    <xf numFmtId="165" fontId="1" fillId="0" borderId="0" xfId="1" applyFont="1" applyAlignment="1">
      <alignment horizontal="right"/>
    </xf>
    <xf numFmtId="0" fontId="75" fillId="0" borderId="0" xfId="0" applyFont="1"/>
    <xf numFmtId="0" fontId="76" fillId="0" borderId="0" xfId="0" applyFont="1"/>
    <xf numFmtId="0" fontId="76" fillId="10" borderId="46" xfId="0" applyFont="1" applyFill="1" applyBorder="1" applyAlignment="1">
      <alignment vertical="top" wrapText="1"/>
    </xf>
    <xf numFmtId="0" fontId="77" fillId="0" borderId="0" xfId="0" applyFont="1"/>
    <xf numFmtId="0" fontId="78" fillId="0" borderId="0" xfId="0" applyFont="1"/>
    <xf numFmtId="0" fontId="79" fillId="0" borderId="0" xfId="0" applyFont="1"/>
    <xf numFmtId="165" fontId="80" fillId="0" borderId="0" xfId="1" applyFont="1" applyFill="1" applyAlignment="1">
      <alignment horizontal="left" vertical="center"/>
    </xf>
    <xf numFmtId="0" fontId="80" fillId="0" borderId="0" xfId="3" applyFont="1" applyAlignment="1">
      <alignment horizontal="left" vertical="center"/>
    </xf>
    <xf numFmtId="171" fontId="80" fillId="0" borderId="0" xfId="3" applyNumberFormat="1" applyFont="1" applyAlignment="1">
      <alignment horizontal="left" vertical="center"/>
    </xf>
    <xf numFmtId="165" fontId="79" fillId="0" borderId="0" xfId="1" applyFont="1" applyFill="1" applyAlignment="1">
      <alignment horizontal="left" vertical="center"/>
    </xf>
    <xf numFmtId="173" fontId="42" fillId="0" borderId="0" xfId="3" applyNumberFormat="1" applyFont="1" applyAlignment="1">
      <alignment horizontal="left" vertical="center"/>
    </xf>
    <xf numFmtId="0" fontId="79" fillId="0" borderId="0" xfId="3" applyFont="1" applyAlignment="1">
      <alignment horizontal="left" vertical="center"/>
    </xf>
    <xf numFmtId="0" fontId="75" fillId="10" borderId="46" xfId="0" applyFont="1" applyFill="1" applyBorder="1" applyAlignment="1">
      <alignment vertical="top" wrapText="1"/>
    </xf>
    <xf numFmtId="169" fontId="33" fillId="7" borderId="25" xfId="1" applyNumberFormat="1" applyFont="1" applyFill="1" applyBorder="1" applyAlignment="1">
      <alignment vertical="center" wrapText="1"/>
    </xf>
    <xf numFmtId="169" fontId="33" fillId="7" borderId="25" xfId="3" applyNumberFormat="1" applyFont="1" applyFill="1" applyBorder="1" applyAlignment="1">
      <alignment vertical="center" wrapText="1"/>
    </xf>
    <xf numFmtId="0" fontId="6" fillId="0" borderId="47" xfId="2" applyBorder="1" applyAlignment="1">
      <alignment vertical="center" wrapText="1"/>
    </xf>
    <xf numFmtId="0" fontId="6" fillId="0" borderId="0" xfId="2"/>
    <xf numFmtId="169" fontId="33" fillId="7" borderId="26" xfId="1" applyNumberFormat="1" applyFont="1" applyFill="1" applyBorder="1" applyAlignment="1">
      <alignment vertical="center" wrapText="1"/>
    </xf>
    <xf numFmtId="0" fontId="34" fillId="0" borderId="0" xfId="3" applyFont="1" applyAlignment="1">
      <alignment horizontal="lef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xf numFmtId="0" fontId="61" fillId="7" borderId="0" xfId="2" applyFont="1" applyFill="1" applyBorder="1" applyAlignment="1">
      <alignment horizontal="left" vertical="center" wrapText="1"/>
    </xf>
    <xf numFmtId="0" fontId="42" fillId="6" borderId="0" xfId="0" applyFont="1" applyFill="1" applyAlignment="1">
      <alignment horizontal="left" vertical="center" wrapText="1" indent="2"/>
    </xf>
    <xf numFmtId="0" fontId="26" fillId="6" borderId="0" xfId="0" applyFont="1" applyFill="1" applyAlignment="1">
      <alignment vertical="center"/>
    </xf>
    <xf numFmtId="0" fontId="42" fillId="6" borderId="0" xfId="3" applyFont="1" applyFill="1" applyAlignment="1">
      <alignment horizontal="left" vertical="center" wrapText="1" indent="1"/>
    </xf>
    <xf numFmtId="0" fontId="22" fillId="6" borderId="0" xfId="0" applyFont="1" applyFill="1" applyAlignment="1">
      <alignment vertical="center" wrapText="1"/>
    </xf>
    <xf numFmtId="0" fontId="42" fillId="6" borderId="0" xfId="3" applyFont="1" applyFill="1" applyAlignment="1">
      <alignment vertical="center"/>
    </xf>
    <xf numFmtId="0" fontId="1" fillId="4" borderId="25" xfId="3" applyFont="1" applyFill="1" applyBorder="1" applyAlignment="1">
      <alignment horizontal="left" vertical="center" wrapText="1"/>
    </xf>
    <xf numFmtId="0" fontId="54" fillId="3" borderId="0" xfId="0" applyFont="1" applyFill="1" applyAlignment="1">
      <alignment vertical="center"/>
    </xf>
    <xf numFmtId="3" fontId="36" fillId="0" borderId="0" xfId="0" applyNumberFormat="1" applyFont="1"/>
    <xf numFmtId="3" fontId="36" fillId="0" borderId="48" xfId="1" applyNumberFormat="1" applyFont="1" applyBorder="1"/>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59"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42" fillId="6" borderId="0" xfId="3" applyFont="1" applyFill="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5" fillId="9" borderId="27" xfId="3" applyFont="1" applyFill="1" applyBorder="1" applyAlignment="1">
      <alignment horizontal="left" vertical="center"/>
    </xf>
    <xf numFmtId="0" fontId="55" fillId="9" borderId="1" xfId="3" applyFont="1" applyFill="1" applyBorder="1" applyAlignment="1">
      <alignment horizontal="left" vertical="center"/>
    </xf>
    <xf numFmtId="0" fontId="55" fillId="9" borderId="28" xfId="3" applyFont="1" applyFill="1" applyBorder="1" applyAlignment="1">
      <alignment horizontal="left" vertical="center"/>
    </xf>
    <xf numFmtId="0" fontId="23" fillId="0" borderId="42" xfId="3" applyFont="1" applyBorder="1" applyAlignment="1">
      <alignment vertical="center"/>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59" fillId="6" borderId="0" xfId="0" applyFont="1" applyFill="1" applyAlignment="1">
      <alignment vertical="center" wrapText="1"/>
    </xf>
    <xf numFmtId="0" fontId="42" fillId="6" borderId="0" xfId="0" applyFont="1" applyFill="1" applyAlignment="1">
      <alignment horizontal="lef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1" fillId="0" borderId="0" xfId="3" applyFont="1" applyAlignment="1">
      <alignment horizontal="right" vertical="center"/>
    </xf>
    <xf numFmtId="0" fontId="1" fillId="7" borderId="0" xfId="3" applyFont="1" applyFill="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38" fillId="6" borderId="0" xfId="2" applyFont="1" applyFill="1" applyAlignment="1"/>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52" fillId="6" borderId="0" xfId="2" applyFont="1" applyFill="1" applyAlignment="1"/>
    <xf numFmtId="0" fontId="1" fillId="4" borderId="24" xfId="3" applyFont="1" applyFill="1" applyBorder="1" applyAlignment="1">
      <alignment horizontal="left" vertical="center"/>
    </xf>
    <xf numFmtId="0" fontId="1" fillId="4" borderId="25" xfId="3" applyFont="1" applyFill="1" applyBorder="1" applyAlignment="1">
      <alignment horizontal="left" vertical="center"/>
    </xf>
    <xf numFmtId="0" fontId="1" fillId="4" borderId="26" xfId="3" applyFont="1" applyFill="1" applyBorder="1" applyAlignment="1">
      <alignment horizontal="left" vertical="center" wrapText="1"/>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3" fontId="1" fillId="4" borderId="25" xfId="3" applyNumberFormat="1" applyFont="1" applyFill="1" applyBorder="1" applyAlignment="1">
      <alignment horizontal="left" vertical="center"/>
    </xf>
    <xf numFmtId="0" fontId="1" fillId="0" borderId="21" xfId="3" applyFont="1" applyBorder="1" applyAlignment="1">
      <alignment horizontal="left" vertical="center"/>
    </xf>
    <xf numFmtId="165" fontId="1" fillId="0" borderId="0" xfId="1" applyFont="1" applyFill="1" applyAlignment="1">
      <alignment horizontal="left" vertical="center"/>
    </xf>
    <xf numFmtId="0" fontId="1" fillId="0" borderId="0" xfId="3" applyFont="1" applyAlignment="1">
      <alignment horizontal="left" vertical="center"/>
    </xf>
    <xf numFmtId="165" fontId="1" fillId="0" borderId="0" xfId="1" applyFont="1"/>
    <xf numFmtId="164" fontId="1" fillId="0" borderId="0" xfId="0" applyNumberFormat="1" applyFont="1"/>
    <xf numFmtId="165" fontId="1" fillId="0" borderId="0" xfId="0" applyNumberFormat="1" applyFont="1"/>
    <xf numFmtId="169" fontId="1" fillId="0" borderId="0" xfId="1" applyNumberFormat="1" applyFont="1"/>
    <xf numFmtId="4" fontId="1" fillId="0" borderId="0" xfId="0" applyNumberFormat="1" applyFont="1"/>
    <xf numFmtId="170" fontId="1" fillId="0" borderId="0" xfId="1" applyNumberFormat="1" applyFont="1"/>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 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9"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numFmt numFmtId="173" formatCode="_(* #,##0.0000_);_(* \(#,##0.0000\);_(* &quot;-&quot;????_);_(@_)"/>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5" formatCode="_ * #,##0.00_ ;_ * \-#,##0.0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0000FF"/>
      <color rgb="FFF6A70A"/>
      <color rgb="FF1BC2EE"/>
      <color rgb="FF165B89"/>
      <color rgb="FF188FBB"/>
      <color rgb="FF7F7F7F"/>
      <color rgb="FF132856"/>
      <color rgb="FFD9D9D9"/>
      <color rgb="FFEBCB9F"/>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0975" y="0"/>
          <a:ext cx="2366962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13</xdr:col>
      <xdr:colOff>8965</xdr:colOff>
      <xdr:row>26</xdr:row>
      <xdr:rowOff>212910</xdr:rowOff>
    </xdr:from>
    <xdr:to>
      <xdr:col>16</xdr:col>
      <xdr:colOff>445861</xdr:colOff>
      <xdr:row>65</xdr:row>
      <xdr:rowOff>137938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ETROLEUM%20Commission%202017-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7 PC data"/>
      <sheetName val="2017 PC data-1"/>
      <sheetName val="2017 PC data-2"/>
      <sheetName val="Sheet1"/>
      <sheetName val="Sheet2"/>
    </sheetNames>
    <sheetDataSet>
      <sheetData sheetId="0" refreshError="1">
        <row r="47">
          <cell r="G47">
            <v>79314.423545237369</v>
          </cell>
          <cell r="M47">
            <v>539473.98937773961</v>
          </cell>
          <cell r="N47">
            <v>28190.177424217822</v>
          </cell>
          <cell r="O47">
            <v>96474.383653779238</v>
          </cell>
        </row>
      </sheetData>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42:I68" totalsRowShown="0" headerRowDxfId="100" dataDxfId="99" tableBorderDxfId="98" headerRowCellStyle="Normal 2">
  <autoFilter ref="B42:I68" xr:uid="{00000000-0009-0000-0100-000009000000}"/>
  <tableColumns count="8">
    <tableColumn id="1" xr3:uid="{00000000-0010-0000-0000-000001000000}" name="Full company name" dataDxfId="97"/>
    <tableColumn id="7" xr3:uid="{00000000-0010-0000-0000-000007000000}"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Comma"/>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36" totalsRowShown="0" headerRowDxfId="89" dataDxfId="88" tableBorderDxfId="87" headerRowCellStyle="Normal 2">
  <autoFilter ref="B14:E36"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71:J128" totalsRowShown="0" headerRowDxfId="82" dataDxfId="81" tableBorderDxfId="80" headerRowCellStyle="Normal 2">
  <autoFilter ref="B71:J128"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calculatedColumnFormula>Companies15[[#This Row],[Production (volume)]]*54.43*4.3117</calculatedColumnFormula>
    </tableColumn>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67" totalsRowShown="0" headerRowDxfId="70" dataDxfId="69">
  <autoFilter ref="B21:K67" xr:uid="{00000000-0009-0000-0100-000006000000}"/>
  <sortState xmlns:xlrd2="http://schemas.microsoft.com/office/spreadsheetml/2017/richdata2" ref="B22:K67">
    <sortCondition descending="1" ref="G22:G67"/>
    <sortCondition descending="1" ref="J22:J67"/>
  </sortState>
  <tableColumns count="10">
    <tableColumn id="8" xr3:uid="{00000000-0010-0000-03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264" totalsRowShown="0" headerRowDxfId="58" dataDxfId="57">
  <autoFilter ref="B14:N264" xr:uid="{00000000-0009-0000-0100-00000A000000}"/>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gheiti.gov.gh/site/index.php?option=com_phocadownload&amp;view=category&amp;id=46:2017&amp;Itemid=54" TargetMode="External"/><Relationship Id="rId5" Type="http://schemas.openxmlformats.org/officeDocument/2006/relationships/hyperlink" Target="http://www.gheiti.gov.gh/site/index.php?option=com_phocadownload&amp;view=category&amp;id=46:2017&amp;Itemid=54"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www.bog.gov.gh/economic-data/Government-Operations/" TargetMode="External"/><Relationship Id="rId21" Type="http://schemas.openxmlformats.org/officeDocument/2006/relationships/hyperlink" Target="https://eiti.org/document/standard" TargetMode="External"/><Relationship Id="rId34" Type="http://schemas.openxmlformats.org/officeDocument/2006/relationships/hyperlink" Target="https://www.mofep.gov.gh/sites/default/files/reports/petroleum/2018-Petroleum-Annual-Report.pdf" TargetMode="External"/><Relationship Id="rId42" Type="http://schemas.openxmlformats.org/officeDocument/2006/relationships/hyperlink" Target="https://gipc.gov.gh/ghana-attracts-over-us3-5-bn-fdi-in-2018/"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www.ghanapetroleumregister.com/"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gnpcghana.com/" TargetMode="External"/><Relationship Id="rId37" Type="http://schemas.openxmlformats.org/officeDocument/2006/relationships/hyperlink" Target="http://www.ghanapetroleumregister.com/" TargetMode="External"/><Relationship Id="rId40" Type="http://schemas.openxmlformats.org/officeDocument/2006/relationships/hyperlink" Target="https://unctad.org/system/files/non-official-document/GCF2018_BaahBoateng_23042018.pdf" TargetMode="External"/><Relationship Id="rId45" Type="http://schemas.openxmlformats.org/officeDocument/2006/relationships/comments" Target="../comments1.xm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statsghana.gov.gh;/"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ghanapetroleumregister.com/" TargetMode="External"/><Relationship Id="rId44" Type="http://schemas.openxmlformats.org/officeDocument/2006/relationships/vmlDrawing" Target="../drawings/vmlDrawing1.vm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ghana.revenuedev.org/dashboard" TargetMode="External"/><Relationship Id="rId35" Type="http://schemas.openxmlformats.org/officeDocument/2006/relationships/hyperlink" Target="https://www.mofep.gov.gh/" TargetMode="External"/><Relationship Id="rId43" Type="http://schemas.openxmlformats.org/officeDocument/2006/relationships/printerSettings" Target="../printerSettings/printerSettings3.bin"/><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www.gnpcghana.com/speeches/2017_financial.pdf" TargetMode="External"/><Relationship Id="rId38" Type="http://schemas.openxmlformats.org/officeDocument/2006/relationships/hyperlink" Target="http://www.gnpcghana.com/" TargetMode="External"/><Relationship Id="rId20" Type="http://schemas.openxmlformats.org/officeDocument/2006/relationships/hyperlink" Target="https://eiti.org/document/standard" TargetMode="External"/><Relationship Id="rId41" Type="http://schemas.openxmlformats.org/officeDocument/2006/relationships/hyperlink" Target="https://data.worldbank.org/indicator/SL.IND.EMPL.ZS?locations=G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petrosa.co.za/" TargetMode="External"/><Relationship Id="rId13" Type="http://schemas.openxmlformats.org/officeDocument/2006/relationships/hyperlink" Target="https://www.perseusmining.com/" TargetMode="External"/><Relationship Id="rId18" Type="http://schemas.openxmlformats.org/officeDocument/2006/relationships/hyperlink" Target="https://www.goldfields.com/" TargetMode="External"/><Relationship Id="rId26" Type="http://schemas.openxmlformats.org/officeDocument/2006/relationships/hyperlink" Target="https://www.kinross.com/" TargetMode="External"/><Relationship Id="rId3" Type="http://schemas.openxmlformats.org/officeDocument/2006/relationships/hyperlink" Target="https://eiti.org/summary-data-template" TargetMode="External"/><Relationship Id="rId21" Type="http://schemas.openxmlformats.org/officeDocument/2006/relationships/hyperlink" Target="http://www.asanko.com/" TargetMode="External"/><Relationship Id="rId7" Type="http://schemas.openxmlformats.org/officeDocument/2006/relationships/hyperlink" Target="https://www.eni.com/" TargetMode="External"/><Relationship Id="rId12" Type="http://schemas.openxmlformats.org/officeDocument/2006/relationships/hyperlink" Target="https://www.hess.com/" TargetMode="External"/><Relationship Id="rId17" Type="http://schemas.openxmlformats.org/officeDocument/2006/relationships/hyperlink" Target="https://www.ghamang.com.gh/" TargetMode="External"/><Relationship Id="rId25" Type="http://schemas.openxmlformats.org/officeDocument/2006/relationships/hyperlink" Target="https://www.goldfields.com/" TargetMode="External"/><Relationship Id="rId2" Type="http://schemas.openxmlformats.org/officeDocument/2006/relationships/hyperlink" Target="mailto:data@eiti.org" TargetMode="External"/><Relationship Id="rId16" Type="http://schemas.openxmlformats.org/officeDocument/2006/relationships/hyperlink" Target="https://www.kibigoldfields.com/" TargetMode="External"/><Relationship Id="rId20" Type="http://schemas.openxmlformats.org/officeDocument/2006/relationships/hyperlink" Target="https://www.anglogoldashanti.com/" TargetMode="External"/><Relationship Id="rId29" Type="http://schemas.openxmlformats.org/officeDocument/2006/relationships/table" Target="../tables/table2.xml"/><Relationship Id="rId1" Type="http://schemas.openxmlformats.org/officeDocument/2006/relationships/hyperlink" Target="mailto:data@eiti.org" TargetMode="External"/><Relationship Id="rId6" Type="http://schemas.openxmlformats.org/officeDocument/2006/relationships/hyperlink" Target="https://www.tullowoil.com/" TargetMode="External"/><Relationship Id="rId11" Type="http://schemas.openxmlformats.org/officeDocument/2006/relationships/hyperlink" Target="https://www.anglogoldashanti.com/" TargetMode="External"/><Relationship Id="rId24" Type="http://schemas.openxmlformats.org/officeDocument/2006/relationships/hyperlink" Target="https://newmont.com/" TargetMode="External"/><Relationship Id="rId5" Type="http://schemas.openxmlformats.org/officeDocument/2006/relationships/hyperlink" Target="http://www.gnpcghana.com/" TargetMode="External"/><Relationship Id="rId15" Type="http://schemas.openxmlformats.org/officeDocument/2006/relationships/hyperlink" Target="https://gsr.com/" TargetMode="External"/><Relationship Id="rId23" Type="http://schemas.openxmlformats.org/officeDocument/2006/relationships/hyperlink" Target="https://newmont.com/" TargetMode="External"/><Relationship Id="rId28" Type="http://schemas.openxmlformats.org/officeDocument/2006/relationships/table" Target="../tables/table1.xml"/><Relationship Id="rId10" Type="http://schemas.openxmlformats.org/officeDocument/2006/relationships/hyperlink" Target="https://www.medeaenergia.com/" TargetMode="External"/><Relationship Id="rId19" Type="http://schemas.openxmlformats.org/officeDocument/2006/relationships/hyperlink" Target="http://ubholding.com/" TargetMode="External"/><Relationship Id="rId4" Type="http://schemas.openxmlformats.org/officeDocument/2006/relationships/hyperlink" Target="http://www.gnpcghana.com/speeches/2017_financial.pdf" TargetMode="External"/><Relationship Id="rId9" Type="http://schemas.openxmlformats.org/officeDocument/2006/relationships/hyperlink" Target="https://www.ecooilandgas.com/" TargetMode="External"/><Relationship Id="rId14" Type="http://schemas.openxmlformats.org/officeDocument/2006/relationships/hyperlink" Target="https://www.adamusresource.com/" TargetMode="External"/><Relationship Id="rId22" Type="http://schemas.openxmlformats.org/officeDocument/2006/relationships/hyperlink" Target="https://gsr.com/" TargetMode="External"/><Relationship Id="rId27" Type="http://schemas.openxmlformats.org/officeDocument/2006/relationships/printerSettings" Target="../printerSettings/printerSettings4.bin"/><Relationship Id="rId30"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70" zoomScaleNormal="70" workbookViewId="0">
      <selection activeCell="H34" sqref="H34"/>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7" ht="15.75" customHeight="1">
      <c r="B1" s="232"/>
      <c r="C1" s="18"/>
      <c r="D1" s="232"/>
      <c r="E1" s="232"/>
      <c r="F1" s="232"/>
      <c r="G1" s="232"/>
    </row>
    <row r="2" spans="2:7" ht="15">
      <c r="B2" s="232"/>
      <c r="C2" s="232"/>
      <c r="D2" s="232"/>
      <c r="E2" s="232"/>
      <c r="F2" s="232"/>
      <c r="G2" s="232"/>
    </row>
    <row r="3" spans="2:7" ht="15">
      <c r="B3" s="232"/>
      <c r="C3" s="232"/>
      <c r="D3" s="232"/>
      <c r="E3" s="315"/>
      <c r="F3" s="232"/>
      <c r="G3" s="315"/>
    </row>
    <row r="4" spans="2:7" ht="15">
      <c r="B4" s="232"/>
      <c r="C4" s="232"/>
      <c r="D4" s="232"/>
      <c r="E4" s="315" t="s">
        <v>0</v>
      </c>
      <c r="F4" s="232"/>
      <c r="G4" s="316" t="s">
        <v>1</v>
      </c>
    </row>
    <row r="5" spans="2:7" ht="15">
      <c r="B5" s="232"/>
      <c r="C5" s="232"/>
      <c r="D5" s="232"/>
      <c r="E5" s="232"/>
      <c r="F5" s="232"/>
      <c r="G5" s="232"/>
    </row>
    <row r="6" spans="2:7" ht="3.75" customHeight="1">
      <c r="B6" s="232"/>
      <c r="C6" s="232"/>
      <c r="D6" s="232"/>
      <c r="E6" s="232"/>
      <c r="F6" s="232"/>
      <c r="G6" s="232"/>
    </row>
    <row r="7" spans="2:7" ht="3.75" customHeight="1">
      <c r="B7" s="232"/>
      <c r="C7" s="232"/>
      <c r="D7" s="232"/>
      <c r="E7" s="232"/>
      <c r="F7" s="232"/>
      <c r="G7" s="232"/>
    </row>
    <row r="8" spans="2:7" ht="15">
      <c r="B8" s="232"/>
      <c r="C8" s="232"/>
      <c r="D8" s="232"/>
      <c r="E8" s="232"/>
      <c r="F8" s="232"/>
      <c r="G8" s="232"/>
    </row>
    <row r="9" spans="2:7" ht="15">
      <c r="B9" s="232"/>
      <c r="C9" s="37"/>
      <c r="D9" s="38"/>
      <c r="E9" s="38"/>
      <c r="F9" s="317"/>
      <c r="G9" s="317"/>
    </row>
    <row r="10" spans="2:7" ht="22.5">
      <c r="B10" s="232"/>
      <c r="C10" s="108" t="s">
        <v>2</v>
      </c>
      <c r="D10" s="318"/>
      <c r="E10" s="318"/>
      <c r="F10" s="317"/>
      <c r="G10" s="317"/>
    </row>
    <row r="11" spans="2:7" ht="15">
      <c r="B11" s="232"/>
      <c r="C11" s="39" t="s">
        <v>3</v>
      </c>
      <c r="D11" s="40"/>
      <c r="E11" s="40"/>
      <c r="F11" s="317"/>
      <c r="G11" s="317"/>
    </row>
    <row r="12" spans="2:7" ht="15">
      <c r="B12" s="232"/>
      <c r="C12" s="37"/>
      <c r="D12" s="38"/>
      <c r="E12" s="38"/>
      <c r="F12" s="317"/>
      <c r="G12" s="317"/>
    </row>
    <row r="13" spans="2:7" ht="15">
      <c r="B13" s="232"/>
      <c r="C13" s="41" t="s">
        <v>4</v>
      </c>
      <c r="D13" s="38"/>
      <c r="E13" s="38"/>
      <c r="F13" s="317"/>
      <c r="G13" s="317"/>
    </row>
    <row r="14" spans="2:7" ht="15">
      <c r="B14" s="232"/>
      <c r="C14" s="274" t="s">
        <v>5</v>
      </c>
      <c r="D14" s="274"/>
      <c r="E14" s="274"/>
      <c r="F14" s="317"/>
      <c r="G14" s="317"/>
    </row>
    <row r="15" spans="2:7" ht="15">
      <c r="B15" s="232"/>
      <c r="C15" s="42"/>
      <c r="D15" s="42"/>
      <c r="E15" s="42"/>
      <c r="F15" s="317"/>
      <c r="G15" s="317"/>
    </row>
    <row r="16" spans="2:7" ht="15">
      <c r="B16" s="232"/>
      <c r="C16" s="43" t="s">
        <v>6</v>
      </c>
      <c r="D16" s="44"/>
      <c r="E16" s="44"/>
      <c r="F16" s="317"/>
      <c r="G16" s="317"/>
    </row>
    <row r="17" spans="2:7" ht="15">
      <c r="B17" s="232"/>
      <c r="C17" s="45" t="s">
        <v>7</v>
      </c>
      <c r="D17" s="44"/>
      <c r="E17" s="44"/>
      <c r="F17" s="317"/>
      <c r="G17" s="317"/>
    </row>
    <row r="18" spans="2:7" ht="15">
      <c r="B18" s="232"/>
      <c r="C18" s="45" t="s">
        <v>8</v>
      </c>
      <c r="D18" s="44"/>
      <c r="E18" s="44"/>
      <c r="F18" s="317"/>
      <c r="G18" s="317"/>
    </row>
    <row r="19" spans="2:7" ht="15">
      <c r="B19" s="232"/>
      <c r="C19" s="278" t="s">
        <v>9</v>
      </c>
      <c r="D19" s="278"/>
      <c r="E19" s="278"/>
      <c r="F19" s="317"/>
      <c r="G19" s="317"/>
    </row>
    <row r="20" spans="2:7" ht="32.1" customHeight="1">
      <c r="B20" s="232"/>
      <c r="C20" s="273" t="s">
        <v>10</v>
      </c>
      <c r="D20" s="273"/>
      <c r="E20" s="273"/>
      <c r="F20" s="317"/>
      <c r="G20" s="317"/>
    </row>
    <row r="21" spans="2:7" ht="15">
      <c r="B21" s="232"/>
      <c r="C21" s="44"/>
      <c r="D21" s="44"/>
      <c r="E21" s="44"/>
      <c r="F21" s="317"/>
      <c r="G21" s="317"/>
    </row>
    <row r="22" spans="2:7" ht="15">
      <c r="B22" s="232"/>
      <c r="C22" s="43" t="s">
        <v>11</v>
      </c>
      <c r="D22" s="45"/>
      <c r="E22" s="45"/>
      <c r="F22" s="317"/>
      <c r="G22" s="317"/>
    </row>
    <row r="23" spans="2:7" ht="15">
      <c r="B23" s="232"/>
      <c r="C23" s="45"/>
      <c r="D23" s="45"/>
      <c r="E23" s="45"/>
      <c r="F23" s="317"/>
      <c r="G23" s="317"/>
    </row>
    <row r="24" spans="2:7" ht="15">
      <c r="B24" s="232"/>
      <c r="C24" s="46"/>
      <c r="D24" s="318"/>
      <c r="E24" s="318"/>
      <c r="F24" s="317"/>
      <c r="G24" s="317"/>
    </row>
    <row r="25" spans="2:7" ht="15">
      <c r="B25" s="232"/>
      <c r="C25" s="47" t="s">
        <v>12</v>
      </c>
      <c r="D25" s="318"/>
      <c r="E25" s="318"/>
      <c r="F25" s="317"/>
      <c r="G25" s="317"/>
    </row>
    <row r="26" spans="2:7" ht="15">
      <c r="B26" s="232"/>
      <c r="C26" s="48"/>
      <c r="D26" s="318"/>
      <c r="E26" s="318"/>
      <c r="F26" s="317"/>
      <c r="G26" s="317"/>
    </row>
    <row r="27" spans="2:7" ht="15">
      <c r="B27" s="232"/>
      <c r="C27" s="49" t="s">
        <v>13</v>
      </c>
      <c r="D27" s="318"/>
      <c r="E27" s="318"/>
      <c r="F27" s="317"/>
      <c r="G27" s="317"/>
    </row>
    <row r="28" spans="2:7" ht="15">
      <c r="B28" s="232"/>
      <c r="C28" s="49" t="s">
        <v>14</v>
      </c>
      <c r="D28" s="318"/>
      <c r="E28" s="318"/>
      <c r="F28" s="317"/>
      <c r="G28" s="317"/>
    </row>
    <row r="29" spans="2:7" ht="15">
      <c r="B29" s="232"/>
      <c r="C29" s="49" t="s">
        <v>15</v>
      </c>
      <c r="D29" s="318"/>
      <c r="E29" s="318"/>
      <c r="F29" s="317"/>
      <c r="G29" s="317"/>
    </row>
    <row r="30" spans="2:7" ht="15">
      <c r="B30" s="232"/>
      <c r="C30" s="49" t="s">
        <v>16</v>
      </c>
      <c r="D30" s="318"/>
      <c r="E30" s="318"/>
      <c r="F30" s="317"/>
      <c r="G30" s="317"/>
    </row>
    <row r="31" spans="2:7" ht="15">
      <c r="B31" s="232"/>
      <c r="C31" s="49" t="s">
        <v>17</v>
      </c>
      <c r="D31" s="318"/>
      <c r="E31" s="318"/>
      <c r="F31" s="317"/>
      <c r="G31" s="317"/>
    </row>
    <row r="32" spans="2:7" ht="15">
      <c r="B32" s="232"/>
      <c r="C32" s="46"/>
      <c r="D32" s="46"/>
      <c r="E32" s="46"/>
      <c r="F32" s="317"/>
      <c r="G32" s="317"/>
    </row>
    <row r="33" spans="2:7" ht="15">
      <c r="B33" s="232"/>
      <c r="C33" s="271" t="s">
        <v>18</v>
      </c>
      <c r="D33" s="271"/>
      <c r="E33" s="271"/>
      <c r="F33" s="271"/>
      <c r="G33" s="271"/>
    </row>
    <row r="34" spans="2:7" s="19" customFormat="1" ht="15">
      <c r="B34" s="319"/>
      <c r="C34" s="20"/>
      <c r="D34" s="20"/>
      <c r="E34" s="21"/>
      <c r="F34" s="319"/>
      <c r="G34" s="319"/>
    </row>
    <row r="35" spans="2:7" ht="30">
      <c r="B35" s="232"/>
      <c r="C35" s="50" t="s">
        <v>19</v>
      </c>
      <c r="D35" s="232"/>
      <c r="E35" s="198" t="s">
        <v>20</v>
      </c>
      <c r="F35" s="232"/>
      <c r="G35" s="23" t="s">
        <v>21</v>
      </c>
    </row>
    <row r="36" spans="2:7" s="19" customFormat="1" ht="15">
      <c r="B36" s="319"/>
      <c r="C36" s="24"/>
      <c r="D36" s="319"/>
      <c r="E36" s="24"/>
      <c r="F36" s="319"/>
      <c r="G36" s="24"/>
    </row>
    <row r="37" spans="2:7" ht="15">
      <c r="B37" s="232"/>
      <c r="C37" s="43" t="s">
        <v>22</v>
      </c>
      <c r="D37" s="46"/>
      <c r="E37" s="51"/>
      <c r="F37" s="317"/>
      <c r="G37" s="317"/>
    </row>
    <row r="38" spans="2:7" ht="15">
      <c r="B38" s="232"/>
      <c r="C38" s="25"/>
      <c r="D38" s="25"/>
      <c r="E38" s="26"/>
      <c r="F38" s="232"/>
      <c r="G38" s="232"/>
    </row>
    <row r="40" spans="2:7" ht="15.6" customHeight="1">
      <c r="B40" s="232"/>
      <c r="C40" s="52" t="s">
        <v>23</v>
      </c>
      <c r="D40" s="27"/>
      <c r="E40" s="55" t="s">
        <v>24</v>
      </c>
      <c r="F40" s="56"/>
      <c r="G40" s="57"/>
    </row>
    <row r="41" spans="2:7" ht="43.5" customHeight="1">
      <c r="B41" s="232"/>
      <c r="C41" s="53" t="s">
        <v>25</v>
      </c>
      <c r="D41" s="27"/>
      <c r="E41" s="58" t="s">
        <v>26</v>
      </c>
      <c r="F41" s="59"/>
      <c r="G41" s="60"/>
    </row>
    <row r="42" spans="2:7" ht="31.5" customHeight="1">
      <c r="B42" s="232"/>
      <c r="C42" s="53" t="s">
        <v>27</v>
      </c>
      <c r="D42" s="27"/>
      <c r="E42" s="61" t="s">
        <v>28</v>
      </c>
      <c r="F42" s="59"/>
      <c r="G42" s="60"/>
    </row>
    <row r="43" spans="2:7" ht="24" customHeight="1">
      <c r="B43" s="232"/>
      <c r="C43" s="53" t="s">
        <v>29</v>
      </c>
      <c r="D43" s="27"/>
      <c r="E43" s="58" t="s">
        <v>30</v>
      </c>
      <c r="F43" s="59"/>
      <c r="G43" s="60"/>
    </row>
    <row r="44" spans="2:7" ht="48" customHeight="1">
      <c r="B44" s="232"/>
      <c r="C44" s="54" t="s">
        <v>31</v>
      </c>
      <c r="D44" s="27"/>
      <c r="E44" s="62" t="s">
        <v>32</v>
      </c>
      <c r="F44" s="63"/>
      <c r="G44" s="64"/>
    </row>
    <row r="45" spans="2:7" ht="12" customHeight="1" thickBot="1">
      <c r="B45" s="232"/>
      <c r="C45" s="232"/>
      <c r="D45" s="232"/>
      <c r="E45" s="232"/>
      <c r="F45" s="232"/>
      <c r="G45" s="232"/>
    </row>
    <row r="46" spans="2:7" ht="15.6" thickBot="1">
      <c r="B46" s="232"/>
      <c r="C46" s="275" t="s">
        <v>33</v>
      </c>
      <c r="D46" s="276"/>
      <c r="E46" s="276"/>
      <c r="F46" s="276"/>
      <c r="G46" s="277"/>
    </row>
    <row r="47" spans="2:7" ht="15.6" thickBot="1">
      <c r="B47" s="232"/>
      <c r="C47" s="272" t="s">
        <v>34</v>
      </c>
      <c r="D47" s="272"/>
      <c r="E47" s="272"/>
      <c r="F47" s="272"/>
      <c r="G47" s="272"/>
    </row>
    <row r="48" spans="2:7" ht="15.6" thickBot="1">
      <c r="B48" s="232"/>
      <c r="C48" s="25"/>
      <c r="D48" s="25"/>
      <c r="E48" s="25"/>
      <c r="F48" s="25"/>
      <c r="G48" s="232"/>
    </row>
    <row r="49" spans="2:7" ht="15">
      <c r="B49" s="232"/>
      <c r="C49" s="28" t="s">
        <v>35</v>
      </c>
      <c r="D49" s="29"/>
      <c r="E49" s="30"/>
      <c r="F49" s="29"/>
      <c r="G49" s="29"/>
    </row>
    <row r="50" spans="2:7" ht="15">
      <c r="B50" s="232"/>
      <c r="C50" s="270" t="s">
        <v>36</v>
      </c>
      <c r="D50" s="270"/>
      <c r="E50" s="270"/>
      <c r="F50" s="270"/>
      <c r="G50" s="270"/>
    </row>
    <row r="51" spans="2:7" ht="15">
      <c r="B51" s="31" t="s">
        <v>37</v>
      </c>
      <c r="C51" s="32" t="s">
        <v>38</v>
      </c>
      <c r="D51" s="31"/>
      <c r="E51" s="33"/>
      <c r="F51" s="31"/>
      <c r="G51" s="34"/>
    </row>
    <row r="52" spans="2:7" ht="15">
      <c r="B52" s="232"/>
      <c r="C52" s="232"/>
      <c r="D52" s="232"/>
      <c r="E52" s="232"/>
      <c r="F52" s="232"/>
      <c r="G52" s="232"/>
    </row>
    <row r="53" spans="2:7" ht="15">
      <c r="B53" s="232"/>
      <c r="C53" s="232"/>
      <c r="D53" s="232"/>
      <c r="E53" s="232"/>
      <c r="F53" s="232"/>
      <c r="G53" s="232"/>
    </row>
    <row r="54" spans="2:7" ht="15">
      <c r="B54" s="232"/>
      <c r="C54" s="232"/>
      <c r="D54" s="232"/>
      <c r="E54" s="232"/>
      <c r="F54" s="232"/>
      <c r="G54" s="232"/>
    </row>
    <row r="55" spans="2:7" ht="15">
      <c r="B55" s="232"/>
      <c r="C55" s="232"/>
      <c r="D55" s="232"/>
      <c r="E55" s="232"/>
      <c r="F55" s="232"/>
      <c r="G55" s="232"/>
    </row>
    <row r="56" spans="2:7" ht="15">
      <c r="B56" s="232"/>
      <c r="C56" s="232"/>
      <c r="D56" s="232"/>
      <c r="E56" s="232"/>
      <c r="F56" s="232"/>
      <c r="G56" s="232"/>
    </row>
    <row r="57" spans="2:7" ht="15">
      <c r="B57" s="232"/>
      <c r="C57" s="232"/>
      <c r="D57" s="232"/>
      <c r="E57" s="232"/>
      <c r="F57" s="232"/>
      <c r="G57" s="232"/>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49" zoomScaleNormal="100" workbookViewId="0">
      <selection activeCell="E56" sqref="E56"/>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7.85546875" style="7" customWidth="1"/>
    <col min="6" max="6" width="2.85546875" style="7" customWidth="1"/>
    <col min="7" max="7" width="44.85546875" style="7" customWidth="1"/>
    <col min="8" max="16384" width="4" style="7"/>
  </cols>
  <sheetData>
    <row r="1" spans="1:7" ht="15.95"/>
    <row r="2" spans="1:7" ht="15.95">
      <c r="C2" s="280" t="s">
        <v>39</v>
      </c>
      <c r="D2" s="280"/>
      <c r="E2" s="280"/>
      <c r="F2" s="280"/>
      <c r="G2" s="280"/>
    </row>
    <row r="3" spans="1:7" s="175" customFormat="1" ht="22.5">
      <c r="C3" s="281" t="s">
        <v>40</v>
      </c>
      <c r="D3" s="281"/>
      <c r="E3" s="281"/>
      <c r="F3" s="281"/>
      <c r="G3" s="281"/>
    </row>
    <row r="4" spans="1:7" ht="12.75" customHeight="1">
      <c r="C4" s="282" t="s">
        <v>41</v>
      </c>
      <c r="D4" s="282"/>
      <c r="E4" s="282"/>
      <c r="F4" s="282"/>
      <c r="G4" s="282"/>
    </row>
    <row r="5" spans="1:7" ht="12.75" customHeight="1">
      <c r="C5" s="283" t="s">
        <v>42</v>
      </c>
      <c r="D5" s="283"/>
      <c r="E5" s="283"/>
      <c r="F5" s="283"/>
      <c r="G5" s="283"/>
    </row>
    <row r="6" spans="1:7" ht="12.75" customHeight="1">
      <c r="C6" s="283" t="s">
        <v>43</v>
      </c>
      <c r="D6" s="283"/>
      <c r="E6" s="283"/>
      <c r="F6" s="283"/>
      <c r="G6" s="283"/>
    </row>
    <row r="7" spans="1:7" ht="12.75" customHeight="1">
      <c r="C7" s="320" t="s">
        <v>44</v>
      </c>
      <c r="D7" s="320"/>
      <c r="E7" s="320"/>
      <c r="F7" s="320"/>
      <c r="G7" s="320"/>
    </row>
    <row r="8" spans="1:7" ht="15.95">
      <c r="C8" s="232"/>
      <c r="D8" s="65"/>
      <c r="E8" s="65"/>
      <c r="F8" s="232"/>
      <c r="G8" s="232"/>
    </row>
    <row r="9" spans="1:7" ht="15.95">
      <c r="C9" s="50" t="s">
        <v>45</v>
      </c>
      <c r="D9" s="319"/>
      <c r="E9" s="22" t="s">
        <v>46</v>
      </c>
      <c r="F9" s="319"/>
      <c r="G9" s="23" t="s">
        <v>21</v>
      </c>
    </row>
    <row r="10" spans="1:7" ht="15.95">
      <c r="C10" s="232"/>
      <c r="D10" s="65"/>
      <c r="E10" s="65"/>
      <c r="F10" s="232"/>
      <c r="G10" s="232"/>
    </row>
    <row r="11" spans="1:7" s="175" customFormat="1" ht="22.5">
      <c r="B11" s="177"/>
      <c r="C11" s="188" t="s">
        <v>47</v>
      </c>
      <c r="E11" s="176"/>
    </row>
    <row r="12" spans="1:7" ht="19.5" thickBot="1">
      <c r="A12" s="13"/>
      <c r="B12" s="13"/>
      <c r="C12" s="189" t="s">
        <v>48</v>
      </c>
      <c r="D12" s="190"/>
      <c r="E12" s="191" t="s">
        <v>49</v>
      </c>
      <c r="F12" s="190"/>
      <c r="G12" s="192" t="s">
        <v>50</v>
      </c>
    </row>
    <row r="13" spans="1:7" ht="16.5" thickBot="1">
      <c r="B13" s="14"/>
      <c r="C13" s="66" t="s">
        <v>37</v>
      </c>
      <c r="D13" s="321"/>
      <c r="E13" s="67"/>
      <c r="F13" s="321"/>
      <c r="G13" s="67"/>
    </row>
    <row r="14" spans="1:7" ht="15.95">
      <c r="A14" s="9"/>
      <c r="B14" s="9" t="s">
        <v>37</v>
      </c>
      <c r="C14" s="68" t="s">
        <v>51</v>
      </c>
      <c r="D14" s="31"/>
      <c r="E14" s="99" t="s">
        <v>52</v>
      </c>
      <c r="F14" s="31"/>
      <c r="G14" s="69"/>
    </row>
    <row r="15" spans="1:7" ht="15.95">
      <c r="A15" s="9"/>
      <c r="B15" s="9" t="s">
        <v>37</v>
      </c>
      <c r="C15" s="68" t="s">
        <v>53</v>
      </c>
      <c r="D15" s="31"/>
      <c r="E15" s="71" t="str">
        <f>IFERROR(VLOOKUP($E$14,Table1_Country_codes_and_currencies[],3,FALSE),"")</f>
        <v>GHA</v>
      </c>
      <c r="F15" s="31"/>
      <c r="G15" s="69"/>
    </row>
    <row r="16" spans="1:7" ht="15.95">
      <c r="B16" s="9" t="s">
        <v>37</v>
      </c>
      <c r="C16" s="68" t="s">
        <v>54</v>
      </c>
      <c r="D16" s="31"/>
      <c r="E16" s="71" t="str">
        <f>IFERROR(VLOOKUP($E$14,Table1_Country_codes_and_currencies[],7,FALSE),"")</f>
        <v>Ghanaian cedi</v>
      </c>
      <c r="F16" s="31"/>
      <c r="G16" s="69"/>
    </row>
    <row r="17" spans="1:7" ht="16.5" thickBot="1">
      <c r="B17" s="9" t="s">
        <v>37</v>
      </c>
      <c r="C17" s="75" t="s">
        <v>55</v>
      </c>
      <c r="D17" s="72"/>
      <c r="E17" s="73" t="str">
        <f>IFERROR(VLOOKUP($E$14,Table1_Country_codes_and_currencies[],5,FALSE),"")</f>
        <v>GHS</v>
      </c>
      <c r="F17" s="72"/>
      <c r="G17" s="74"/>
    </row>
    <row r="18" spans="1:7" ht="16.5" thickBot="1">
      <c r="B18" s="14"/>
      <c r="C18" s="66" t="s">
        <v>56</v>
      </c>
      <c r="D18" s="321"/>
      <c r="E18" s="67"/>
      <c r="F18" s="321"/>
      <c r="G18" s="67"/>
    </row>
    <row r="19" spans="1:7" ht="15.95">
      <c r="A19" s="9"/>
      <c r="B19" s="9" t="s">
        <v>56</v>
      </c>
      <c r="C19" s="68" t="s">
        <v>57</v>
      </c>
      <c r="D19" s="31"/>
      <c r="E19" s="100">
        <v>42736</v>
      </c>
      <c r="F19" s="31"/>
      <c r="G19" s="69"/>
    </row>
    <row r="20" spans="1:7" ht="16.5" thickBot="1">
      <c r="A20" s="9"/>
      <c r="B20" s="9" t="s">
        <v>56</v>
      </c>
      <c r="C20" s="75" t="s">
        <v>58</v>
      </c>
      <c r="D20" s="72"/>
      <c r="E20" s="100">
        <v>43100</v>
      </c>
      <c r="F20" s="72"/>
      <c r="G20" s="74"/>
    </row>
    <row r="21" spans="1:7" ht="16.5" thickBot="1">
      <c r="B21" s="14"/>
      <c r="C21" s="66" t="s">
        <v>59</v>
      </c>
      <c r="D21" s="321"/>
      <c r="E21" s="322"/>
      <c r="F21" s="321"/>
      <c r="G21" s="67"/>
    </row>
    <row r="22" spans="1:7" ht="15.95">
      <c r="B22" s="9" t="s">
        <v>59</v>
      </c>
      <c r="C22" s="76" t="s">
        <v>60</v>
      </c>
      <c r="D22" s="31"/>
      <c r="E22" s="99" t="s">
        <v>61</v>
      </c>
      <c r="F22" s="31"/>
      <c r="G22" s="69"/>
    </row>
    <row r="23" spans="1:7" ht="15.95">
      <c r="A23" s="9"/>
      <c r="B23" s="9" t="s">
        <v>59</v>
      </c>
      <c r="C23" s="68" t="s">
        <v>62</v>
      </c>
      <c r="D23" s="31"/>
      <c r="E23" s="101" t="s">
        <v>63</v>
      </c>
      <c r="F23" s="31"/>
      <c r="G23" s="69"/>
    </row>
    <row r="24" spans="1:7" ht="15.95">
      <c r="B24" s="9" t="s">
        <v>59</v>
      </c>
      <c r="C24" s="68" t="s">
        <v>64</v>
      </c>
      <c r="D24" s="31"/>
      <c r="E24" s="102">
        <v>43830</v>
      </c>
      <c r="F24" s="31"/>
      <c r="G24" s="69"/>
    </row>
    <row r="25" spans="1:7" ht="27.95">
      <c r="A25" s="9"/>
      <c r="B25" s="9" t="s">
        <v>59</v>
      </c>
      <c r="C25" s="68" t="s">
        <v>65</v>
      </c>
      <c r="D25" s="31"/>
      <c r="E25" s="209" t="s">
        <v>66</v>
      </c>
      <c r="F25" s="31"/>
      <c r="G25" s="69"/>
    </row>
    <row r="26" spans="1:7" ht="15.95">
      <c r="B26" s="9" t="s">
        <v>59</v>
      </c>
      <c r="C26" s="77" t="s">
        <v>67</v>
      </c>
      <c r="D26" s="78"/>
      <c r="E26" s="101" t="s">
        <v>68</v>
      </c>
      <c r="F26" s="78"/>
      <c r="G26" s="79"/>
    </row>
    <row r="27" spans="1:7" ht="15.95">
      <c r="B27" s="9" t="s">
        <v>59</v>
      </c>
      <c r="C27" s="68" t="s">
        <v>69</v>
      </c>
      <c r="D27" s="31"/>
      <c r="E27" s="102">
        <v>43830</v>
      </c>
      <c r="F27" s="31"/>
      <c r="G27" s="80"/>
    </row>
    <row r="28" spans="1:7" ht="27.95">
      <c r="A28" s="9"/>
      <c r="B28" s="9" t="s">
        <v>59</v>
      </c>
      <c r="C28" s="68" t="s">
        <v>70</v>
      </c>
      <c r="D28" s="31"/>
      <c r="E28" s="209" t="s">
        <v>66</v>
      </c>
      <c r="F28" s="31"/>
      <c r="G28" s="80"/>
    </row>
    <row r="29" spans="1:7" ht="15.95">
      <c r="B29" s="9" t="s">
        <v>59</v>
      </c>
      <c r="C29" s="77" t="s">
        <v>71</v>
      </c>
      <c r="D29" s="78"/>
      <c r="E29" s="101" t="s">
        <v>72</v>
      </c>
      <c r="F29" s="81"/>
      <c r="G29" s="82"/>
    </row>
    <row r="30" spans="1:7" ht="15.95">
      <c r="A30" s="9"/>
      <c r="B30" s="9" t="s">
        <v>59</v>
      </c>
      <c r="C30" s="68" t="s">
        <v>73</v>
      </c>
      <c r="D30" s="31"/>
      <c r="E30" s="102" t="str">
        <f>IF(OR($E$29=Lists!$I$4,$E$29=Lists!$I$5),"&lt;Date in this format: YYYY-MM-DD&gt;","")</f>
        <v/>
      </c>
      <c r="F30" s="31"/>
      <c r="G30" s="69"/>
    </row>
    <row r="31" spans="1:7" ht="16.5" thickBot="1">
      <c r="A31" s="9"/>
      <c r="B31" s="9" t="s">
        <v>59</v>
      </c>
      <c r="C31" s="68" t="s">
        <v>74</v>
      </c>
      <c r="D31" s="83"/>
      <c r="E31" s="103" t="str">
        <f>IF(OR($E$29=Lists!$I$4,$E$29=Lists!$I$5),"&lt;URL&gt;","")</f>
        <v/>
      </c>
      <c r="F31" s="72"/>
      <c r="G31" s="84"/>
    </row>
    <row r="32" spans="1:7" ht="15.95" customHeight="1" thickBot="1">
      <c r="C32" s="187" t="s">
        <v>75</v>
      </c>
      <c r="D32" s="323"/>
      <c r="E32" s="33"/>
      <c r="F32" s="324"/>
      <c r="G32" s="34"/>
    </row>
    <row r="33" spans="1:7" ht="75">
      <c r="A33" s="9"/>
      <c r="B33" s="11"/>
      <c r="C33" s="85" t="s">
        <v>76</v>
      </c>
      <c r="D33" s="31"/>
      <c r="E33" s="104" t="s">
        <v>77</v>
      </c>
      <c r="F33" s="232"/>
      <c r="G33" s="210" t="s">
        <v>78</v>
      </c>
    </row>
    <row r="34" spans="1:7" ht="16.5" thickBot="1">
      <c r="B34" s="9" t="s">
        <v>79</v>
      </c>
      <c r="C34" s="86" t="s">
        <v>80</v>
      </c>
      <c r="D34" s="72"/>
      <c r="E34" s="105" t="s">
        <v>81</v>
      </c>
      <c r="F34" s="321"/>
      <c r="G34" s="87"/>
    </row>
    <row r="35" spans="1:7" ht="18" customHeight="1" thickBot="1">
      <c r="A35" s="9"/>
      <c r="B35" s="9" t="s">
        <v>79</v>
      </c>
      <c r="C35" s="66" t="s">
        <v>79</v>
      </c>
      <c r="D35" s="321"/>
      <c r="E35" s="324"/>
      <c r="F35" s="321"/>
      <c r="G35" s="324"/>
    </row>
    <row r="36" spans="1:7" ht="15.6" customHeight="1">
      <c r="B36" s="9" t="s">
        <v>79</v>
      </c>
      <c r="C36" s="70" t="s">
        <v>82</v>
      </c>
      <c r="D36" s="31"/>
      <c r="E36" s="71"/>
      <c r="F36" s="31"/>
      <c r="G36" s="31"/>
    </row>
    <row r="37" spans="1:7" ht="16.5" customHeight="1">
      <c r="A37" s="9"/>
      <c r="B37" s="9" t="s">
        <v>79</v>
      </c>
      <c r="C37" s="88" t="s">
        <v>83</v>
      </c>
      <c r="D37" s="31"/>
      <c r="E37" s="101" t="s">
        <v>61</v>
      </c>
      <c r="F37" s="31"/>
      <c r="G37" s="80"/>
    </row>
    <row r="38" spans="1:7" ht="16.5" customHeight="1">
      <c r="A38" s="9"/>
      <c r="B38" s="9" t="s">
        <v>79</v>
      </c>
      <c r="C38" s="88" t="s">
        <v>84</v>
      </c>
      <c r="D38" s="31"/>
      <c r="E38" s="101" t="s">
        <v>61</v>
      </c>
      <c r="F38" s="31"/>
      <c r="G38" s="80"/>
    </row>
    <row r="39" spans="1:7" ht="15.6" customHeight="1">
      <c r="B39" s="9" t="s">
        <v>79</v>
      </c>
      <c r="C39" s="88" t="s">
        <v>85</v>
      </c>
      <c r="D39" s="31"/>
      <c r="E39" s="101" t="s">
        <v>61</v>
      </c>
      <c r="F39" s="31"/>
      <c r="G39" s="80"/>
    </row>
    <row r="40" spans="1:7" ht="18" customHeight="1">
      <c r="B40" s="9" t="s">
        <v>79</v>
      </c>
      <c r="C40" s="88" t="s">
        <v>86</v>
      </c>
      <c r="D40" s="31"/>
      <c r="E40" s="101" t="s">
        <v>61</v>
      </c>
      <c r="F40" s="31"/>
      <c r="G40" s="80"/>
    </row>
    <row r="41" spans="1:7" ht="15.95">
      <c r="B41" s="9" t="s">
        <v>79</v>
      </c>
      <c r="C41" s="89" t="s">
        <v>87</v>
      </c>
      <c r="D41" s="31"/>
      <c r="E41" s="101" t="s">
        <v>88</v>
      </c>
      <c r="F41" s="31"/>
      <c r="G41" s="80"/>
    </row>
    <row r="42" spans="1:7" ht="15.95">
      <c r="B42" s="9" t="s">
        <v>79</v>
      </c>
      <c r="C42" s="88" t="s">
        <v>89</v>
      </c>
      <c r="D42" s="31"/>
      <c r="E42" s="101">
        <v>21</v>
      </c>
      <c r="F42" s="31"/>
      <c r="G42" s="80"/>
    </row>
    <row r="43" spans="1:7" ht="15.95">
      <c r="B43" s="9" t="s">
        <v>79</v>
      </c>
      <c r="C43" s="88" t="s">
        <v>90</v>
      </c>
      <c r="D43" s="90"/>
      <c r="E43" s="101">
        <v>26</v>
      </c>
      <c r="F43" s="31"/>
      <c r="G43" s="91"/>
    </row>
    <row r="44" spans="1:7" ht="15.95">
      <c r="B44" s="9" t="s">
        <v>79</v>
      </c>
      <c r="C44" s="92" t="s">
        <v>91</v>
      </c>
      <c r="D44" s="31"/>
      <c r="E44" s="106" t="s">
        <v>92</v>
      </c>
      <c r="F44" s="78"/>
      <c r="G44" s="80"/>
    </row>
    <row r="45" spans="1:7" ht="15.95">
      <c r="B45" s="9" t="s">
        <v>79</v>
      </c>
      <c r="C45" s="93" t="s">
        <v>93</v>
      </c>
      <c r="D45" s="31"/>
      <c r="E45" s="107">
        <v>4.3117000000000001</v>
      </c>
      <c r="F45" s="31"/>
      <c r="G45" s="80"/>
    </row>
    <row r="46" spans="1:7" ht="32.25" customHeight="1" thickBot="1">
      <c r="B46" s="9" t="s">
        <v>79</v>
      </c>
      <c r="C46" s="185" t="s">
        <v>94</v>
      </c>
      <c r="D46" s="72"/>
      <c r="E46" s="186" t="s">
        <v>95</v>
      </c>
      <c r="F46" s="72"/>
      <c r="G46" s="113"/>
    </row>
    <row r="47" spans="1:7" s="13" customFormat="1" ht="16.5" thickBot="1">
      <c r="A47" s="7"/>
      <c r="B47" s="9" t="s">
        <v>79</v>
      </c>
      <c r="C47" s="183" t="s">
        <v>96</v>
      </c>
      <c r="D47" s="72"/>
      <c r="E47" s="184"/>
      <c r="F47" s="72"/>
      <c r="G47" s="113"/>
    </row>
    <row r="48" spans="1:7" ht="15.6" customHeight="1">
      <c r="B48" s="9" t="s">
        <v>79</v>
      </c>
      <c r="C48" s="88" t="s">
        <v>97</v>
      </c>
      <c r="D48" s="31"/>
      <c r="E48" s="101" t="s">
        <v>61</v>
      </c>
      <c r="F48" s="31"/>
      <c r="G48" s="80"/>
    </row>
    <row r="49" spans="1:7" s="9" customFormat="1" ht="15.95">
      <c r="A49" s="7"/>
      <c r="C49" s="88" t="s">
        <v>98</v>
      </c>
      <c r="D49" s="31"/>
      <c r="E49" s="101" t="s">
        <v>61</v>
      </c>
      <c r="F49" s="31"/>
      <c r="G49" s="80"/>
    </row>
    <row r="50" spans="1:7" s="9" customFormat="1" ht="15.6" customHeight="1">
      <c r="A50" s="7"/>
      <c r="C50" s="88" t="s">
        <v>99</v>
      </c>
      <c r="D50" s="31"/>
      <c r="E50" s="101" t="s">
        <v>61</v>
      </c>
      <c r="F50" s="31"/>
      <c r="G50" s="80"/>
    </row>
    <row r="51" spans="1:7" ht="16.5" thickBot="1">
      <c r="B51" s="9"/>
      <c r="C51" s="111" t="s">
        <v>100</v>
      </c>
      <c r="D51" s="72"/>
      <c r="E51" s="112" t="s">
        <v>61</v>
      </c>
      <c r="F51" s="72"/>
      <c r="G51" s="113"/>
    </row>
    <row r="52" spans="1:7" ht="16.5" thickBot="1">
      <c r="B52" s="9"/>
      <c r="C52" s="109" t="s">
        <v>101</v>
      </c>
      <c r="D52" s="110"/>
      <c r="E52" s="218">
        <f>SUM(E53:E56)</f>
        <v>1</v>
      </c>
      <c r="F52" s="110"/>
      <c r="G52" s="110"/>
    </row>
    <row r="53" spans="1:7" ht="15.95">
      <c r="B53" s="9"/>
      <c r="C53" s="68" t="s">
        <v>102</v>
      </c>
      <c r="D53" s="31"/>
      <c r="E53" s="217">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0.18867924528301888</v>
      </c>
      <c r="F53" s="31"/>
      <c r="G53" s="94" t="s">
        <v>103</v>
      </c>
    </row>
    <row r="54" spans="1:7" s="9" customFormat="1" ht="15.95">
      <c r="B54" s="14"/>
      <c r="C54" s="68" t="s">
        <v>104</v>
      </c>
      <c r="D54" s="31"/>
      <c r="E54" s="217">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0.52830188679245282</v>
      </c>
      <c r="F54" s="31"/>
      <c r="G54" s="94" t="s">
        <v>103</v>
      </c>
    </row>
    <row r="55" spans="1:7" s="9" customFormat="1" ht="15.95">
      <c r="A55" s="7"/>
      <c r="B55" s="9" t="s">
        <v>105</v>
      </c>
      <c r="C55" s="68" t="s">
        <v>106</v>
      </c>
      <c r="D55" s="31"/>
      <c r="E55" s="217">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7.5471698113207544E-2</v>
      </c>
      <c r="F55" s="31"/>
      <c r="G55" s="94" t="s">
        <v>103</v>
      </c>
    </row>
    <row r="56" spans="1:7" ht="15" customHeight="1" thickBot="1">
      <c r="B56" s="9" t="s">
        <v>105</v>
      </c>
      <c r="C56" s="68" t="s">
        <v>77</v>
      </c>
      <c r="D56" s="31"/>
      <c r="E56" s="217">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0.20754716981132076</v>
      </c>
      <c r="F56" s="31"/>
      <c r="G56" s="94" t="s">
        <v>103</v>
      </c>
    </row>
    <row r="57" spans="1:7" ht="16.5" thickBot="1">
      <c r="B57" s="9" t="s">
        <v>105</v>
      </c>
      <c r="C57" s="95" t="s">
        <v>107</v>
      </c>
      <c r="D57" s="96"/>
      <c r="E57" s="97"/>
      <c r="F57" s="96"/>
      <c r="G57" s="96"/>
    </row>
    <row r="58" spans="1:7" s="9" customFormat="1" ht="15.95">
      <c r="A58" s="7"/>
      <c r="B58" s="9" t="s">
        <v>105</v>
      </c>
      <c r="C58" s="68" t="s">
        <v>108</v>
      </c>
      <c r="D58" s="31"/>
      <c r="E58" s="99" t="s">
        <v>109</v>
      </c>
      <c r="F58" s="31"/>
      <c r="G58" s="69"/>
    </row>
    <row r="59" spans="1:7" ht="15.95">
      <c r="C59" s="68" t="s">
        <v>110</v>
      </c>
      <c r="D59" s="31"/>
      <c r="E59" s="99" t="s">
        <v>111</v>
      </c>
      <c r="F59" s="31"/>
      <c r="G59" s="69"/>
    </row>
    <row r="60" spans="1:7" ht="15.95">
      <c r="C60" s="68" t="s">
        <v>112</v>
      </c>
      <c r="D60" s="31"/>
      <c r="E60" s="99" t="s">
        <v>113</v>
      </c>
      <c r="F60" s="31"/>
      <c r="G60" s="69"/>
    </row>
    <row r="61" spans="1:7" ht="16.5" thickBot="1">
      <c r="C61" s="98"/>
      <c r="D61" s="72"/>
      <c r="E61" s="73"/>
      <c r="F61" s="72"/>
      <c r="G61" s="83"/>
    </row>
    <row r="62" spans="1:7" s="9" customFormat="1" ht="16.5" thickBot="1">
      <c r="A62" s="7"/>
      <c r="B62" s="7"/>
      <c r="C62" s="284"/>
      <c r="D62" s="284"/>
      <c r="E62" s="284"/>
      <c r="F62" s="284"/>
      <c r="G62" s="284"/>
    </row>
    <row r="63" spans="1:7" s="17" customFormat="1" ht="15.6" thickBot="1">
      <c r="A63" s="232"/>
      <c r="B63" s="232"/>
      <c r="C63" s="275" t="s">
        <v>33</v>
      </c>
      <c r="D63" s="276"/>
      <c r="E63" s="276"/>
      <c r="F63" s="276"/>
      <c r="G63" s="277"/>
    </row>
    <row r="64" spans="1:7" s="17" customFormat="1" ht="15.6" thickBot="1">
      <c r="A64" s="232"/>
      <c r="B64" s="232"/>
      <c r="C64" s="275" t="s">
        <v>34</v>
      </c>
      <c r="D64" s="276"/>
      <c r="E64" s="276"/>
      <c r="F64" s="276"/>
      <c r="G64" s="277"/>
    </row>
    <row r="65" spans="2:7" s="17" customFormat="1" ht="15.6" thickBot="1">
      <c r="B65" s="232"/>
      <c r="C65" s="285"/>
      <c r="D65" s="285"/>
      <c r="E65" s="285"/>
      <c r="F65" s="285"/>
      <c r="G65" s="285"/>
    </row>
    <row r="66" spans="2:7" s="17" customFormat="1" ht="18.75" customHeight="1">
      <c r="B66" s="232"/>
      <c r="C66" s="286" t="s">
        <v>35</v>
      </c>
      <c r="D66" s="286"/>
      <c r="E66" s="286"/>
      <c r="F66" s="286"/>
      <c r="G66" s="286"/>
    </row>
    <row r="67" spans="2:7" s="17" customFormat="1" ht="15">
      <c r="B67" s="232"/>
      <c r="C67" s="270" t="s">
        <v>36</v>
      </c>
      <c r="D67" s="270"/>
      <c r="E67" s="270"/>
      <c r="F67" s="270"/>
      <c r="G67" s="270"/>
    </row>
    <row r="68" spans="2:7" s="17" customFormat="1" ht="15">
      <c r="B68" s="31" t="s">
        <v>37</v>
      </c>
      <c r="C68" s="279" t="s">
        <v>38</v>
      </c>
      <c r="D68" s="279"/>
      <c r="E68" s="279"/>
      <c r="F68" s="279"/>
      <c r="G68" s="279"/>
    </row>
    <row r="69" spans="2:7" ht="15.95">
      <c r="C69" s="10"/>
      <c r="D69" s="9"/>
      <c r="E69" s="10"/>
      <c r="F69" s="9"/>
      <c r="G69" s="9"/>
    </row>
    <row r="70" spans="2:7" ht="15" customHeight="1">
      <c r="C70" s="8"/>
      <c r="D70" s="8"/>
      <c r="E70" s="8"/>
      <c r="F70" s="8"/>
    </row>
    <row r="71" spans="2:7" ht="15" customHeight="1"/>
    <row r="72" spans="2:7" ht="15.95">
      <c r="C72" s="288"/>
      <c r="D72" s="288"/>
      <c r="E72" s="288"/>
      <c r="F72" s="288"/>
      <c r="G72" s="288"/>
    </row>
    <row r="73" spans="2:7" ht="15.95">
      <c r="C73" s="288"/>
      <c r="D73" s="288"/>
      <c r="E73" s="288"/>
      <c r="F73" s="288"/>
      <c r="G73" s="288"/>
    </row>
    <row r="74" spans="2:7" ht="18.75" customHeight="1">
      <c r="C74" s="288"/>
      <c r="D74" s="288"/>
      <c r="E74" s="288"/>
      <c r="F74" s="288"/>
      <c r="G74" s="288"/>
    </row>
    <row r="75" spans="2:7" ht="15.95">
      <c r="C75" s="288"/>
      <c r="D75" s="288"/>
      <c r="E75" s="288"/>
      <c r="F75" s="288"/>
      <c r="G75" s="288"/>
    </row>
    <row r="76" spans="2:7" ht="15.95">
      <c r="C76" s="8"/>
      <c r="D76" s="8"/>
      <c r="E76" s="8"/>
      <c r="F76" s="8"/>
    </row>
    <row r="77" spans="2:7" ht="15.95">
      <c r="C77" s="287"/>
      <c r="D77" s="287"/>
      <c r="E77" s="287"/>
    </row>
    <row r="78" spans="2:7" ht="15.95">
      <c r="C78" s="287"/>
      <c r="D78" s="287"/>
      <c r="E78" s="287"/>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link="1"/>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447" yWindow="498" count="17">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15:E18 E32:G32 E35:G36 E47 C33:C68 F8:F61 G1:G2 D61:G61 C1:C31 D8:G13 D1:E2 F69:F1048576 F52:G57 E53:E57"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25" r:id="rId5" xr:uid="{00000000-0004-0000-0100-000004000000}"/>
    <hyperlink ref="E28" r:id="rId6" xr:uid="{00000000-0004-0000-0100-000005000000}"/>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447" yWindow="498"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8"/>
  <sheetViews>
    <sheetView showGridLines="0" topLeftCell="A160" zoomScale="85" zoomScaleNormal="85" workbookViewId="0">
      <selection activeCell="D105" sqref="D105"/>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79.85546875" style="7" customWidth="1"/>
    <col min="9" max="15" width="4" style="7"/>
    <col min="16" max="16" width="42" style="7" bestFit="1" customWidth="1"/>
    <col min="17" max="16384" width="4" style="7"/>
  </cols>
  <sheetData>
    <row r="1" spans="1:16" ht="15.95"/>
    <row r="2" spans="1:16" s="17" customFormat="1" ht="15">
      <c r="A2" s="232"/>
      <c r="B2" s="46" t="s">
        <v>114</v>
      </c>
      <c r="C2" s="46"/>
      <c r="D2" s="46"/>
      <c r="E2" s="46"/>
      <c r="F2" s="46"/>
      <c r="G2" s="46"/>
      <c r="H2" s="46"/>
      <c r="I2" s="232"/>
      <c r="J2" s="232"/>
      <c r="K2" s="232"/>
      <c r="L2" s="232"/>
      <c r="M2" s="232"/>
      <c r="N2" s="232"/>
      <c r="O2" s="232"/>
      <c r="P2" s="232"/>
    </row>
    <row r="3" spans="1:16" s="175" customFormat="1" ht="22.5">
      <c r="B3" s="281" t="s">
        <v>40</v>
      </c>
      <c r="C3" s="281"/>
      <c r="D3" s="281"/>
      <c r="E3" s="281"/>
      <c r="F3" s="281"/>
      <c r="G3" s="281"/>
      <c r="H3" s="281"/>
    </row>
    <row r="4" spans="1:16" s="17" customFormat="1" ht="17.100000000000001" customHeight="1">
      <c r="A4" s="232"/>
      <c r="B4" s="289" t="s">
        <v>115</v>
      </c>
      <c r="C4" s="289"/>
      <c r="D4" s="289"/>
      <c r="E4" s="289"/>
      <c r="F4" s="289"/>
      <c r="G4" s="289"/>
      <c r="H4" s="289"/>
      <c r="I4" s="232"/>
      <c r="J4" s="232"/>
      <c r="K4" s="232"/>
      <c r="L4" s="232"/>
      <c r="M4" s="232"/>
      <c r="N4" s="232"/>
      <c r="O4" s="232"/>
      <c r="P4" s="232"/>
    </row>
    <row r="5" spans="1:16" s="17" customFormat="1" ht="15">
      <c r="A5" s="232"/>
      <c r="B5" s="283" t="s">
        <v>116</v>
      </c>
      <c r="C5" s="283"/>
      <c r="D5" s="283"/>
      <c r="E5" s="283"/>
      <c r="F5" s="283"/>
      <c r="G5" s="283"/>
      <c r="H5" s="283"/>
      <c r="I5" s="232"/>
      <c r="J5" s="232"/>
      <c r="K5" s="232"/>
      <c r="L5" s="232"/>
      <c r="M5" s="232"/>
      <c r="N5" s="232"/>
      <c r="O5" s="232"/>
      <c r="P5" s="232"/>
    </row>
    <row r="6" spans="1:16" s="17" customFormat="1" ht="15">
      <c r="A6" s="232"/>
      <c r="B6" s="283" t="s">
        <v>117</v>
      </c>
      <c r="C6" s="283"/>
      <c r="D6" s="283"/>
      <c r="E6" s="283"/>
      <c r="F6" s="283"/>
      <c r="G6" s="283"/>
      <c r="H6" s="283"/>
      <c r="I6" s="232"/>
      <c r="J6" s="232"/>
      <c r="K6" s="232"/>
      <c r="L6" s="232"/>
      <c r="M6" s="232"/>
      <c r="N6" s="232"/>
      <c r="O6" s="232"/>
      <c r="P6" s="15"/>
    </row>
    <row r="7" spans="1:16" s="17" customFormat="1" ht="15">
      <c r="A7" s="232"/>
      <c r="B7" s="283" t="s">
        <v>118</v>
      </c>
      <c r="C7" s="283"/>
      <c r="D7" s="283"/>
      <c r="E7" s="283"/>
      <c r="F7" s="283"/>
      <c r="G7" s="283"/>
      <c r="H7" s="283"/>
      <c r="I7" s="232"/>
      <c r="J7" s="232"/>
      <c r="K7" s="232"/>
      <c r="L7" s="232"/>
      <c r="M7" s="232"/>
      <c r="N7" s="232"/>
      <c r="O7" s="232"/>
      <c r="P7" s="232"/>
    </row>
    <row r="8" spans="1:16" s="17" customFormat="1" ht="17.100000000000001" customHeight="1">
      <c r="A8" s="232"/>
      <c r="B8" s="283" t="s">
        <v>119</v>
      </c>
      <c r="C8" s="283"/>
      <c r="D8" s="283"/>
      <c r="E8" s="283"/>
      <c r="F8" s="283"/>
      <c r="G8" s="283"/>
      <c r="H8" s="283"/>
      <c r="I8" s="232"/>
      <c r="J8" s="232"/>
      <c r="K8" s="232"/>
      <c r="L8" s="232"/>
      <c r="M8" s="232"/>
      <c r="N8" s="232"/>
      <c r="O8" s="232"/>
      <c r="P8" s="232"/>
    </row>
    <row r="9" spans="1:16" s="17" customFormat="1" ht="15" customHeight="1">
      <c r="A9" s="232"/>
      <c r="B9" s="325" t="s">
        <v>120</v>
      </c>
      <c r="C9" s="325"/>
      <c r="D9" s="325"/>
      <c r="E9" s="325"/>
      <c r="F9" s="325"/>
      <c r="G9" s="325"/>
      <c r="H9" s="325"/>
      <c r="I9" s="232"/>
      <c r="J9" s="232"/>
      <c r="K9" s="232"/>
      <c r="L9" s="232"/>
      <c r="M9" s="232"/>
      <c r="N9" s="232"/>
      <c r="O9" s="232"/>
      <c r="P9" s="232"/>
    </row>
    <row r="10" spans="1:16" s="17" customFormat="1" ht="15" customHeight="1">
      <c r="A10" s="232"/>
      <c r="B10" s="232"/>
      <c r="C10" s="232"/>
      <c r="D10" s="232"/>
      <c r="E10" s="114"/>
      <c r="F10" s="114"/>
      <c r="G10" s="114"/>
      <c r="H10" s="114"/>
      <c r="I10" s="232"/>
      <c r="J10" s="232"/>
      <c r="K10" s="232"/>
      <c r="L10" s="232"/>
      <c r="M10" s="232"/>
      <c r="N10" s="232"/>
      <c r="O10" s="232"/>
      <c r="P10" s="232"/>
    </row>
    <row r="11" spans="1:16" s="17" customFormat="1" ht="15.95">
      <c r="A11" s="232"/>
      <c r="B11" s="50" t="s">
        <v>45</v>
      </c>
      <c r="C11" s="319"/>
      <c r="D11" s="22" t="s">
        <v>46</v>
      </c>
      <c r="E11" s="319"/>
      <c r="F11" s="23" t="s">
        <v>21</v>
      </c>
      <c r="G11" s="7"/>
      <c r="H11" s="232"/>
      <c r="I11" s="232"/>
      <c r="J11" s="232"/>
      <c r="K11" s="232"/>
      <c r="L11" s="232"/>
      <c r="M11" s="232"/>
      <c r="N11" s="232"/>
      <c r="O11" s="232"/>
      <c r="P11" s="232"/>
    </row>
    <row r="12" spans="1:16" s="17" customFormat="1" ht="15">
      <c r="A12" s="232"/>
      <c r="B12" s="232"/>
      <c r="C12" s="232"/>
      <c r="D12" s="232"/>
      <c r="E12" s="232"/>
      <c r="F12" s="232"/>
      <c r="G12" s="232"/>
      <c r="H12" s="232"/>
      <c r="I12" s="232"/>
      <c r="J12" s="232"/>
      <c r="K12" s="232"/>
      <c r="L12" s="232"/>
      <c r="M12" s="232"/>
      <c r="N12" s="232"/>
      <c r="O12" s="232"/>
      <c r="P12" s="232"/>
    </row>
    <row r="13" spans="1:16" s="175" customFormat="1" ht="22.5">
      <c r="B13" s="16" t="s">
        <v>121</v>
      </c>
      <c r="D13" s="176"/>
      <c r="F13" s="176"/>
    </row>
    <row r="14" spans="1:16" s="17" customFormat="1" ht="15">
      <c r="A14" s="232"/>
      <c r="B14" s="33" t="s">
        <v>122</v>
      </c>
      <c r="C14" s="232"/>
      <c r="D14" s="33"/>
      <c r="E14" s="232"/>
      <c r="F14" s="33"/>
      <c r="G14" s="232"/>
      <c r="H14" s="232"/>
      <c r="I14" s="232"/>
      <c r="J14" s="232"/>
      <c r="K14" s="232"/>
      <c r="L14" s="232"/>
      <c r="M14" s="232"/>
      <c r="N14" s="232"/>
      <c r="O14" s="232"/>
      <c r="P14" s="232"/>
    </row>
    <row r="15" spans="1:16" s="17" customFormat="1" ht="15">
      <c r="A15" s="232"/>
      <c r="B15" s="35"/>
      <c r="C15" s="232"/>
      <c r="D15" s="115"/>
      <c r="E15" s="232"/>
      <c r="F15" s="115"/>
      <c r="G15" s="232"/>
      <c r="H15" s="232"/>
      <c r="I15" s="232"/>
      <c r="J15" s="232"/>
      <c r="K15" s="232"/>
      <c r="L15" s="232"/>
      <c r="M15" s="232"/>
      <c r="N15" s="232"/>
      <c r="O15" s="232"/>
      <c r="P15" s="232"/>
    </row>
    <row r="16" spans="1:16" s="193" customFormat="1" ht="18.95">
      <c r="B16" s="194" t="s">
        <v>123</v>
      </c>
      <c r="D16" s="194" t="s">
        <v>124</v>
      </c>
      <c r="F16" s="194" t="s">
        <v>125</v>
      </c>
      <c r="H16" s="195" t="s">
        <v>126</v>
      </c>
    </row>
    <row r="17" spans="1:16" s="17" customFormat="1" ht="32.25" customHeight="1">
      <c r="A17" s="232"/>
      <c r="B17" s="116" t="s">
        <v>127</v>
      </c>
      <c r="C17" s="232"/>
      <c r="D17" s="117"/>
      <c r="E17" s="232"/>
      <c r="F17" s="117"/>
      <c r="G17" s="232"/>
      <c r="H17" s="326"/>
      <c r="I17" s="232"/>
      <c r="J17" s="232"/>
      <c r="K17" s="232"/>
      <c r="L17" s="232"/>
      <c r="M17" s="232"/>
      <c r="N17" s="232"/>
      <c r="O17" s="232"/>
      <c r="P17" s="232"/>
    </row>
    <row r="18" spans="1:16" s="17" customFormat="1" ht="15">
      <c r="A18" s="232"/>
      <c r="B18" s="118" t="s">
        <v>128</v>
      </c>
      <c r="C18" s="232"/>
      <c r="D18" s="119"/>
      <c r="E18" s="232"/>
      <c r="F18" s="119"/>
      <c r="G18" s="232"/>
      <c r="H18" s="327"/>
      <c r="I18" s="232"/>
      <c r="J18" s="232"/>
      <c r="K18" s="232"/>
      <c r="L18" s="232"/>
      <c r="M18" s="232"/>
      <c r="N18" s="232"/>
      <c r="O18" s="232"/>
      <c r="P18" s="232"/>
    </row>
    <row r="19" spans="1:16" s="17" customFormat="1" ht="45">
      <c r="A19" s="232"/>
      <c r="B19" s="120" t="s">
        <v>129</v>
      </c>
      <c r="C19" s="232"/>
      <c r="D19" s="145" t="s">
        <v>130</v>
      </c>
      <c r="E19" s="232"/>
      <c r="F19" s="145" t="s">
        <v>131</v>
      </c>
      <c r="G19" s="232"/>
      <c r="H19" s="266" t="s">
        <v>132</v>
      </c>
      <c r="I19" s="232"/>
      <c r="J19" s="232"/>
      <c r="K19" s="232"/>
      <c r="L19" s="232"/>
      <c r="M19" s="232"/>
      <c r="N19" s="232"/>
      <c r="O19" s="232"/>
      <c r="P19" s="232" t="s">
        <v>133</v>
      </c>
    </row>
    <row r="20" spans="1:16" s="17" customFormat="1" ht="15">
      <c r="A20" s="232"/>
      <c r="B20" s="120" t="s">
        <v>134</v>
      </c>
      <c r="C20" s="232"/>
      <c r="D20" s="145" t="s">
        <v>130</v>
      </c>
      <c r="E20" s="232"/>
      <c r="F20" s="216" t="s">
        <v>135</v>
      </c>
      <c r="G20" s="232"/>
      <c r="H20" s="266" t="s">
        <v>136</v>
      </c>
      <c r="I20" s="232"/>
      <c r="J20" s="232"/>
      <c r="K20" s="232"/>
      <c r="L20" s="232"/>
      <c r="M20" s="232"/>
      <c r="N20" s="232" t="s">
        <v>133</v>
      </c>
      <c r="O20" s="232"/>
      <c r="P20" s="232"/>
    </row>
    <row r="21" spans="1:16" s="17" customFormat="1" ht="15">
      <c r="A21" s="232"/>
      <c r="B21" s="120" t="s">
        <v>137</v>
      </c>
      <c r="C21" s="232"/>
      <c r="D21" s="145" t="s">
        <v>130</v>
      </c>
      <c r="E21" s="232"/>
      <c r="F21" s="145" t="s">
        <v>138</v>
      </c>
      <c r="G21" s="232"/>
      <c r="H21" s="327" t="s">
        <v>139</v>
      </c>
      <c r="I21" s="232"/>
      <c r="J21" s="232"/>
      <c r="K21" s="232"/>
      <c r="L21" s="232"/>
      <c r="M21" s="232"/>
      <c r="N21" s="232"/>
      <c r="O21" s="232"/>
      <c r="P21" s="232"/>
    </row>
    <row r="22" spans="1:16" s="17" customFormat="1" ht="45">
      <c r="A22" s="232"/>
      <c r="B22" s="121" t="s">
        <v>140</v>
      </c>
      <c r="C22" s="232"/>
      <c r="D22" s="146" t="s">
        <v>130</v>
      </c>
      <c r="E22" s="232"/>
      <c r="F22" s="145" t="s">
        <v>141</v>
      </c>
      <c r="G22" s="232"/>
      <c r="H22" s="328" t="s">
        <v>142</v>
      </c>
      <c r="I22" s="232"/>
      <c r="J22" s="232"/>
      <c r="K22" s="232"/>
      <c r="L22" s="232"/>
      <c r="M22" s="232"/>
      <c r="N22" s="232"/>
      <c r="O22" s="232"/>
      <c r="P22" s="232"/>
    </row>
    <row r="23" spans="1:16" s="17" customFormat="1" ht="15">
      <c r="A23" s="232"/>
      <c r="B23" s="35"/>
      <c r="C23" s="232"/>
      <c r="D23" s="115"/>
      <c r="E23" s="232"/>
      <c r="F23" s="115"/>
      <c r="G23" s="232"/>
      <c r="H23" s="232"/>
      <c r="I23" s="232"/>
      <c r="J23" s="232"/>
      <c r="K23" s="232"/>
      <c r="L23" s="232"/>
      <c r="M23" s="232"/>
      <c r="N23" s="232"/>
      <c r="O23" s="232"/>
      <c r="P23" s="232"/>
    </row>
    <row r="24" spans="1:16" s="17" customFormat="1" ht="15">
      <c r="A24" s="232"/>
      <c r="B24" s="116" t="s">
        <v>143</v>
      </c>
      <c r="C24" s="232"/>
      <c r="D24" s="117"/>
      <c r="E24" s="232"/>
      <c r="F24" s="117"/>
      <c r="G24" s="232"/>
      <c r="H24" s="326"/>
      <c r="I24" s="232"/>
      <c r="J24" s="232"/>
      <c r="K24" s="232"/>
      <c r="L24" s="232"/>
      <c r="M24" s="232"/>
      <c r="N24" s="232"/>
      <c r="O24" s="232"/>
      <c r="P24" s="232"/>
    </row>
    <row r="25" spans="1:16" s="17" customFormat="1" ht="15">
      <c r="A25" s="232"/>
      <c r="B25" s="118" t="s">
        <v>128</v>
      </c>
      <c r="C25" s="232"/>
      <c r="D25" s="119"/>
      <c r="E25" s="232"/>
      <c r="F25" s="119"/>
      <c r="G25" s="232"/>
      <c r="H25" s="327"/>
      <c r="I25" s="232"/>
      <c r="J25" s="232"/>
      <c r="K25" s="232"/>
      <c r="L25" s="232"/>
      <c r="M25" s="232"/>
      <c r="N25" s="232"/>
      <c r="O25" s="232"/>
      <c r="P25" s="232"/>
    </row>
    <row r="26" spans="1:16" s="17" customFormat="1" ht="15">
      <c r="A26" s="232"/>
      <c r="B26" s="120" t="s">
        <v>144</v>
      </c>
      <c r="C26" s="232"/>
      <c r="D26" s="145" t="s">
        <v>130</v>
      </c>
      <c r="E26" s="232"/>
      <c r="F26" s="145" t="s">
        <v>145</v>
      </c>
      <c r="G26" s="232"/>
      <c r="H26" s="327" t="s">
        <v>146</v>
      </c>
      <c r="I26" s="232"/>
      <c r="J26" s="232"/>
      <c r="K26" s="232"/>
      <c r="L26" s="232"/>
      <c r="M26" s="232"/>
      <c r="N26" s="232"/>
      <c r="O26" s="232"/>
      <c r="P26" s="232"/>
    </row>
    <row r="27" spans="1:16" s="17" customFormat="1" ht="60">
      <c r="A27" s="329"/>
      <c r="B27" s="122" t="s">
        <v>147</v>
      </c>
      <c r="C27" s="330"/>
      <c r="D27" s="145" t="s">
        <v>77</v>
      </c>
      <c r="E27" s="232"/>
      <c r="F27" s="145" t="str">
        <f>IF(D27=Lists!$K$4,"&lt; Input URL to data source &gt;",IF(D27=Lists!$K$5,"&lt; Reference section in EITI Report or URL &gt;",IF(D27=Lists!$K$6,"&lt; Reference evidence of non-applicability &gt;","")))</f>
        <v/>
      </c>
      <c r="G27" s="232"/>
      <c r="H27" s="214" t="s">
        <v>148</v>
      </c>
      <c r="I27" s="232"/>
      <c r="J27" s="232"/>
      <c r="K27" s="232"/>
      <c r="L27" s="232"/>
      <c r="M27" s="232"/>
      <c r="N27" s="232"/>
      <c r="O27" s="232"/>
      <c r="P27" s="232"/>
    </row>
    <row r="28" spans="1:16" s="17" customFormat="1" ht="15">
      <c r="A28" s="232"/>
      <c r="B28" s="120" t="s">
        <v>149</v>
      </c>
      <c r="C28" s="232"/>
      <c r="D28" s="145" t="s">
        <v>77</v>
      </c>
      <c r="E28" s="232"/>
      <c r="F28" s="145" t="str">
        <f>IF(D28=Lists!$K$4,"&lt; Input URL to data source &gt;",IF(D28=Lists!$K$5,"&lt; Reference section in EITI Report or URL &gt;",IF(D28=Lists!$K$6,"&lt; Reference evidence of non-applicability &gt;","")))</f>
        <v/>
      </c>
      <c r="G28" s="232"/>
      <c r="H28" s="327"/>
      <c r="I28" s="232"/>
      <c r="J28" s="232"/>
      <c r="K28" s="232"/>
      <c r="L28" s="232"/>
      <c r="M28" s="232"/>
      <c r="N28" s="232"/>
      <c r="O28" s="232"/>
      <c r="P28" s="232"/>
    </row>
    <row r="29" spans="1:16" s="17" customFormat="1" ht="30">
      <c r="A29" s="232"/>
      <c r="B29" s="123" t="s">
        <v>147</v>
      </c>
      <c r="C29" s="330"/>
      <c r="D29" s="145" t="s">
        <v>77</v>
      </c>
      <c r="E29" s="232"/>
      <c r="F29" s="145" t="s">
        <v>133</v>
      </c>
      <c r="G29" s="232"/>
      <c r="H29" s="266" t="s">
        <v>150</v>
      </c>
      <c r="I29" s="232"/>
      <c r="J29" s="232"/>
      <c r="K29" s="232"/>
      <c r="L29" s="232"/>
      <c r="M29" s="232"/>
      <c r="N29" s="232"/>
      <c r="O29" s="232"/>
      <c r="P29" s="232"/>
    </row>
    <row r="30" spans="1:16" s="17" customFormat="1" ht="15">
      <c r="A30" s="232"/>
      <c r="B30" s="120" t="s">
        <v>151</v>
      </c>
      <c r="C30" s="232"/>
      <c r="D30" s="145" t="s">
        <v>130</v>
      </c>
      <c r="E30" s="232"/>
      <c r="F30" s="145" t="s">
        <v>152</v>
      </c>
      <c r="G30" s="232"/>
      <c r="H30" s="327" t="s">
        <v>153</v>
      </c>
      <c r="I30" s="232"/>
      <c r="J30" s="232"/>
      <c r="K30" s="232"/>
      <c r="L30" s="232"/>
      <c r="M30" s="232"/>
      <c r="N30" s="232"/>
      <c r="O30" s="232"/>
      <c r="P30" s="232"/>
    </row>
    <row r="31" spans="1:16" s="17" customFormat="1" ht="15">
      <c r="A31" s="232"/>
      <c r="B31" s="124" t="s">
        <v>154</v>
      </c>
      <c r="C31" s="330"/>
      <c r="D31" s="146">
        <v>50</v>
      </c>
      <c r="E31" s="232"/>
      <c r="F31" s="145"/>
      <c r="G31" s="232"/>
      <c r="H31" s="327" t="s">
        <v>155</v>
      </c>
      <c r="I31" s="232"/>
      <c r="J31" s="232"/>
      <c r="K31" s="232"/>
      <c r="L31" s="232"/>
      <c r="M31" s="232"/>
      <c r="N31" s="232"/>
      <c r="O31" s="232"/>
      <c r="P31" s="232"/>
    </row>
    <row r="32" spans="1:16" s="17" customFormat="1" ht="15">
      <c r="A32" s="232"/>
      <c r="B32" s="125"/>
      <c r="C32" s="232"/>
      <c r="D32" s="115"/>
      <c r="E32" s="232"/>
      <c r="F32" s="115"/>
      <c r="G32" s="232"/>
      <c r="H32" s="331"/>
      <c r="I32" s="232"/>
      <c r="J32" s="232"/>
      <c r="K32" s="232"/>
      <c r="L32" s="232"/>
      <c r="M32" s="232"/>
      <c r="N32" s="232"/>
      <c r="O32" s="232"/>
      <c r="P32" s="232"/>
    </row>
    <row r="33" spans="1:15" s="17" customFormat="1" ht="15">
      <c r="A33" s="232"/>
      <c r="B33" s="116" t="s">
        <v>156</v>
      </c>
      <c r="C33" s="232"/>
      <c r="D33" s="126"/>
      <c r="E33" s="232"/>
      <c r="F33" s="126"/>
      <c r="G33" s="232"/>
      <c r="H33" s="326"/>
      <c r="I33" s="232"/>
      <c r="J33" s="232"/>
      <c r="K33" s="232"/>
      <c r="L33" s="232"/>
      <c r="M33" s="232"/>
      <c r="N33" s="232"/>
      <c r="O33" s="232"/>
    </row>
    <row r="34" spans="1:15" s="17" customFormat="1" ht="15">
      <c r="A34" s="232"/>
      <c r="B34" s="118" t="s">
        <v>157</v>
      </c>
      <c r="C34" s="232"/>
      <c r="D34" s="145" t="s">
        <v>158</v>
      </c>
      <c r="E34" s="232"/>
      <c r="F34" s="211" t="s">
        <v>159</v>
      </c>
      <c r="G34" s="232"/>
      <c r="H34" s="327"/>
      <c r="I34" s="232"/>
      <c r="J34" s="232"/>
      <c r="K34" s="232"/>
      <c r="L34" s="232"/>
      <c r="M34" s="232"/>
      <c r="N34" s="232"/>
      <c r="O34" s="232"/>
    </row>
    <row r="35" spans="1:15" s="17" customFormat="1" ht="15">
      <c r="A35" s="232"/>
      <c r="B35" s="118" t="s">
        <v>160</v>
      </c>
      <c r="C35" s="232"/>
      <c r="D35" s="145" t="s">
        <v>158</v>
      </c>
      <c r="E35" s="232"/>
      <c r="F35" s="211" t="s">
        <v>161</v>
      </c>
      <c r="G35" s="232"/>
      <c r="H35" s="327"/>
      <c r="I35" s="232"/>
      <c r="J35" s="232"/>
      <c r="K35" s="232"/>
      <c r="L35" s="232"/>
      <c r="M35" s="232"/>
      <c r="N35" s="232"/>
      <c r="O35" s="232"/>
    </row>
    <row r="36" spans="1:15" s="17" customFormat="1" ht="15">
      <c r="A36" s="232"/>
      <c r="B36" s="127" t="s">
        <v>162</v>
      </c>
      <c r="C36" s="232"/>
      <c r="D36" s="145" t="s">
        <v>106</v>
      </c>
      <c r="E36" s="232"/>
      <c r="F36" s="211"/>
      <c r="G36" s="232"/>
      <c r="H36" s="234"/>
      <c r="I36" s="232"/>
      <c r="J36" s="232"/>
      <c r="K36" s="232"/>
      <c r="L36" s="232"/>
      <c r="M36" s="232"/>
      <c r="N36" s="232"/>
      <c r="O36" s="232"/>
    </row>
    <row r="37" spans="1:15" s="17" customFormat="1" ht="15">
      <c r="A37" s="232"/>
      <c r="B37" s="35"/>
      <c r="C37" s="232"/>
      <c r="D37" s="115"/>
      <c r="E37" s="232"/>
      <c r="F37" s="115"/>
      <c r="G37" s="232"/>
      <c r="H37" s="232"/>
      <c r="I37" s="232"/>
      <c r="J37" s="232"/>
      <c r="K37" s="232"/>
      <c r="L37" s="232"/>
      <c r="M37" s="232"/>
      <c r="N37" s="232"/>
      <c r="O37" s="232"/>
    </row>
    <row r="38" spans="1:15" s="17" customFormat="1" ht="15">
      <c r="A38" s="232"/>
      <c r="B38" s="116" t="s">
        <v>163</v>
      </c>
      <c r="C38" s="232"/>
      <c r="D38" s="126"/>
      <c r="E38" s="232"/>
      <c r="F38" s="126"/>
      <c r="G38" s="232"/>
      <c r="H38" s="326"/>
      <c r="I38" s="232"/>
      <c r="J38" s="232"/>
      <c r="K38" s="232"/>
      <c r="L38" s="232"/>
      <c r="M38" s="232"/>
      <c r="N38" s="232"/>
      <c r="O38" s="232"/>
    </row>
    <row r="39" spans="1:15" s="17" customFormat="1" ht="15">
      <c r="A39" s="232"/>
      <c r="B39" s="118" t="s">
        <v>164</v>
      </c>
      <c r="C39" s="232"/>
      <c r="D39" s="145" t="s">
        <v>77</v>
      </c>
      <c r="E39" s="232"/>
      <c r="F39" s="145" t="str">
        <f>IF(D39=Lists!$K$4,"&lt; Input URL to data source &gt;",IF(D39=Lists!$K$5,"&lt; Reference section in EITI Report or URL &gt;",IF(D39=Lists!$K$6,"&lt; Reference evidence of non-applicability &gt;","")))</f>
        <v/>
      </c>
      <c r="G39" s="232"/>
      <c r="H39" s="327"/>
      <c r="I39" s="232"/>
      <c r="J39" s="232"/>
      <c r="K39" s="232"/>
      <c r="L39" s="232"/>
      <c r="M39" s="232"/>
      <c r="N39" s="232"/>
      <c r="O39" s="232"/>
    </row>
    <row r="40" spans="1:15" s="17" customFormat="1" ht="30">
      <c r="A40" s="232"/>
      <c r="B40" s="120" t="s">
        <v>165</v>
      </c>
      <c r="C40" s="232"/>
      <c r="D40" s="145" t="s">
        <v>158</v>
      </c>
      <c r="E40" s="232"/>
      <c r="F40" s="211" t="s">
        <v>161</v>
      </c>
      <c r="G40" s="232"/>
      <c r="H40" s="266" t="s">
        <v>166</v>
      </c>
      <c r="I40" s="232"/>
      <c r="J40" s="232"/>
      <c r="K40" s="232"/>
      <c r="L40" s="232"/>
      <c r="M40" s="232"/>
      <c r="N40" s="232"/>
      <c r="O40" s="232"/>
    </row>
    <row r="41" spans="1:15" s="17" customFormat="1" ht="15">
      <c r="A41" s="232"/>
      <c r="B41" s="118" t="s">
        <v>167</v>
      </c>
      <c r="C41" s="232"/>
      <c r="D41" s="145" t="s">
        <v>158</v>
      </c>
      <c r="E41" s="232"/>
      <c r="F41" s="211" t="s">
        <v>159</v>
      </c>
      <c r="G41" s="232"/>
      <c r="H41" s="327"/>
      <c r="I41" s="232"/>
      <c r="J41" s="232"/>
      <c r="K41" s="232"/>
      <c r="L41" s="232"/>
      <c r="M41" s="232"/>
      <c r="N41" s="232"/>
      <c r="O41" s="232"/>
    </row>
    <row r="42" spans="1:15" s="17" customFormat="1" ht="15">
      <c r="A42" s="232"/>
      <c r="B42" s="118" t="s">
        <v>168</v>
      </c>
      <c r="C42" s="232"/>
      <c r="D42" s="145" t="s">
        <v>158</v>
      </c>
      <c r="E42" s="232"/>
      <c r="F42" s="211" t="s">
        <v>161</v>
      </c>
      <c r="G42" s="232"/>
      <c r="H42" s="327"/>
      <c r="I42" s="232"/>
      <c r="J42" s="232"/>
      <c r="K42" s="232"/>
      <c r="L42" s="232"/>
      <c r="M42" s="232"/>
      <c r="N42" s="232"/>
      <c r="O42" s="232"/>
    </row>
    <row r="43" spans="1:15" s="17" customFormat="1" ht="15">
      <c r="A43" s="232"/>
      <c r="B43" s="127" t="s">
        <v>169</v>
      </c>
      <c r="C43" s="232"/>
      <c r="D43" s="146" t="s">
        <v>77</v>
      </c>
      <c r="E43" s="232"/>
      <c r="F43" s="211"/>
      <c r="G43" s="232"/>
      <c r="H43" s="234"/>
      <c r="I43" s="232"/>
      <c r="J43" s="232"/>
      <c r="K43" s="232"/>
      <c r="L43" s="232"/>
      <c r="M43" s="232"/>
      <c r="N43" s="232"/>
      <c r="O43" s="232"/>
    </row>
    <row r="44" spans="1:15" s="17" customFormat="1" ht="15">
      <c r="A44" s="232"/>
      <c r="B44" s="35"/>
      <c r="C44" s="232"/>
      <c r="D44" s="115"/>
      <c r="E44" s="232"/>
      <c r="F44" s="115"/>
      <c r="G44" s="232"/>
      <c r="H44" s="232"/>
      <c r="I44" s="232"/>
      <c r="J44" s="232"/>
      <c r="K44" s="232"/>
      <c r="L44" s="232"/>
      <c r="M44" s="232"/>
      <c r="N44" s="232"/>
      <c r="O44" s="232"/>
    </row>
    <row r="45" spans="1:15" s="17" customFormat="1" ht="15">
      <c r="A45" s="232"/>
      <c r="B45" s="116" t="s">
        <v>170</v>
      </c>
      <c r="C45" s="232"/>
      <c r="D45" s="332"/>
      <c r="E45" s="232"/>
      <c r="F45" s="332"/>
      <c r="G45" s="232"/>
      <c r="H45" s="326"/>
      <c r="I45" s="232"/>
      <c r="J45" s="232"/>
      <c r="K45" s="232"/>
      <c r="L45" s="232"/>
      <c r="M45" s="232"/>
      <c r="N45" s="232"/>
      <c r="O45" s="232"/>
    </row>
    <row r="46" spans="1:15" s="17" customFormat="1" ht="15">
      <c r="A46" s="232"/>
      <c r="B46" s="118" t="s">
        <v>171</v>
      </c>
      <c r="C46" s="232"/>
      <c r="D46" s="145" t="s">
        <v>130</v>
      </c>
      <c r="E46" s="232"/>
      <c r="F46" s="145" t="s">
        <v>172</v>
      </c>
      <c r="G46" s="232"/>
      <c r="H46" s="327" t="s">
        <v>173</v>
      </c>
      <c r="I46" s="232"/>
      <c r="J46" s="232"/>
      <c r="K46" s="232"/>
      <c r="L46" s="232"/>
      <c r="M46" s="232"/>
      <c r="N46" s="232"/>
      <c r="O46" s="232"/>
    </row>
    <row r="47" spans="1:15" s="17" customFormat="1" ht="15">
      <c r="A47" s="232"/>
      <c r="B47" s="120" t="s">
        <v>174</v>
      </c>
      <c r="C47" s="232"/>
      <c r="D47" s="145" t="s">
        <v>77</v>
      </c>
      <c r="E47" s="232"/>
      <c r="F47" s="145" t="str">
        <f>IF(D47=Lists!$K$4,"&lt; Input URL to data source &gt;",IF(D47=Lists!$K$5,"&lt; Reference section in EITI Report or URL &gt;",IF(D47=Lists!$K$6,"&lt; Reference evidence of non-applicability &gt;","")))</f>
        <v/>
      </c>
      <c r="G47" s="232"/>
      <c r="H47" s="327"/>
      <c r="I47" s="232"/>
      <c r="J47" s="232"/>
      <c r="K47" s="232"/>
      <c r="L47" s="232"/>
      <c r="M47" s="232"/>
      <c r="N47" s="232"/>
      <c r="O47" s="232"/>
    </row>
    <row r="48" spans="1:15" s="17" customFormat="1" ht="15">
      <c r="A48" s="232"/>
      <c r="B48" s="127" t="s">
        <v>175</v>
      </c>
      <c r="C48" s="232"/>
      <c r="D48" s="147" t="str">
        <f>IF(OR(D47=Lists!$K$4,),"&lt; name of the registry &gt;","")</f>
        <v/>
      </c>
      <c r="E48" s="232"/>
      <c r="F48" s="146" t="str">
        <f>IF(D48="&lt; name of the registry &gt;","&lt; Input URL to data source &gt;",IF(D48=Lists!$K$5,"&lt; Reference section in EITI Report or URL &gt;",IF(D48=Lists!$K$6,"&lt; Reference evidence of non-applicability &gt;","")))</f>
        <v/>
      </c>
      <c r="G48" s="232"/>
      <c r="H48" s="234" t="s">
        <v>77</v>
      </c>
      <c r="I48" s="232"/>
      <c r="J48" s="232"/>
      <c r="K48" s="232"/>
      <c r="L48" s="232"/>
      <c r="M48" s="232"/>
      <c r="N48" s="232"/>
      <c r="O48" s="232"/>
    </row>
    <row r="49" spans="1:9" s="17" customFormat="1" ht="15">
      <c r="A49" s="232"/>
      <c r="B49" s="35"/>
      <c r="C49" s="232"/>
      <c r="D49" s="115"/>
      <c r="E49" s="232"/>
      <c r="F49" s="115"/>
      <c r="G49" s="232"/>
      <c r="H49" s="232"/>
      <c r="I49" s="232"/>
    </row>
    <row r="50" spans="1:9" s="17" customFormat="1" ht="15">
      <c r="A50" s="232"/>
      <c r="B50" s="116" t="s">
        <v>176</v>
      </c>
      <c r="C50" s="232"/>
      <c r="D50" s="332"/>
      <c r="E50" s="232"/>
      <c r="F50" s="332"/>
      <c r="G50" s="232"/>
      <c r="H50" s="326"/>
      <c r="I50" s="232"/>
    </row>
    <row r="51" spans="1:9" s="17" customFormat="1" ht="30">
      <c r="A51" s="232"/>
      <c r="B51" s="128" t="s">
        <v>177</v>
      </c>
      <c r="C51" s="232"/>
      <c r="D51" s="145" t="s">
        <v>130</v>
      </c>
      <c r="E51" s="232"/>
      <c r="F51" s="145" t="s">
        <v>178</v>
      </c>
      <c r="G51" s="232"/>
      <c r="H51" s="327" t="s">
        <v>179</v>
      </c>
      <c r="I51" s="232"/>
    </row>
    <row r="52" spans="1:9" s="17" customFormat="1" ht="45">
      <c r="A52" s="232"/>
      <c r="B52" s="129" t="s">
        <v>180</v>
      </c>
      <c r="C52" s="232"/>
      <c r="D52" s="145" t="s">
        <v>158</v>
      </c>
      <c r="E52" s="232"/>
      <c r="F52" s="211" t="s">
        <v>181</v>
      </c>
      <c r="G52" s="232"/>
      <c r="H52" s="327"/>
      <c r="I52" s="232"/>
    </row>
    <row r="53" spans="1:9" s="17" customFormat="1" ht="36" customHeight="1">
      <c r="A53" s="232"/>
      <c r="B53" s="130" t="s">
        <v>182</v>
      </c>
      <c r="C53" s="232"/>
      <c r="D53" s="146" t="s">
        <v>158</v>
      </c>
      <c r="E53" s="232"/>
      <c r="F53" s="212" t="s">
        <v>183</v>
      </c>
      <c r="G53" s="232"/>
      <c r="H53" s="234"/>
      <c r="I53" s="232"/>
    </row>
    <row r="54" spans="1:9" s="17" customFormat="1" ht="15">
      <c r="A54" s="232"/>
      <c r="B54" s="35"/>
      <c r="C54" s="232"/>
      <c r="D54" s="115"/>
      <c r="E54" s="232"/>
      <c r="F54" s="115"/>
      <c r="G54" s="232"/>
      <c r="H54" s="232"/>
      <c r="I54" s="232"/>
    </row>
    <row r="55" spans="1:9" s="17" customFormat="1" ht="15">
      <c r="A55" s="232"/>
      <c r="B55" s="116" t="s">
        <v>184</v>
      </c>
      <c r="C55" s="232"/>
      <c r="D55" s="332"/>
      <c r="E55" s="232"/>
      <c r="F55" s="332"/>
      <c r="G55" s="232"/>
      <c r="H55" s="326"/>
      <c r="I55" s="232"/>
    </row>
    <row r="56" spans="1:9" s="17" customFormat="1" ht="30">
      <c r="A56" s="232"/>
      <c r="B56" s="131" t="s">
        <v>185</v>
      </c>
      <c r="C56" s="232"/>
      <c r="D56" s="145" t="s">
        <v>158</v>
      </c>
      <c r="E56" s="232"/>
      <c r="F56" s="212" t="s">
        <v>186</v>
      </c>
      <c r="G56" s="232"/>
      <c r="H56" s="328" t="s">
        <v>187</v>
      </c>
      <c r="I56" s="232"/>
    </row>
    <row r="57" spans="1:9" s="17" customFormat="1" ht="15">
      <c r="A57" s="232"/>
      <c r="B57" s="35"/>
      <c r="C57" s="232"/>
      <c r="D57" s="115"/>
      <c r="E57" s="232"/>
      <c r="F57" s="115"/>
      <c r="G57" s="232"/>
      <c r="H57" s="232"/>
      <c r="I57" s="232"/>
    </row>
    <row r="58" spans="1:9" s="17" customFormat="1" ht="15">
      <c r="A58" s="232"/>
      <c r="B58" s="116" t="s">
        <v>188</v>
      </c>
      <c r="C58" s="232"/>
      <c r="D58" s="332"/>
      <c r="E58" s="232"/>
      <c r="F58" s="332"/>
      <c r="G58" s="232"/>
      <c r="H58" s="326"/>
      <c r="I58" s="232"/>
    </row>
    <row r="59" spans="1:9" s="17" customFormat="1" ht="15">
      <c r="A59" s="232"/>
      <c r="B59" s="197" t="s">
        <v>189</v>
      </c>
      <c r="C59" s="232"/>
      <c r="D59" s="333"/>
      <c r="E59" s="232"/>
      <c r="F59" s="333"/>
      <c r="G59" s="232"/>
      <c r="H59" s="327"/>
      <c r="I59" s="232"/>
    </row>
    <row r="60" spans="1:9" s="17" customFormat="1" ht="15">
      <c r="A60" s="232"/>
      <c r="B60" s="128" t="s">
        <v>190</v>
      </c>
      <c r="C60" s="232"/>
      <c r="D60" s="145" t="s">
        <v>130</v>
      </c>
      <c r="E60" s="232"/>
      <c r="F60" s="145" t="s">
        <v>191</v>
      </c>
      <c r="G60" s="232"/>
      <c r="H60" s="327"/>
      <c r="I60" s="232"/>
    </row>
    <row r="61" spans="1:9" s="17" customFormat="1" ht="15">
      <c r="A61" s="232"/>
      <c r="B61" s="128" t="s">
        <v>192</v>
      </c>
      <c r="C61" s="232"/>
      <c r="D61" s="145" t="s">
        <v>130</v>
      </c>
      <c r="E61" s="232"/>
      <c r="F61" s="145" t="s">
        <v>193</v>
      </c>
      <c r="G61" s="232"/>
      <c r="H61" s="327"/>
      <c r="I61" s="232"/>
    </row>
    <row r="62" spans="1:9" s="17" customFormat="1" ht="15">
      <c r="A62" s="232"/>
      <c r="B62" s="148" t="s">
        <v>194</v>
      </c>
      <c r="C62" s="232"/>
      <c r="D62" s="204">
        <v>9325902.7310000006</v>
      </c>
      <c r="E62" s="232"/>
      <c r="F62" s="145" t="s">
        <v>195</v>
      </c>
      <c r="G62" s="232"/>
      <c r="H62" s="327"/>
      <c r="I62" s="232"/>
    </row>
    <row r="63" spans="1:9" s="17" customFormat="1" ht="15">
      <c r="A63" s="232"/>
      <c r="B63" s="129" t="str">
        <f>LEFT(B62,SEARCH(",",B62))&amp;" value"</f>
        <v>Crude oil (2709), value</v>
      </c>
      <c r="C63" s="232"/>
      <c r="D63" s="204">
        <v>3192758369</v>
      </c>
      <c r="E63" s="232"/>
      <c r="F63" s="145" t="s">
        <v>196</v>
      </c>
      <c r="G63" s="232"/>
      <c r="H63" s="327" t="s">
        <v>197</v>
      </c>
      <c r="I63" s="232"/>
    </row>
    <row r="64" spans="1:9" s="17" customFormat="1" ht="15">
      <c r="A64" s="232"/>
      <c r="B64" s="148" t="s">
        <v>198</v>
      </c>
      <c r="C64" s="232"/>
      <c r="D64" s="205">
        <v>13766727.720000001</v>
      </c>
      <c r="E64" s="232"/>
      <c r="F64" s="145" t="s">
        <v>199</v>
      </c>
      <c r="G64" s="232"/>
      <c r="H64" s="327" t="s">
        <v>200</v>
      </c>
      <c r="I64" s="232"/>
    </row>
    <row r="65" spans="1:9" s="17" customFormat="1" ht="15">
      <c r="A65" s="232"/>
      <c r="B65" s="129" t="str">
        <f>LEFT(B64,SEARCH(",",B64))&amp;" value"</f>
        <v>Natural gas (2711), value</v>
      </c>
      <c r="C65" s="232"/>
      <c r="D65" s="205">
        <v>237525814.12</v>
      </c>
      <c r="E65" s="232"/>
      <c r="F65" s="145" t="s">
        <v>196</v>
      </c>
      <c r="G65" s="232"/>
      <c r="H65" s="327" t="s">
        <v>201</v>
      </c>
      <c r="I65" s="232"/>
    </row>
    <row r="66" spans="1:9" s="17" customFormat="1" ht="15">
      <c r="A66" s="232"/>
      <c r="B66" s="148" t="s">
        <v>202</v>
      </c>
      <c r="C66" s="232"/>
      <c r="D66" s="205">
        <v>118.06295</v>
      </c>
      <c r="E66" s="232"/>
      <c r="F66" s="145" t="s">
        <v>203</v>
      </c>
      <c r="G66" s="232"/>
      <c r="H66" s="327"/>
      <c r="I66" s="232"/>
    </row>
    <row r="67" spans="1:9" s="17" customFormat="1" ht="15">
      <c r="A67" s="232"/>
      <c r="B67" s="129" t="str">
        <f>LEFT(B66,SEARCH(",",B66))&amp;" value"</f>
        <v>Gold (7108), value</v>
      </c>
      <c r="C67" s="232"/>
      <c r="D67" s="205">
        <v>5953290000</v>
      </c>
      <c r="E67" s="232"/>
      <c r="F67" s="145" t="s">
        <v>196</v>
      </c>
      <c r="G67" s="232"/>
      <c r="H67" s="327" t="s">
        <v>197</v>
      </c>
      <c r="I67" s="232"/>
    </row>
    <row r="68" spans="1:9" s="17" customFormat="1" ht="15">
      <c r="A68" s="232"/>
      <c r="B68" s="148" t="s">
        <v>204</v>
      </c>
      <c r="C68" s="232"/>
      <c r="D68" s="204">
        <v>1476966</v>
      </c>
      <c r="E68" s="232"/>
      <c r="F68" s="145" t="s">
        <v>203</v>
      </c>
      <c r="G68" s="232"/>
      <c r="H68" s="327" t="s">
        <v>205</v>
      </c>
      <c r="I68" s="232"/>
    </row>
    <row r="69" spans="1:9" s="17" customFormat="1" ht="15">
      <c r="A69" s="232"/>
      <c r="B69" s="129" t="str">
        <f>LEFT(B68,SEARCH(",",B68))&amp;" value"</f>
        <v>Aluminium (2606), value</v>
      </c>
      <c r="C69" s="232"/>
      <c r="D69" s="204">
        <v>48600000</v>
      </c>
      <c r="E69" s="232"/>
      <c r="F69" s="145" t="s">
        <v>196</v>
      </c>
      <c r="G69" s="232"/>
      <c r="H69" s="327" t="s">
        <v>197</v>
      </c>
      <c r="I69" s="232"/>
    </row>
    <row r="70" spans="1:9" s="17" customFormat="1" ht="15">
      <c r="A70" s="232"/>
      <c r="B70" s="148" t="s">
        <v>206</v>
      </c>
      <c r="C70" s="232"/>
      <c r="D70" s="204">
        <v>3021633</v>
      </c>
      <c r="E70" s="232"/>
      <c r="F70" s="145" t="s">
        <v>203</v>
      </c>
      <c r="G70" s="232"/>
      <c r="H70" s="327"/>
      <c r="I70" s="232"/>
    </row>
    <row r="71" spans="1:9" s="17" customFormat="1" ht="15">
      <c r="A71" s="232"/>
      <c r="B71" s="129" t="str">
        <f>LEFT(B70,SEARCH(",",B70))&amp;" value"</f>
        <v>Manganese (2602), value</v>
      </c>
      <c r="C71" s="232"/>
      <c r="D71" s="204">
        <v>171460000</v>
      </c>
      <c r="E71" s="232"/>
      <c r="F71" s="145" t="s">
        <v>196</v>
      </c>
      <c r="G71" s="232"/>
      <c r="H71" s="327" t="s">
        <v>197</v>
      </c>
      <c r="I71" s="232"/>
    </row>
    <row r="72" spans="1:9" s="17" customFormat="1" ht="15">
      <c r="A72" s="232"/>
      <c r="B72" s="148" t="s">
        <v>207</v>
      </c>
      <c r="C72" s="232"/>
      <c r="D72" s="204">
        <v>87065.38</v>
      </c>
      <c r="E72" s="232"/>
      <c r="F72" s="145" t="s">
        <v>203</v>
      </c>
      <c r="G72" s="232"/>
      <c r="H72" s="327"/>
      <c r="I72" s="232"/>
    </row>
    <row r="73" spans="1:9" s="17" customFormat="1" ht="15">
      <c r="A73" s="232"/>
      <c r="B73" s="130" t="str">
        <f>LEFT(B72,SEARCH(",",B72))&amp;" value"</f>
        <v>Diamonds (7102), value</v>
      </c>
      <c r="C73" s="232"/>
      <c r="D73" s="206">
        <v>3020000</v>
      </c>
      <c r="E73" s="232"/>
      <c r="F73" s="146" t="s">
        <v>196</v>
      </c>
      <c r="G73" s="232"/>
      <c r="H73" s="327" t="s">
        <v>197</v>
      </c>
      <c r="I73" s="232"/>
    </row>
    <row r="74" spans="1:9" s="17" customFormat="1" ht="15">
      <c r="A74" s="232"/>
      <c r="B74" s="35"/>
      <c r="C74" s="232"/>
      <c r="D74" s="115"/>
      <c r="E74" s="232"/>
      <c r="F74" s="115"/>
      <c r="G74" s="232"/>
      <c r="H74" s="232"/>
      <c r="I74" s="232"/>
    </row>
    <row r="75" spans="1:9" s="17" customFormat="1" ht="15">
      <c r="A75" s="232"/>
      <c r="B75" s="116" t="s">
        <v>208</v>
      </c>
      <c r="C75" s="232"/>
      <c r="D75" s="332"/>
      <c r="E75" s="232"/>
      <c r="F75" s="332"/>
      <c r="G75" s="232"/>
      <c r="H75" s="326"/>
      <c r="I75" s="232"/>
    </row>
    <row r="76" spans="1:9" s="17" customFormat="1" ht="15">
      <c r="A76" s="232"/>
      <c r="B76" s="128" t="s">
        <v>209</v>
      </c>
      <c r="C76" s="232"/>
      <c r="D76" s="145" t="s">
        <v>130</v>
      </c>
      <c r="E76" s="232"/>
      <c r="F76" s="145" t="s">
        <v>191</v>
      </c>
      <c r="G76" s="232"/>
      <c r="H76" s="327"/>
      <c r="I76" s="232"/>
    </row>
    <row r="77" spans="1:9" s="17" customFormat="1" ht="15">
      <c r="A77" s="232"/>
      <c r="B77" s="128" t="s">
        <v>210</v>
      </c>
      <c r="C77" s="232"/>
      <c r="D77" s="145" t="s">
        <v>130</v>
      </c>
      <c r="E77" s="232"/>
      <c r="F77" s="145" t="s">
        <v>211</v>
      </c>
      <c r="G77" s="232"/>
      <c r="H77" s="327"/>
      <c r="I77" s="232"/>
    </row>
    <row r="78" spans="1:9" s="17" customFormat="1" ht="15">
      <c r="A78" s="232"/>
      <c r="B78" s="148" t="s">
        <v>194</v>
      </c>
      <c r="C78" s="232"/>
      <c r="D78" s="204">
        <v>9065546.4399999995</v>
      </c>
      <c r="E78" s="232"/>
      <c r="F78" s="145" t="s">
        <v>195</v>
      </c>
      <c r="G78" s="232"/>
      <c r="H78" s="327"/>
      <c r="I78" s="232"/>
    </row>
    <row r="79" spans="1:9" s="17" customFormat="1" ht="15">
      <c r="A79" s="232"/>
      <c r="B79" s="129" t="str">
        <f>LEFT(B78,SEARCH(",",B78))&amp;" value"</f>
        <v>Crude oil (2709), value</v>
      </c>
      <c r="C79" s="232"/>
      <c r="D79" s="204">
        <v>3103624399</v>
      </c>
      <c r="E79" s="232"/>
      <c r="F79" s="145" t="s">
        <v>196</v>
      </c>
      <c r="G79" s="232"/>
      <c r="H79" s="327"/>
      <c r="I79" s="232"/>
    </row>
    <row r="80" spans="1:9" s="17" customFormat="1" ht="15">
      <c r="A80" s="232"/>
      <c r="B80" s="148" t="s">
        <v>198</v>
      </c>
      <c r="C80" s="232"/>
      <c r="D80" s="204">
        <v>5491363.8600000003</v>
      </c>
      <c r="E80" s="232"/>
      <c r="F80" s="145" t="s">
        <v>199</v>
      </c>
      <c r="G80" s="232"/>
      <c r="H80" s="327"/>
      <c r="I80" s="232"/>
    </row>
    <row r="81" spans="1:16" s="17" customFormat="1" ht="15">
      <c r="A81" s="232"/>
      <c r="B81" s="129" t="str">
        <f>LEFT(B80,SEARCH(",",B80))&amp;" value"</f>
        <v>Natural gas (2711), value</v>
      </c>
      <c r="C81" s="232"/>
      <c r="D81" s="204">
        <v>94776691.969999999</v>
      </c>
      <c r="E81" s="232"/>
      <c r="F81" s="145" t="s">
        <v>196</v>
      </c>
      <c r="G81" s="232"/>
      <c r="H81" s="327" t="s">
        <v>212</v>
      </c>
      <c r="I81" s="232" t="s">
        <v>213</v>
      </c>
      <c r="J81" s="232"/>
      <c r="K81" s="232"/>
      <c r="L81" s="232"/>
      <c r="M81" s="232"/>
      <c r="N81" s="232"/>
      <c r="O81" s="232"/>
      <c r="P81" s="232"/>
    </row>
    <row r="82" spans="1:16" s="17" customFormat="1" ht="15">
      <c r="A82" s="232"/>
      <c r="B82" s="148" t="s">
        <v>202</v>
      </c>
      <c r="C82" s="232"/>
      <c r="D82" s="204">
        <v>114.75724200000001</v>
      </c>
      <c r="E82" s="232"/>
      <c r="F82" s="145" t="s">
        <v>203</v>
      </c>
      <c r="G82" s="232"/>
      <c r="H82" s="327"/>
      <c r="I82" s="232"/>
      <c r="J82" s="232"/>
      <c r="K82" s="232"/>
      <c r="L82" s="232"/>
      <c r="M82" s="232"/>
      <c r="N82" s="232"/>
      <c r="O82" s="232"/>
      <c r="P82" s="232"/>
    </row>
    <row r="83" spans="1:16" s="17" customFormat="1" ht="15">
      <c r="A83" s="232"/>
      <c r="B83" s="129" t="str">
        <f>LEFT(B82,SEARCH(",",B82))&amp;" value"</f>
        <v>Gold (7108), value</v>
      </c>
      <c r="C83" s="232"/>
      <c r="D83" s="207">
        <v>5786600000</v>
      </c>
      <c r="E83" s="232"/>
      <c r="F83" s="145" t="s">
        <v>196</v>
      </c>
      <c r="G83" s="232"/>
      <c r="H83" s="327"/>
      <c r="I83" s="232"/>
      <c r="J83" s="232"/>
      <c r="K83" s="232"/>
      <c r="L83" s="232"/>
      <c r="M83" s="232"/>
      <c r="N83" s="232"/>
      <c r="O83" s="232"/>
      <c r="P83" s="232"/>
    </row>
    <row r="84" spans="1:16" s="17" customFormat="1" ht="15">
      <c r="A84" s="232"/>
      <c r="B84" s="148" t="s">
        <v>204</v>
      </c>
      <c r="C84" s="232"/>
      <c r="D84" s="204">
        <v>1545213</v>
      </c>
      <c r="E84" s="232"/>
      <c r="F84" s="145" t="s">
        <v>203</v>
      </c>
      <c r="G84" s="232"/>
      <c r="H84" s="327" t="s">
        <v>214</v>
      </c>
      <c r="I84" s="232"/>
      <c r="J84" s="232"/>
      <c r="K84" s="232"/>
      <c r="L84" s="232"/>
      <c r="M84" s="232"/>
      <c r="N84" s="232"/>
      <c r="O84" s="232"/>
      <c r="P84" s="232"/>
    </row>
    <row r="85" spans="1:16" s="17" customFormat="1" ht="15">
      <c r="A85" s="232"/>
      <c r="B85" s="129" t="str">
        <f>LEFT(B84,SEARCH(",",B84))&amp;" value"</f>
        <v>Aluminium (2606), value</v>
      </c>
      <c r="C85" s="232"/>
      <c r="D85" s="204">
        <v>50850000</v>
      </c>
      <c r="E85" s="232"/>
      <c r="F85" s="145" t="s">
        <v>196</v>
      </c>
      <c r="G85" s="232"/>
      <c r="H85" s="327"/>
      <c r="I85" s="232"/>
      <c r="J85" s="232"/>
      <c r="K85" s="232"/>
      <c r="L85" s="232"/>
      <c r="M85" s="232"/>
      <c r="N85" s="232"/>
      <c r="O85" s="232"/>
      <c r="P85" s="232"/>
    </row>
    <row r="86" spans="1:16" s="17" customFormat="1" ht="15">
      <c r="A86" s="232"/>
      <c r="B86" s="148" t="s">
        <v>207</v>
      </c>
      <c r="C86" s="232"/>
      <c r="D86" s="205">
        <v>86924.88</v>
      </c>
      <c r="E86" s="232"/>
      <c r="F86" s="145" t="s">
        <v>203</v>
      </c>
      <c r="G86" s="232"/>
      <c r="H86" s="327"/>
      <c r="I86" s="232"/>
      <c r="J86" s="232"/>
      <c r="K86" s="232"/>
      <c r="L86" s="232"/>
      <c r="M86" s="232"/>
      <c r="N86" s="232"/>
      <c r="O86" s="232"/>
      <c r="P86" s="232"/>
    </row>
    <row r="87" spans="1:16" s="17" customFormat="1" ht="15">
      <c r="A87" s="232"/>
      <c r="B87" s="129" t="str">
        <f>LEFT(B86,SEARCH(",",B86))&amp;" value"</f>
        <v>Diamonds (7102), value</v>
      </c>
      <c r="C87" s="232"/>
      <c r="D87" s="204">
        <v>3020000</v>
      </c>
      <c r="E87" s="232"/>
      <c r="F87" s="145" t="s">
        <v>196</v>
      </c>
      <c r="G87" s="232"/>
      <c r="H87" s="327"/>
      <c r="I87" s="232"/>
      <c r="J87" s="232"/>
      <c r="K87" s="232"/>
      <c r="L87" s="232"/>
      <c r="M87" s="232"/>
      <c r="N87" s="232"/>
      <c r="O87" s="232"/>
      <c r="P87" s="232"/>
    </row>
    <row r="88" spans="1:16" s="17" customFormat="1" ht="15">
      <c r="A88" s="232"/>
      <c r="B88" s="148" t="s">
        <v>206</v>
      </c>
      <c r="C88" s="232"/>
      <c r="D88" s="205">
        <v>2853692</v>
      </c>
      <c r="E88" s="232"/>
      <c r="F88" s="145" t="s">
        <v>203</v>
      </c>
      <c r="G88" s="232"/>
      <c r="H88" s="327"/>
      <c r="I88" s="232"/>
      <c r="J88" s="232"/>
      <c r="K88" s="232"/>
      <c r="L88" s="232"/>
      <c r="M88" s="232"/>
      <c r="N88" s="232"/>
      <c r="O88" s="232"/>
      <c r="P88" s="232"/>
    </row>
    <row r="89" spans="1:16" s="17" customFormat="1" ht="15">
      <c r="A89" s="232"/>
      <c r="B89" s="130" t="str">
        <f>LEFT(B88,SEARCH(",",B88))&amp;" value"</f>
        <v>Manganese (2602), value</v>
      </c>
      <c r="C89" s="232"/>
      <c r="D89" s="206">
        <v>161930000</v>
      </c>
      <c r="E89" s="232"/>
      <c r="F89" s="146" t="s">
        <v>196</v>
      </c>
      <c r="G89" s="232"/>
      <c r="H89" s="234"/>
      <c r="I89" s="232"/>
      <c r="J89" s="232"/>
      <c r="K89" s="232"/>
      <c r="L89" s="232"/>
      <c r="M89" s="232"/>
      <c r="N89" s="232"/>
      <c r="O89" s="232"/>
      <c r="P89" s="232"/>
    </row>
    <row r="90" spans="1:16" s="17" customFormat="1" ht="15">
      <c r="A90" s="232"/>
      <c r="B90" s="35"/>
      <c r="C90" s="232"/>
      <c r="D90" s="115"/>
      <c r="E90" s="232"/>
      <c r="F90" s="115"/>
      <c r="G90" s="232"/>
      <c r="H90" s="232"/>
      <c r="I90" s="232"/>
      <c r="J90" s="232"/>
      <c r="K90" s="232"/>
      <c r="L90" s="232"/>
      <c r="M90" s="232"/>
      <c r="N90" s="232"/>
      <c r="O90" s="232"/>
      <c r="P90" s="232"/>
    </row>
    <row r="91" spans="1:16" s="17" customFormat="1" ht="15">
      <c r="A91" s="232"/>
      <c r="B91" s="116" t="s">
        <v>215</v>
      </c>
      <c r="C91" s="232"/>
      <c r="D91" s="332"/>
      <c r="E91" s="232"/>
      <c r="F91" s="132"/>
      <c r="G91" s="232"/>
      <c r="H91" s="326"/>
      <c r="I91" s="232"/>
      <c r="J91" s="232"/>
      <c r="K91" s="232"/>
      <c r="L91" s="232"/>
      <c r="M91" s="232"/>
      <c r="N91" s="232"/>
      <c r="O91" s="232"/>
      <c r="P91" s="232"/>
    </row>
    <row r="92" spans="1:16" s="17" customFormat="1" ht="30">
      <c r="A92" s="232"/>
      <c r="B92" s="128" t="s">
        <v>216</v>
      </c>
      <c r="C92" s="232"/>
      <c r="D92" s="145" t="s">
        <v>130</v>
      </c>
      <c r="E92" s="232"/>
      <c r="F92" s="145" t="s">
        <v>217</v>
      </c>
      <c r="G92" s="232"/>
      <c r="H92" s="327" t="s">
        <v>218</v>
      </c>
      <c r="I92" s="232"/>
      <c r="J92" s="232"/>
      <c r="K92" s="232"/>
      <c r="L92" s="232"/>
      <c r="M92" s="232"/>
      <c r="N92" s="232"/>
      <c r="O92" s="232"/>
      <c r="P92" s="232"/>
    </row>
    <row r="93" spans="1:16" s="17" customFormat="1" ht="30">
      <c r="A93" s="232"/>
      <c r="B93" s="133" t="s">
        <v>219</v>
      </c>
      <c r="C93" s="232"/>
      <c r="D93" s="145" t="s">
        <v>130</v>
      </c>
      <c r="E93" s="232"/>
      <c r="F93" s="145" t="s">
        <v>220</v>
      </c>
      <c r="G93" s="232"/>
      <c r="H93" s="327" t="s">
        <v>221</v>
      </c>
      <c r="I93" s="232"/>
      <c r="J93" s="232"/>
      <c r="K93" s="232"/>
      <c r="L93" s="232"/>
      <c r="M93" s="232"/>
      <c r="N93" s="232"/>
      <c r="O93" s="232"/>
      <c r="P93" s="232"/>
    </row>
    <row r="94" spans="1:16" s="17" customFormat="1" ht="30">
      <c r="A94" s="232"/>
      <c r="B94" s="134" t="s">
        <v>222</v>
      </c>
      <c r="C94" s="232"/>
      <c r="D94" s="135">
        <f>SUM(Total_reconciled)/SUM(Total_revenues)</f>
        <v>0.98938977915047965</v>
      </c>
      <c r="E94" s="232"/>
      <c r="F94" s="136" t="s">
        <v>223</v>
      </c>
      <c r="G94" s="232"/>
      <c r="H94" s="234"/>
      <c r="I94" s="232"/>
      <c r="J94" s="232"/>
      <c r="K94" s="232"/>
      <c r="L94" s="232"/>
      <c r="M94" s="232"/>
      <c r="N94" s="232"/>
      <c r="O94" s="232"/>
      <c r="P94" s="232"/>
    </row>
    <row r="95" spans="1:16" s="17" customFormat="1" ht="15">
      <c r="A95" s="232"/>
      <c r="B95" s="35"/>
      <c r="C95" s="232"/>
      <c r="D95" s="115"/>
      <c r="E95" s="232"/>
      <c r="F95" s="115"/>
      <c r="G95" s="232"/>
      <c r="H95" s="232"/>
      <c r="I95" s="232"/>
      <c r="J95" s="232"/>
      <c r="K95" s="232"/>
      <c r="L95" s="232"/>
      <c r="M95" s="232"/>
      <c r="N95" s="232"/>
      <c r="O95" s="232"/>
      <c r="P95" s="232"/>
    </row>
    <row r="96" spans="1:16" s="17" customFormat="1" ht="15">
      <c r="A96" s="232"/>
      <c r="B96" s="116" t="s">
        <v>224</v>
      </c>
      <c r="C96" s="232"/>
      <c r="D96" s="132"/>
      <c r="E96" s="232"/>
      <c r="F96" s="132"/>
      <c r="G96" s="232"/>
      <c r="H96" s="326"/>
      <c r="I96" s="232"/>
      <c r="J96" s="232"/>
      <c r="K96" s="232"/>
      <c r="L96" s="232"/>
      <c r="M96" s="232"/>
      <c r="N96" s="232"/>
      <c r="O96" s="232"/>
      <c r="P96" s="232"/>
    </row>
    <row r="97" spans="1:9" s="17" customFormat="1" ht="30">
      <c r="A97" s="232"/>
      <c r="B97" s="133" t="s">
        <v>225</v>
      </c>
      <c r="C97" s="232"/>
      <c r="D97" s="145" t="s">
        <v>130</v>
      </c>
      <c r="E97" s="232"/>
      <c r="F97" s="145" t="s">
        <v>226</v>
      </c>
      <c r="G97" s="232"/>
      <c r="H97" s="327"/>
      <c r="I97" s="232"/>
    </row>
    <row r="98" spans="1:9" s="17" customFormat="1" ht="15">
      <c r="A98" s="232"/>
      <c r="B98" s="181" t="s">
        <v>227</v>
      </c>
      <c r="C98" s="334"/>
      <c r="D98" s="117"/>
      <c r="E98" s="334"/>
      <c r="F98" s="117"/>
      <c r="G98" s="232"/>
      <c r="H98" s="327"/>
      <c r="I98" s="232"/>
    </row>
    <row r="99" spans="1:9" s="17" customFormat="1" ht="45">
      <c r="A99" s="232"/>
      <c r="B99" s="148" t="s">
        <v>194</v>
      </c>
      <c r="C99" s="232"/>
      <c r="D99" s="204">
        <v>1619265.7949999999</v>
      </c>
      <c r="E99" s="232"/>
      <c r="F99" s="145" t="s">
        <v>195</v>
      </c>
      <c r="G99" s="232"/>
      <c r="H99" s="266" t="s">
        <v>228</v>
      </c>
      <c r="I99" s="232"/>
    </row>
    <row r="100" spans="1:9" s="17" customFormat="1" ht="15">
      <c r="A100" s="232"/>
      <c r="B100" s="148" t="s">
        <v>198</v>
      </c>
      <c r="C100" s="232"/>
      <c r="D100" s="204">
        <v>5491363.8600000003</v>
      </c>
      <c r="E100" s="232"/>
      <c r="F100" s="145" t="s">
        <v>199</v>
      </c>
      <c r="G100" s="232"/>
      <c r="H100" s="335"/>
      <c r="I100" s="232"/>
    </row>
    <row r="101" spans="1:9" s="17" customFormat="1" ht="15">
      <c r="A101" s="232"/>
      <c r="B101" s="182" t="s">
        <v>229</v>
      </c>
      <c r="C101" s="336"/>
      <c r="D101" s="146" t="s">
        <v>230</v>
      </c>
      <c r="E101" s="336"/>
      <c r="F101" s="146" t="s">
        <v>203</v>
      </c>
      <c r="G101" s="232"/>
      <c r="H101" s="327"/>
      <c r="I101" s="232"/>
    </row>
    <row r="102" spans="1:9" s="17" customFormat="1" ht="15">
      <c r="A102" s="232"/>
      <c r="B102" s="181" t="s">
        <v>231</v>
      </c>
      <c r="C102" s="334"/>
      <c r="D102" s="117"/>
      <c r="E102" s="334"/>
      <c r="F102" s="117"/>
      <c r="G102" s="232"/>
      <c r="H102" s="327" t="s">
        <v>232</v>
      </c>
      <c r="I102" s="232"/>
    </row>
    <row r="103" spans="1:9" s="17" customFormat="1" ht="15">
      <c r="A103" s="232"/>
      <c r="B103" s="148" t="s">
        <v>194</v>
      </c>
      <c r="C103" s="232"/>
      <c r="D103" s="204">
        <v>9781251</v>
      </c>
      <c r="E103" s="232"/>
      <c r="F103" s="145" t="s">
        <v>195</v>
      </c>
      <c r="G103" s="232"/>
      <c r="H103" s="327"/>
      <c r="I103" s="232"/>
    </row>
    <row r="104" spans="1:9" s="17" customFormat="1" ht="15">
      <c r="A104" s="232"/>
      <c r="B104" s="129" t="str">
        <f>LEFT(B103,SEARCH(",",B103))&amp;" value"</f>
        <v>Crude oil (2709), value</v>
      </c>
      <c r="C104" s="232"/>
      <c r="D104" s="228">
        <v>523394481</v>
      </c>
      <c r="E104" s="232"/>
      <c r="F104" s="145" t="s">
        <v>196</v>
      </c>
      <c r="G104" s="232"/>
      <c r="H104" s="327" t="s">
        <v>201</v>
      </c>
      <c r="I104" s="232"/>
    </row>
    <row r="105" spans="1:9" s="17" customFormat="1" ht="15">
      <c r="A105" s="232"/>
      <c r="B105" s="148" t="s">
        <v>198</v>
      </c>
      <c r="C105" s="232"/>
      <c r="D105" s="204">
        <v>5491363.8600000003</v>
      </c>
      <c r="E105" s="232"/>
      <c r="F105" s="145" t="s">
        <v>199</v>
      </c>
      <c r="G105" s="232"/>
      <c r="H105" s="327"/>
      <c r="I105" s="232"/>
    </row>
    <row r="106" spans="1:9" s="17" customFormat="1" ht="15">
      <c r="A106" s="232"/>
      <c r="B106" s="129" t="str">
        <f>LEFT(B105,SEARCH(",",B105))&amp;" value"</f>
        <v>Natural gas (2711), value</v>
      </c>
      <c r="C106" s="232"/>
      <c r="D106" s="204">
        <v>94776691.969999999</v>
      </c>
      <c r="E106" s="232"/>
      <c r="F106" s="145" t="s">
        <v>196</v>
      </c>
      <c r="G106" s="232"/>
      <c r="H106" s="327" t="s">
        <v>201</v>
      </c>
      <c r="I106" s="232"/>
    </row>
    <row r="107" spans="1:9" s="17" customFormat="1" ht="30">
      <c r="A107" s="232"/>
      <c r="B107" s="180" t="s">
        <v>233</v>
      </c>
      <c r="C107" s="336"/>
      <c r="D107" s="208">
        <v>501300434</v>
      </c>
      <c r="E107" s="336"/>
      <c r="F107" s="146" t="s">
        <v>196</v>
      </c>
      <c r="G107" s="336"/>
      <c r="H107" s="234" t="s">
        <v>234</v>
      </c>
      <c r="I107" s="232"/>
    </row>
    <row r="108" spans="1:9" s="17" customFormat="1" ht="15">
      <c r="A108" s="232"/>
      <c r="B108" s="35"/>
      <c r="C108" s="232"/>
      <c r="D108" s="232"/>
      <c r="E108" s="232"/>
      <c r="F108" s="25"/>
      <c r="G108" s="232"/>
      <c r="H108" s="232"/>
      <c r="I108" s="232"/>
    </row>
    <row r="109" spans="1:9" s="17" customFormat="1" ht="15.95" customHeight="1">
      <c r="A109" s="232"/>
      <c r="B109" s="116" t="s">
        <v>235</v>
      </c>
      <c r="C109" s="232"/>
      <c r="D109" s="132"/>
      <c r="E109" s="232"/>
      <c r="F109" s="132"/>
      <c r="G109" s="232"/>
      <c r="H109" s="326"/>
      <c r="I109" s="232"/>
    </row>
    <row r="110" spans="1:9" s="17" customFormat="1" ht="30">
      <c r="A110" s="232"/>
      <c r="B110" s="133" t="s">
        <v>236</v>
      </c>
      <c r="C110" s="232"/>
      <c r="D110" s="145" t="s">
        <v>106</v>
      </c>
      <c r="E110" s="232"/>
      <c r="F110" s="145" t="s">
        <v>237</v>
      </c>
      <c r="G110" s="232"/>
      <c r="H110" s="327" t="s">
        <v>238</v>
      </c>
      <c r="I110" s="232"/>
    </row>
    <row r="111" spans="1:9" s="17" customFormat="1" ht="30.75" customHeight="1">
      <c r="A111" s="232"/>
      <c r="B111" s="138" t="s">
        <v>239</v>
      </c>
      <c r="C111" s="232"/>
      <c r="D111" s="146" t="s">
        <v>230</v>
      </c>
      <c r="E111" s="232"/>
      <c r="F111" s="146" t="s">
        <v>196</v>
      </c>
      <c r="G111" s="232"/>
      <c r="H111" s="234"/>
      <c r="I111" s="232"/>
    </row>
    <row r="112" spans="1:9" s="17" customFormat="1" ht="15">
      <c r="A112" s="232"/>
      <c r="B112" s="35"/>
      <c r="C112" s="232"/>
      <c r="D112" s="115"/>
      <c r="E112" s="232"/>
      <c r="F112" s="25"/>
      <c r="G112" s="232"/>
      <c r="H112" s="232"/>
      <c r="I112" s="232"/>
    </row>
    <row r="113" spans="1:9" s="17" customFormat="1" ht="15">
      <c r="A113" s="232"/>
      <c r="B113" s="116" t="s">
        <v>240</v>
      </c>
      <c r="C113" s="232"/>
      <c r="D113" s="132"/>
      <c r="E113" s="232"/>
      <c r="F113" s="132"/>
      <c r="G113" s="232"/>
      <c r="H113" s="326"/>
      <c r="I113" s="232"/>
    </row>
    <row r="114" spans="1:9" s="17" customFormat="1" ht="30">
      <c r="A114" s="232"/>
      <c r="B114" s="133" t="s">
        <v>241</v>
      </c>
      <c r="C114" s="232"/>
      <c r="D114" s="145" t="s">
        <v>130</v>
      </c>
      <c r="E114" s="232"/>
      <c r="F114" s="145" t="s">
        <v>242</v>
      </c>
      <c r="G114" s="232"/>
      <c r="H114" s="327" t="s">
        <v>243</v>
      </c>
      <c r="I114" s="232"/>
    </row>
    <row r="115" spans="1:9" s="17" customFormat="1" ht="30.75" customHeight="1">
      <c r="A115" s="232"/>
      <c r="B115" s="138" t="s">
        <v>244</v>
      </c>
      <c r="C115" s="232"/>
      <c r="D115" s="208">
        <f>15663916/4.3117</f>
        <v>3632886.3325370504</v>
      </c>
      <c r="E115" s="232"/>
      <c r="F115" s="146" t="s">
        <v>196</v>
      </c>
      <c r="G115" s="232"/>
      <c r="H115" s="234"/>
      <c r="I115" s="232"/>
    </row>
    <row r="116" spans="1:9" s="17" customFormat="1" ht="15">
      <c r="A116" s="232"/>
      <c r="B116" s="35"/>
      <c r="C116" s="232"/>
      <c r="D116" s="115"/>
      <c r="E116" s="232"/>
      <c r="F116" s="25"/>
      <c r="G116" s="232"/>
      <c r="H116" s="232"/>
      <c r="I116" s="232"/>
    </row>
    <row r="117" spans="1:9" s="17" customFormat="1" ht="15">
      <c r="A117" s="232"/>
      <c r="B117" s="116" t="s">
        <v>245</v>
      </c>
      <c r="C117" s="232"/>
      <c r="D117" s="132"/>
      <c r="E117" s="232"/>
      <c r="F117" s="132"/>
      <c r="G117" s="232"/>
      <c r="H117" s="326"/>
      <c r="I117" s="232"/>
    </row>
    <row r="118" spans="1:9" s="17" customFormat="1" ht="30">
      <c r="A118" s="232"/>
      <c r="B118" s="133" t="s">
        <v>246</v>
      </c>
      <c r="C118" s="232"/>
      <c r="D118" s="145" t="s">
        <v>130</v>
      </c>
      <c r="E118" s="232"/>
      <c r="F118" s="145" t="s">
        <v>247</v>
      </c>
      <c r="G118" s="232"/>
      <c r="H118" s="327" t="s">
        <v>248</v>
      </c>
      <c r="I118" s="232"/>
    </row>
    <row r="119" spans="1:9" s="17" customFormat="1" ht="15">
      <c r="A119" s="232"/>
      <c r="B119" s="138" t="s">
        <v>249</v>
      </c>
      <c r="C119" s="232"/>
      <c r="D119" s="206">
        <v>501300433</v>
      </c>
      <c r="E119" s="232"/>
      <c r="F119" s="146" t="s">
        <v>196</v>
      </c>
      <c r="G119" s="232"/>
      <c r="H119" s="234"/>
      <c r="I119" s="232"/>
    </row>
    <row r="120" spans="1:9" s="17" customFormat="1" ht="15">
      <c r="A120" s="232"/>
      <c r="B120" s="35"/>
      <c r="C120" s="232"/>
      <c r="D120" s="115"/>
      <c r="E120" s="232"/>
      <c r="F120" s="25"/>
      <c r="G120" s="232"/>
      <c r="H120" s="232"/>
      <c r="I120" s="232"/>
    </row>
    <row r="121" spans="1:9" s="17" customFormat="1" ht="15">
      <c r="A121" s="232"/>
      <c r="B121" s="116" t="s">
        <v>250</v>
      </c>
      <c r="C121" s="232"/>
      <c r="D121" s="132"/>
      <c r="E121" s="232"/>
      <c r="F121" s="132"/>
      <c r="G121" s="232"/>
      <c r="H121" s="326"/>
      <c r="I121" s="232"/>
    </row>
    <row r="122" spans="1:9" s="17" customFormat="1" ht="30">
      <c r="A122" s="232"/>
      <c r="B122" s="133" t="str">
        <f>"Does the government disclose information on"&amp;RIGHT(B121,LEN(B121)-SEARCH(":",B121,1))&amp;"?"</f>
        <v>Does the government disclose information on Direct subnational payments?</v>
      </c>
      <c r="C122" s="232"/>
      <c r="D122" s="145" t="s">
        <v>130</v>
      </c>
      <c r="E122" s="232"/>
      <c r="F122" s="145" t="s">
        <v>251</v>
      </c>
      <c r="G122" s="232"/>
      <c r="H122" s="327"/>
      <c r="I122" s="232"/>
    </row>
    <row r="123" spans="1:9" s="17" customFormat="1" ht="15">
      <c r="A123" s="232"/>
      <c r="B123" s="138" t="s">
        <v>252</v>
      </c>
      <c r="C123" s="232"/>
      <c r="D123" s="206">
        <v>706921</v>
      </c>
      <c r="E123" s="232"/>
      <c r="F123" s="146" t="s">
        <v>196</v>
      </c>
      <c r="G123" s="232"/>
      <c r="H123" s="234"/>
      <c r="I123" s="232"/>
    </row>
    <row r="124" spans="1:9" s="17" customFormat="1" ht="15">
      <c r="A124" s="232"/>
      <c r="B124" s="35"/>
      <c r="C124" s="232"/>
      <c r="D124" s="115"/>
      <c r="E124" s="232"/>
      <c r="F124" s="25"/>
      <c r="G124" s="232"/>
      <c r="H124" s="232"/>
      <c r="I124" s="232"/>
    </row>
    <row r="125" spans="1:9" s="17" customFormat="1" ht="15">
      <c r="A125" s="232"/>
      <c r="B125" s="116" t="s">
        <v>253</v>
      </c>
      <c r="C125" s="232"/>
      <c r="D125" s="132"/>
      <c r="E125" s="232"/>
      <c r="F125" s="25"/>
      <c r="G125" s="232"/>
      <c r="H125" s="326"/>
      <c r="I125" s="232"/>
    </row>
    <row r="126" spans="1:9" s="17" customFormat="1" ht="30">
      <c r="A126" s="232"/>
      <c r="B126" s="134" t="s">
        <v>254</v>
      </c>
      <c r="C126" s="232"/>
      <c r="D126" s="200">
        <f>IFERROR(IF(_xlfn.DAYS('Part 1 - About'!$E$24,'Part 1 - About'!$E$20)/365&gt;0,_xlfn.DAYS('Part 1 - About'!$E$24,'Part 1 - About'!$E$20)/365,_xlfn.DAYS('Part 1 - About'!$E$27,'Part 1 - About'!$E$20)/365),"Automatically completed using the 1. About sheet")</f>
        <v>2</v>
      </c>
      <c r="E126" s="232"/>
      <c r="F126" s="25"/>
      <c r="G126" s="232"/>
      <c r="H126" s="234"/>
      <c r="I126" s="232"/>
    </row>
    <row r="127" spans="1:9" s="17" customFormat="1" ht="15">
      <c r="A127" s="232"/>
      <c r="B127" s="35"/>
      <c r="C127" s="232"/>
      <c r="D127" s="115"/>
      <c r="E127" s="232"/>
      <c r="F127" s="25"/>
      <c r="G127" s="232"/>
      <c r="H127" s="232"/>
      <c r="I127" s="232"/>
    </row>
    <row r="128" spans="1:9" s="17" customFormat="1" ht="15">
      <c r="A128" s="232"/>
      <c r="B128" s="116" t="s">
        <v>255</v>
      </c>
      <c r="C128" s="232"/>
      <c r="D128" s="132"/>
      <c r="E128" s="232"/>
      <c r="F128" s="132"/>
      <c r="G128" s="232"/>
      <c r="H128" s="326"/>
      <c r="I128" s="232"/>
    </row>
    <row r="129" spans="1:16" s="17" customFormat="1" ht="45">
      <c r="A129" s="232"/>
      <c r="B129" s="128" t="s">
        <v>256</v>
      </c>
      <c r="C129" s="232"/>
      <c r="D129" s="145" t="s">
        <v>130</v>
      </c>
      <c r="E129" s="232"/>
      <c r="F129" s="145" t="s">
        <v>257</v>
      </c>
      <c r="G129" s="232"/>
      <c r="H129" s="327" t="s">
        <v>258</v>
      </c>
      <c r="I129" s="232"/>
      <c r="J129" s="232"/>
      <c r="K129" s="232"/>
      <c r="L129" s="232"/>
      <c r="M129" s="232"/>
      <c r="N129" s="232"/>
      <c r="O129" s="232"/>
      <c r="P129" s="232"/>
    </row>
    <row r="130" spans="1:16" s="17" customFormat="1" ht="30">
      <c r="A130" s="232"/>
      <c r="B130" s="129" t="s">
        <v>259</v>
      </c>
      <c r="C130" s="232"/>
      <c r="D130" s="145" t="s">
        <v>130</v>
      </c>
      <c r="E130" s="232"/>
      <c r="F130" s="145" t="s">
        <v>260</v>
      </c>
      <c r="G130" s="232"/>
      <c r="H130" s="327" t="s">
        <v>258</v>
      </c>
      <c r="I130" s="232"/>
      <c r="J130" s="232"/>
      <c r="K130" s="232"/>
      <c r="L130" s="232"/>
      <c r="M130" s="232"/>
      <c r="N130" s="232"/>
      <c r="O130" s="232"/>
      <c r="P130" s="232"/>
    </row>
    <row r="131" spans="1:16" s="17" customFormat="1" ht="15">
      <c r="A131" s="232"/>
      <c r="B131" s="118" t="s">
        <v>261</v>
      </c>
      <c r="C131" s="232"/>
      <c r="D131" s="145" t="s">
        <v>130</v>
      </c>
      <c r="E131" s="232"/>
      <c r="F131" s="145" t="s">
        <v>260</v>
      </c>
      <c r="G131" s="232"/>
      <c r="H131" s="327" t="s">
        <v>258</v>
      </c>
      <c r="I131" s="232"/>
      <c r="J131" s="232"/>
      <c r="K131" s="232"/>
      <c r="L131" s="232"/>
      <c r="M131" s="232"/>
      <c r="N131" s="232"/>
      <c r="O131" s="232"/>
      <c r="P131" s="232"/>
    </row>
    <row r="132" spans="1:16" s="17" customFormat="1" ht="15">
      <c r="A132" s="232"/>
      <c r="B132" s="120" t="s">
        <v>262</v>
      </c>
      <c r="C132" s="232"/>
      <c r="D132" s="145" t="s">
        <v>130</v>
      </c>
      <c r="E132" s="232"/>
      <c r="F132" s="145"/>
      <c r="G132" s="232"/>
      <c r="H132" s="327"/>
      <c r="I132" s="232"/>
      <c r="J132" s="232"/>
      <c r="K132" s="232"/>
      <c r="L132" s="232"/>
      <c r="M132" s="232"/>
      <c r="N132" s="232"/>
      <c r="O132" s="232"/>
      <c r="P132" s="232"/>
    </row>
    <row r="133" spans="1:16" s="17" customFormat="1" ht="15">
      <c r="A133" s="232"/>
      <c r="B133" s="118" t="s">
        <v>263</v>
      </c>
      <c r="C133" s="232"/>
      <c r="D133" s="145" t="s">
        <v>130</v>
      </c>
      <c r="E133" s="232"/>
      <c r="F133" s="145" t="s">
        <v>260</v>
      </c>
      <c r="G133" s="232"/>
      <c r="H133" s="327" t="s">
        <v>258</v>
      </c>
      <c r="I133" s="232"/>
      <c r="J133" s="232"/>
      <c r="K133" s="232"/>
      <c r="L133" s="232"/>
      <c r="M133" s="232"/>
      <c r="N133" s="232"/>
      <c r="O133" s="232"/>
      <c r="P133" s="232"/>
    </row>
    <row r="134" spans="1:16" s="17" customFormat="1" ht="15">
      <c r="A134" s="232"/>
      <c r="B134" s="121" t="s">
        <v>264</v>
      </c>
      <c r="C134" s="232"/>
      <c r="D134" s="145" t="s">
        <v>130</v>
      </c>
      <c r="E134" s="232"/>
      <c r="F134" s="145" t="s">
        <v>260</v>
      </c>
      <c r="G134" s="232"/>
      <c r="H134" s="327" t="s">
        <v>258</v>
      </c>
      <c r="I134" s="232"/>
      <c r="J134" s="232"/>
      <c r="K134" s="232"/>
      <c r="L134" s="232"/>
      <c r="M134" s="232"/>
      <c r="N134" s="232"/>
      <c r="O134" s="232"/>
      <c r="P134" s="232"/>
    </row>
    <row r="135" spans="1:16" s="17" customFormat="1" ht="15">
      <c r="A135" s="232"/>
      <c r="B135" s="35"/>
      <c r="C135" s="232"/>
      <c r="D135" s="115"/>
      <c r="E135" s="232"/>
      <c r="F135" s="25"/>
      <c r="G135" s="232"/>
      <c r="H135" s="232"/>
      <c r="I135" s="232"/>
      <c r="J135" s="232"/>
      <c r="K135" s="232"/>
      <c r="L135" s="232"/>
      <c r="M135" s="232"/>
      <c r="N135" s="232"/>
      <c r="O135" s="232"/>
      <c r="P135" s="232"/>
    </row>
    <row r="136" spans="1:16" s="17" customFormat="1" ht="30">
      <c r="A136" s="232"/>
      <c r="B136" s="116" t="s">
        <v>265</v>
      </c>
      <c r="C136" s="232"/>
      <c r="D136" s="132"/>
      <c r="E136" s="232"/>
      <c r="F136" s="132"/>
      <c r="G136" s="232"/>
      <c r="H136" s="326"/>
      <c r="I136" s="232"/>
      <c r="J136" s="232"/>
      <c r="K136" s="232"/>
      <c r="L136" s="232"/>
      <c r="M136" s="232"/>
      <c r="N136" s="232"/>
      <c r="O136" s="232"/>
      <c r="P136" s="232"/>
    </row>
    <row r="137" spans="1:16" s="17" customFormat="1" ht="45">
      <c r="A137" s="232"/>
      <c r="B137" s="133" t="s">
        <v>266</v>
      </c>
      <c r="C137" s="232"/>
      <c r="D137" s="145" t="s">
        <v>130</v>
      </c>
      <c r="E137" s="232"/>
      <c r="F137" s="145" t="s">
        <v>267</v>
      </c>
      <c r="G137" s="232"/>
      <c r="H137" s="327" t="s">
        <v>268</v>
      </c>
      <c r="I137" s="232"/>
      <c r="J137" s="232"/>
      <c r="K137" s="232"/>
      <c r="L137" s="232"/>
      <c r="M137" s="232"/>
      <c r="N137" s="232"/>
      <c r="O137" s="232"/>
      <c r="P137" s="232"/>
    </row>
    <row r="138" spans="1:16" s="17" customFormat="1" ht="30">
      <c r="A138" s="232"/>
      <c r="B138" s="138" t="s">
        <v>269</v>
      </c>
      <c r="C138" s="232"/>
      <c r="D138" s="146" t="s">
        <v>230</v>
      </c>
      <c r="E138" s="232"/>
      <c r="F138" s="149" t="str">
        <f>IF(D138=Lists!$K$4,"&lt; Input URL to data source &gt;",IF(D138=Lists!$K$5,"&lt; Reference section in EITI Report &gt;",IF(D138=Lists!$K$6,"&lt; Reference evidence of non-applicability &gt;","")))</f>
        <v/>
      </c>
      <c r="G138" s="232"/>
      <c r="H138" s="234" t="s">
        <v>77</v>
      </c>
      <c r="I138" s="232"/>
      <c r="J138" s="232"/>
      <c r="K138" s="232"/>
      <c r="L138" s="232"/>
      <c r="M138" s="232"/>
      <c r="N138" s="232"/>
      <c r="O138" s="232"/>
      <c r="P138" s="232"/>
    </row>
    <row r="139" spans="1:16" s="17" customFormat="1" ht="15">
      <c r="A139" s="232"/>
      <c r="B139" s="35"/>
      <c r="C139" s="232"/>
      <c r="D139" s="115"/>
      <c r="E139" s="232"/>
      <c r="F139" s="25"/>
      <c r="G139" s="232"/>
      <c r="H139" s="232"/>
      <c r="I139" s="232"/>
      <c r="J139" s="232"/>
      <c r="K139" s="232"/>
      <c r="L139" s="232"/>
      <c r="M139" s="232"/>
      <c r="N139" s="232"/>
      <c r="O139" s="232"/>
      <c r="P139" s="232"/>
    </row>
    <row r="140" spans="1:16" s="17" customFormat="1" ht="15">
      <c r="A140" s="232"/>
      <c r="B140" s="116" t="s">
        <v>270</v>
      </c>
      <c r="C140" s="232"/>
      <c r="D140" s="132"/>
      <c r="E140" s="232"/>
      <c r="F140" s="132"/>
      <c r="G140" s="232"/>
      <c r="H140" s="326"/>
      <c r="I140" s="232"/>
      <c r="J140" s="232"/>
      <c r="K140" s="232"/>
      <c r="L140" s="232"/>
      <c r="M140" s="232"/>
      <c r="N140" s="232"/>
      <c r="O140" s="232"/>
      <c r="P140" s="232"/>
    </row>
    <row r="141" spans="1:16" s="17" customFormat="1" ht="30">
      <c r="A141" s="232"/>
      <c r="B141" s="133" t="s">
        <v>271</v>
      </c>
      <c r="C141" s="232"/>
      <c r="D141" s="145" t="s">
        <v>130</v>
      </c>
      <c r="E141" s="232"/>
      <c r="F141" s="145" t="s">
        <v>272</v>
      </c>
      <c r="G141" s="232"/>
      <c r="H141" s="327"/>
      <c r="I141" s="232"/>
      <c r="J141" s="232"/>
      <c r="K141" s="232"/>
      <c r="L141" s="232"/>
      <c r="M141" s="232"/>
      <c r="N141" s="232"/>
      <c r="O141" s="232"/>
      <c r="P141" s="232"/>
    </row>
    <row r="142" spans="1:16" s="17" customFormat="1" ht="30">
      <c r="A142" s="232"/>
      <c r="B142" s="137" t="s">
        <v>273</v>
      </c>
      <c r="C142" s="232"/>
      <c r="D142" s="204">
        <v>661562</v>
      </c>
      <c r="E142" s="232"/>
      <c r="F142" s="145" t="s">
        <v>92</v>
      </c>
      <c r="G142" s="232"/>
      <c r="H142" s="266" t="s">
        <v>274</v>
      </c>
      <c r="I142" s="232"/>
      <c r="J142" s="232"/>
      <c r="K142" s="232"/>
      <c r="L142" s="232"/>
      <c r="M142" s="232"/>
      <c r="N142" s="232"/>
      <c r="O142" s="232"/>
      <c r="P142" s="232"/>
    </row>
    <row r="143" spans="1:16" s="17" customFormat="1" ht="30">
      <c r="A143" s="232"/>
      <c r="B143" s="138" t="s">
        <v>275</v>
      </c>
      <c r="C143" s="232"/>
      <c r="D143" s="206">
        <v>283016</v>
      </c>
      <c r="E143" s="232"/>
      <c r="F143" s="146" t="s">
        <v>92</v>
      </c>
      <c r="G143" s="232"/>
      <c r="H143" s="234"/>
      <c r="I143" s="232"/>
      <c r="J143" s="232"/>
      <c r="K143" s="232"/>
      <c r="L143" s="232"/>
      <c r="M143" s="232"/>
      <c r="N143" s="232"/>
      <c r="O143" s="232"/>
      <c r="P143" s="232"/>
    </row>
    <row r="144" spans="1:16" s="17" customFormat="1" ht="15">
      <c r="A144" s="232"/>
      <c r="B144" s="35"/>
      <c r="C144" s="232"/>
      <c r="D144" s="115"/>
      <c r="E144" s="232"/>
      <c r="F144" s="25"/>
      <c r="G144" s="232"/>
      <c r="H144" s="232"/>
      <c r="I144" s="232"/>
      <c r="J144" s="232"/>
      <c r="K144" s="232"/>
      <c r="L144" s="232"/>
      <c r="M144" s="232"/>
      <c r="N144" s="232"/>
      <c r="O144" s="232"/>
      <c r="P144" s="232"/>
    </row>
    <row r="145" spans="1:9" s="17" customFormat="1" ht="30">
      <c r="A145" s="232"/>
      <c r="B145" s="116" t="s">
        <v>276</v>
      </c>
      <c r="C145" s="232"/>
      <c r="D145" s="132"/>
      <c r="E145" s="232"/>
      <c r="F145" s="132"/>
      <c r="G145" s="232"/>
      <c r="H145" s="326"/>
      <c r="I145" s="232"/>
    </row>
    <row r="146" spans="1:9" s="17" customFormat="1" ht="45">
      <c r="A146" s="232"/>
      <c r="B146" s="133" t="s">
        <v>277</v>
      </c>
      <c r="C146" s="232"/>
      <c r="D146" s="145" t="s">
        <v>77</v>
      </c>
      <c r="E146" s="232"/>
      <c r="F146" s="145" t="str">
        <f>IF(D146=Lists!$K$4,"&lt; Input URL to data source &gt;",IF(D146=Lists!$K$5,"&lt; Reference section in EITI Report or URL &gt;",IF(D146=Lists!$K$6,"&lt; Reference evidence of non-applicability &gt;","")))</f>
        <v/>
      </c>
      <c r="G146" s="232"/>
      <c r="H146" s="327"/>
      <c r="I146" s="232"/>
    </row>
    <row r="147" spans="1:9" s="17" customFormat="1" ht="30">
      <c r="A147" s="232"/>
      <c r="B147" s="133" t="s">
        <v>278</v>
      </c>
      <c r="C147" s="232"/>
      <c r="D147" s="145" t="s">
        <v>130</v>
      </c>
      <c r="E147" s="232"/>
      <c r="F147" s="145" t="s">
        <v>279</v>
      </c>
      <c r="G147" s="232"/>
      <c r="H147" s="327"/>
      <c r="I147" s="232"/>
    </row>
    <row r="148" spans="1:9" s="17" customFormat="1" ht="45">
      <c r="A148" s="232"/>
      <c r="B148" s="134" t="s">
        <v>280</v>
      </c>
      <c r="C148" s="232"/>
      <c r="D148" s="146" t="s">
        <v>158</v>
      </c>
      <c r="E148" s="232"/>
      <c r="F148" s="212" t="s">
        <v>281</v>
      </c>
      <c r="G148" s="232"/>
      <c r="H148" s="234"/>
      <c r="I148" s="232"/>
    </row>
    <row r="149" spans="1:9" s="17" customFormat="1" ht="15">
      <c r="A149" s="232"/>
      <c r="B149" s="35"/>
      <c r="C149" s="232"/>
      <c r="D149" s="115"/>
      <c r="E149" s="232"/>
      <c r="F149" s="25"/>
      <c r="G149" s="232"/>
      <c r="H149" s="232"/>
      <c r="I149" s="232"/>
    </row>
    <row r="150" spans="1:9" s="17" customFormat="1" ht="15">
      <c r="A150" s="232"/>
      <c r="B150" s="116" t="s">
        <v>282</v>
      </c>
      <c r="C150" s="232"/>
      <c r="D150" s="132"/>
      <c r="E150" s="232"/>
      <c r="F150" s="132"/>
      <c r="G150" s="232"/>
      <c r="H150" s="326"/>
      <c r="I150" s="232"/>
    </row>
    <row r="151" spans="1:9" s="17" customFormat="1" ht="30">
      <c r="A151" s="232"/>
      <c r="B151" s="133" t="s">
        <v>283</v>
      </c>
      <c r="C151" s="232"/>
      <c r="D151" s="145" t="s">
        <v>77</v>
      </c>
      <c r="E151" s="232"/>
      <c r="F151" s="145" t="str">
        <f>IF(D151=Lists!$K$4,"&lt; Input URL to data source &gt;",IF(D151=Lists!$K$5,"&lt; Reference section in EITI Report or URL &gt;",IF(D151=Lists!$K$6,"&lt; Reference evidence of non-applicability &gt;","")))</f>
        <v/>
      </c>
      <c r="G151" s="232"/>
      <c r="H151" s="327"/>
      <c r="I151" s="232"/>
    </row>
    <row r="152" spans="1:9" s="17" customFormat="1" ht="30">
      <c r="A152" s="232"/>
      <c r="B152" s="137" t="s">
        <v>284</v>
      </c>
      <c r="C152" s="232"/>
      <c r="D152" s="145" t="s">
        <v>230</v>
      </c>
      <c r="E152" s="232"/>
      <c r="F152" s="145" t="s">
        <v>196</v>
      </c>
      <c r="G152" s="232"/>
      <c r="H152" s="327" t="s">
        <v>285</v>
      </c>
      <c r="I152" s="232"/>
    </row>
    <row r="153" spans="1:9" s="17" customFormat="1" ht="30">
      <c r="A153" s="232"/>
      <c r="B153" s="137" t="s">
        <v>286</v>
      </c>
      <c r="C153" s="232"/>
      <c r="D153" s="145" t="s">
        <v>230</v>
      </c>
      <c r="E153" s="329"/>
      <c r="F153" s="145" t="s">
        <v>196</v>
      </c>
      <c r="G153" s="232"/>
      <c r="H153" s="327"/>
      <c r="I153" s="232"/>
    </row>
    <row r="154" spans="1:9" s="17" customFormat="1" ht="15">
      <c r="A154" s="232"/>
      <c r="B154" s="133" t="s">
        <v>287</v>
      </c>
      <c r="C154" s="232"/>
      <c r="D154" s="145" t="s">
        <v>77</v>
      </c>
      <c r="E154" s="232"/>
      <c r="F154" s="150" t="str">
        <f>IF(D154=Lists!$K$4,"&lt; Input URL to data source &gt;",IF(D154=Lists!$K$5,"&lt; Reference section in EITI Report &gt;",IF(D154=Lists!$K$6,"&lt; Reference evidence of non-applicability &gt;","")))</f>
        <v/>
      </c>
      <c r="G154" s="232"/>
      <c r="H154" s="327"/>
      <c r="I154" s="232"/>
    </row>
    <row r="155" spans="1:9" s="17" customFormat="1" ht="30">
      <c r="A155" s="232"/>
      <c r="B155" s="137" t="s">
        <v>288</v>
      </c>
      <c r="C155" s="232"/>
      <c r="D155" s="145" t="s">
        <v>230</v>
      </c>
      <c r="E155" s="232"/>
      <c r="F155" s="145" t="s">
        <v>196</v>
      </c>
      <c r="G155" s="232"/>
      <c r="H155" s="327" t="s">
        <v>285</v>
      </c>
      <c r="I155" s="232"/>
    </row>
    <row r="156" spans="1:9" s="17" customFormat="1" ht="30">
      <c r="A156" s="232"/>
      <c r="B156" s="137" t="s">
        <v>289</v>
      </c>
      <c r="C156" s="232"/>
      <c r="D156" s="145" t="s">
        <v>230</v>
      </c>
      <c r="E156" s="232"/>
      <c r="F156" s="145" t="s">
        <v>196</v>
      </c>
      <c r="G156" s="232"/>
      <c r="H156" s="327" t="s">
        <v>290</v>
      </c>
      <c r="I156" s="232"/>
    </row>
    <row r="157" spans="1:9" s="17" customFormat="1" ht="30">
      <c r="A157" s="232"/>
      <c r="B157" s="133" t="s">
        <v>291</v>
      </c>
      <c r="C157" s="232"/>
      <c r="D157" s="145" t="s">
        <v>130</v>
      </c>
      <c r="E157" s="232"/>
      <c r="F157" s="145" t="s">
        <v>292</v>
      </c>
      <c r="G157" s="232"/>
      <c r="H157" s="266" t="s">
        <v>293</v>
      </c>
      <c r="I157" s="232"/>
    </row>
    <row r="158" spans="1:9" s="17" customFormat="1" ht="30">
      <c r="A158" s="232"/>
      <c r="B158" s="137" t="s">
        <v>294</v>
      </c>
      <c r="C158" s="232"/>
      <c r="D158" s="204">
        <v>7844299</v>
      </c>
      <c r="E158" s="232"/>
      <c r="F158" s="145" t="s">
        <v>92</v>
      </c>
      <c r="G158" s="232"/>
      <c r="H158" s="327"/>
      <c r="I158" s="232"/>
    </row>
    <row r="159" spans="1:9" s="17" customFormat="1" ht="30">
      <c r="A159" s="232"/>
      <c r="B159" s="138" t="s">
        <v>295</v>
      </c>
      <c r="C159" s="232"/>
      <c r="D159" s="145" t="s">
        <v>230</v>
      </c>
      <c r="E159" s="232"/>
      <c r="F159" s="145" t="s">
        <v>196</v>
      </c>
      <c r="G159" s="232"/>
      <c r="H159" s="234"/>
      <c r="I159" s="232"/>
    </row>
    <row r="160" spans="1:9" s="17" customFormat="1" ht="15">
      <c r="A160" s="232"/>
      <c r="B160" s="35"/>
      <c r="C160" s="232"/>
      <c r="D160" s="115"/>
      <c r="E160" s="232"/>
      <c r="F160" s="25"/>
      <c r="G160" s="232"/>
      <c r="H160" s="232"/>
      <c r="I160" s="232"/>
    </row>
    <row r="161" spans="1:9" s="17" customFormat="1" ht="15">
      <c r="A161" s="232"/>
      <c r="B161" s="116" t="s">
        <v>296</v>
      </c>
      <c r="C161" s="232"/>
      <c r="D161" s="132"/>
      <c r="E161" s="232"/>
      <c r="F161" s="132"/>
      <c r="G161" s="232"/>
      <c r="H161" s="326"/>
      <c r="I161" s="232"/>
    </row>
    <row r="162" spans="1:9" s="17" customFormat="1" ht="30">
      <c r="A162" s="232"/>
      <c r="B162" s="133" t="s">
        <v>297</v>
      </c>
      <c r="C162" s="232"/>
      <c r="D162" s="145" t="s">
        <v>106</v>
      </c>
      <c r="E162" s="232"/>
      <c r="F162" s="145" t="s">
        <v>298</v>
      </c>
      <c r="G162" s="232"/>
      <c r="H162" s="327"/>
      <c r="I162" s="232"/>
    </row>
    <row r="163" spans="1:9" s="17" customFormat="1" ht="30">
      <c r="A163" s="232"/>
      <c r="B163" s="138" t="s">
        <v>299</v>
      </c>
      <c r="C163" s="232"/>
      <c r="D163" s="146" t="s">
        <v>230</v>
      </c>
      <c r="E163" s="232"/>
      <c r="F163" s="146" t="s">
        <v>196</v>
      </c>
      <c r="G163" s="232"/>
      <c r="H163" s="234"/>
      <c r="I163" s="232"/>
    </row>
    <row r="164" spans="1:9" s="17" customFormat="1" ht="15">
      <c r="A164" s="232"/>
      <c r="B164" s="35"/>
      <c r="C164" s="232"/>
      <c r="D164" s="115"/>
      <c r="E164" s="232"/>
      <c r="F164" s="25"/>
      <c r="G164" s="232"/>
      <c r="H164" s="232"/>
      <c r="I164" s="232"/>
    </row>
    <row r="165" spans="1:9" s="17" customFormat="1" ht="15">
      <c r="A165" s="232"/>
      <c r="B165" s="116" t="s">
        <v>300</v>
      </c>
      <c r="C165" s="232"/>
      <c r="D165" s="139"/>
      <c r="E165" s="232"/>
      <c r="F165" s="140"/>
      <c r="G165" s="232"/>
      <c r="H165" s="326"/>
      <c r="I165" s="232"/>
    </row>
    <row r="166" spans="1:9" s="17" customFormat="1" ht="30">
      <c r="A166" s="232"/>
      <c r="B166" s="141" t="s">
        <v>301</v>
      </c>
      <c r="C166" s="232"/>
      <c r="D166" s="145" t="s">
        <v>158</v>
      </c>
      <c r="E166" s="232"/>
      <c r="F166" s="211" t="s">
        <v>302</v>
      </c>
      <c r="G166" s="232"/>
      <c r="H166" s="327"/>
      <c r="I166" s="232"/>
    </row>
    <row r="167" spans="1:9" s="17" customFormat="1" ht="30">
      <c r="A167" s="232"/>
      <c r="B167" s="133" t="s">
        <v>303</v>
      </c>
      <c r="C167" s="232"/>
      <c r="D167" s="249">
        <v>4659878934</v>
      </c>
      <c r="E167" s="232"/>
      <c r="F167" s="145" t="s">
        <v>196</v>
      </c>
      <c r="G167" s="232"/>
      <c r="H167" s="327"/>
      <c r="I167" s="232"/>
    </row>
    <row r="168" spans="1:9" s="17" customFormat="1" ht="15">
      <c r="A168" s="232"/>
      <c r="B168" s="128" t="s">
        <v>304</v>
      </c>
      <c r="C168" s="232"/>
      <c r="D168" s="250">
        <v>3613000000</v>
      </c>
      <c r="E168" s="232"/>
      <c r="F168" s="145" t="s">
        <v>92</v>
      </c>
      <c r="G168" s="232"/>
      <c r="H168" s="327"/>
      <c r="I168" s="232"/>
    </row>
    <row r="169" spans="1:9" s="17" customFormat="1" ht="15">
      <c r="A169" s="232"/>
      <c r="B169" s="118" t="s">
        <v>305</v>
      </c>
      <c r="C169" s="232"/>
      <c r="D169" s="249">
        <v>138974000000</v>
      </c>
      <c r="E169" s="232"/>
      <c r="F169" s="145" t="s">
        <v>92</v>
      </c>
      <c r="G169" s="232"/>
      <c r="H169" s="327"/>
      <c r="I169" s="232"/>
    </row>
    <row r="170" spans="1:9" s="17" customFormat="1" ht="15">
      <c r="A170" s="232"/>
      <c r="B170" s="118" t="s">
        <v>306</v>
      </c>
      <c r="C170" s="232"/>
      <c r="D170" s="249">
        <v>4494086000</v>
      </c>
      <c r="E170" s="232"/>
      <c r="F170" s="145" t="s">
        <v>92</v>
      </c>
      <c r="G170" s="232"/>
      <c r="H170" s="327"/>
      <c r="I170" s="232"/>
    </row>
    <row r="171" spans="1:9" s="17" customFormat="1" ht="15">
      <c r="A171" s="232"/>
      <c r="B171" s="118" t="s">
        <v>307</v>
      </c>
      <c r="C171" s="232"/>
      <c r="D171" s="204">
        <v>40277000000</v>
      </c>
      <c r="E171" s="232"/>
      <c r="F171" s="145" t="s">
        <v>92</v>
      </c>
      <c r="G171" s="232"/>
      <c r="H171" s="230" t="s">
        <v>308</v>
      </c>
      <c r="I171" s="232"/>
    </row>
    <row r="172" spans="1:9" s="17" customFormat="1" ht="15">
      <c r="A172" s="232"/>
      <c r="B172" s="118" t="s">
        <v>309</v>
      </c>
      <c r="C172" s="232"/>
      <c r="D172" s="204">
        <v>3115100000</v>
      </c>
      <c r="E172" s="232"/>
      <c r="F172" s="145" t="s">
        <v>92</v>
      </c>
      <c r="G172" s="232"/>
      <c r="H172" s="327"/>
      <c r="I172" s="232"/>
    </row>
    <row r="173" spans="1:9" s="17" customFormat="1" ht="15">
      <c r="A173" s="232"/>
      <c r="B173" s="118" t="s">
        <v>310</v>
      </c>
      <c r="C173" s="232"/>
      <c r="D173" s="204">
        <v>3208713500</v>
      </c>
      <c r="E173" s="232"/>
      <c r="F173" s="145" t="s">
        <v>196</v>
      </c>
      <c r="G173" s="232"/>
      <c r="H173" s="232"/>
      <c r="I173" s="232"/>
    </row>
    <row r="174" spans="1:9" s="17" customFormat="1" ht="15">
      <c r="A174" s="232"/>
      <c r="B174" s="118" t="s">
        <v>311</v>
      </c>
      <c r="C174" s="232"/>
      <c r="D174" s="204">
        <v>63236</v>
      </c>
      <c r="E174" s="232"/>
      <c r="F174" s="145" t="s">
        <v>312</v>
      </c>
      <c r="G174" s="232"/>
      <c r="H174" s="327" t="s">
        <v>313</v>
      </c>
      <c r="I174" s="232"/>
    </row>
    <row r="175" spans="1:9" s="17" customFormat="1" ht="15.6" thickBot="1">
      <c r="A175" s="232"/>
      <c r="B175" s="118" t="s">
        <v>314</v>
      </c>
      <c r="C175" s="232"/>
      <c r="D175" s="204">
        <v>11427</v>
      </c>
      <c r="E175" s="232"/>
      <c r="F175" s="145" t="s">
        <v>312</v>
      </c>
      <c r="G175" s="232"/>
      <c r="H175" s="327"/>
      <c r="I175" s="232"/>
    </row>
    <row r="176" spans="1:9" s="17" customFormat="1" ht="15.6" thickBot="1">
      <c r="A176" s="232"/>
      <c r="B176" s="118" t="s">
        <v>315</v>
      </c>
      <c r="C176" s="232"/>
      <c r="D176" s="249">
        <v>196200</v>
      </c>
      <c r="E176" s="232"/>
      <c r="F176" s="145" t="s">
        <v>312</v>
      </c>
      <c r="G176" s="232"/>
      <c r="H176" s="251" t="s">
        <v>316</v>
      </c>
      <c r="I176" s="232"/>
    </row>
    <row r="177" spans="1:9" s="17" customFormat="1" ht="15">
      <c r="A177" s="232"/>
      <c r="B177" s="118" t="s">
        <v>317</v>
      </c>
      <c r="C177" s="232"/>
      <c r="D177" s="249"/>
      <c r="E177" s="232"/>
      <c r="F177" s="145" t="s">
        <v>312</v>
      </c>
      <c r="G177" s="232"/>
      <c r="H177" s="252" t="s">
        <v>318</v>
      </c>
      <c r="I177" s="232"/>
    </row>
    <row r="178" spans="1:9" s="17" customFormat="1" ht="15">
      <c r="A178" s="232"/>
      <c r="B178" s="118" t="s">
        <v>319</v>
      </c>
      <c r="C178" s="232"/>
      <c r="D178" s="249">
        <v>1043000000</v>
      </c>
      <c r="E178" s="232"/>
      <c r="F178" s="145" t="s">
        <v>196</v>
      </c>
      <c r="G178" s="232"/>
      <c r="H178" s="327"/>
      <c r="I178" s="232"/>
    </row>
    <row r="179" spans="1:9" s="17" customFormat="1" ht="15">
      <c r="A179" s="232"/>
      <c r="B179" s="127" t="s">
        <v>320</v>
      </c>
      <c r="C179" s="232"/>
      <c r="D179" s="253">
        <v>3745600000</v>
      </c>
      <c r="E179" s="232"/>
      <c r="F179" s="146" t="s">
        <v>196</v>
      </c>
      <c r="G179" s="232"/>
      <c r="H179" s="252" t="s">
        <v>321</v>
      </c>
      <c r="I179" s="232"/>
    </row>
    <row r="180" spans="1:9" s="17" customFormat="1" ht="15">
      <c r="A180" s="232"/>
      <c r="B180" s="25"/>
      <c r="C180" s="232"/>
      <c r="D180" s="142"/>
      <c r="E180" s="232"/>
      <c r="F180" s="25"/>
      <c r="G180" s="232"/>
      <c r="H180" s="232"/>
      <c r="I180" s="232"/>
    </row>
    <row r="181" spans="1:9" s="17" customFormat="1" ht="15">
      <c r="A181" s="232"/>
      <c r="B181" s="116" t="s">
        <v>322</v>
      </c>
      <c r="C181" s="232"/>
      <c r="D181" s="117"/>
      <c r="E181" s="232"/>
      <c r="F181" s="117"/>
      <c r="G181" s="232"/>
      <c r="H181" s="326"/>
      <c r="I181" s="232"/>
    </row>
    <row r="182" spans="1:9" s="17" customFormat="1" ht="15">
      <c r="A182" s="232"/>
      <c r="B182" s="118" t="s">
        <v>128</v>
      </c>
      <c r="C182" s="232"/>
      <c r="D182" s="119"/>
      <c r="E182" s="232"/>
      <c r="F182" s="119"/>
      <c r="G182" s="232"/>
      <c r="H182" s="327"/>
      <c r="I182" s="232"/>
    </row>
    <row r="183" spans="1:9" s="17" customFormat="1" ht="30">
      <c r="A183" s="232"/>
      <c r="B183" s="129" t="s">
        <v>323</v>
      </c>
      <c r="C183" s="232"/>
      <c r="D183" s="145" t="s">
        <v>77</v>
      </c>
      <c r="E183" s="232"/>
      <c r="F183" s="145" t="str">
        <f>IF(D183=Lists!$K$4,"&lt; Input URL to data source &gt;",IF(D183=Lists!$K$5,"&lt; Reference section in EITI Report or URL &gt;",IF(D183=Lists!$K$6,"&lt; Reference evidence of non-applicability &gt;","")))</f>
        <v/>
      </c>
      <c r="G183" s="232"/>
      <c r="H183" s="327"/>
      <c r="I183" s="232"/>
    </row>
    <row r="184" spans="1:9" s="17" customFormat="1" ht="45">
      <c r="A184" s="329"/>
      <c r="B184" s="196" t="s">
        <v>324</v>
      </c>
      <c r="C184" s="330"/>
      <c r="D184" s="145" t="s">
        <v>106</v>
      </c>
      <c r="E184" s="232"/>
      <c r="F184" s="145" t="str">
        <f>IF(D184=Lists!$K$4,"&lt; Input URL to data source &gt;",IF(D184=Lists!$K$5,"&lt; Reference section in EITI Report or URL &gt;",IF(D184=Lists!$K$6,"&lt; Reference evidence of non-applicability &gt;","")))</f>
        <v>&lt; Reference evidence of non-applicability &gt;</v>
      </c>
      <c r="G184" s="232"/>
      <c r="H184" s="327"/>
      <c r="I184" s="232"/>
    </row>
    <row r="185" spans="1:9" s="17" customFormat="1" ht="30">
      <c r="A185" s="232"/>
      <c r="B185" s="130" t="s">
        <v>325</v>
      </c>
      <c r="C185" s="330"/>
      <c r="D185" s="146" t="s">
        <v>77</v>
      </c>
      <c r="E185" s="232"/>
      <c r="F185" s="146" t="str">
        <f>IF(D185=Lists!$K$4,"&lt; Input URL to data source &gt;",IF(D185=Lists!$K$5,"&lt; Reference section in EITI Report or URL &gt;",IF(D185=Lists!$K$6,"&lt; Reference evidence of non-applicability &gt;","")))</f>
        <v/>
      </c>
      <c r="G185" s="232"/>
      <c r="H185" s="234"/>
      <c r="I185" s="232"/>
    </row>
    <row r="186" spans="1:9" s="17" customFormat="1" ht="15.6" thickBot="1">
      <c r="A186" s="232"/>
      <c r="B186" s="143"/>
      <c r="C186" s="321"/>
      <c r="D186" s="144"/>
      <c r="E186" s="321"/>
      <c r="F186" s="143"/>
      <c r="G186" s="321"/>
      <c r="H186" s="321"/>
      <c r="I186" s="232"/>
    </row>
    <row r="187" spans="1:9" s="17" customFormat="1" ht="15">
      <c r="A187" s="232"/>
      <c r="B187" s="25"/>
      <c r="C187" s="232"/>
      <c r="D187" s="142"/>
      <c r="E187" s="232"/>
      <c r="F187" s="25"/>
      <c r="G187" s="232"/>
      <c r="H187" s="232"/>
      <c r="I187" s="232"/>
    </row>
    <row r="188" spans="1:9" s="17" customFormat="1" ht="15.6" thickBot="1">
      <c r="A188" s="232"/>
      <c r="B188" s="290" t="s">
        <v>33</v>
      </c>
      <c r="C188" s="291"/>
      <c r="D188" s="291"/>
      <c r="E188" s="291"/>
      <c r="F188" s="291"/>
      <c r="G188" s="291"/>
      <c r="H188" s="291"/>
      <c r="I188" s="232"/>
    </row>
    <row r="189" spans="1:9" s="17" customFormat="1" ht="15">
      <c r="A189" s="232"/>
      <c r="B189" s="292" t="s">
        <v>34</v>
      </c>
      <c r="C189" s="293"/>
      <c r="D189" s="293"/>
      <c r="E189" s="293"/>
      <c r="F189" s="293"/>
      <c r="G189" s="293"/>
      <c r="H189" s="293"/>
      <c r="I189" s="232"/>
    </row>
    <row r="190" spans="1:9" s="17" customFormat="1" ht="15.6" thickBot="1">
      <c r="A190" s="232"/>
      <c r="B190" s="199"/>
      <c r="C190" s="199"/>
      <c r="D190" s="199"/>
      <c r="E190" s="199"/>
      <c r="F190" s="199"/>
      <c r="G190" s="199"/>
      <c r="H190" s="199"/>
      <c r="I190" s="232"/>
    </row>
    <row r="191" spans="1:9" s="17" customFormat="1" ht="15">
      <c r="A191" s="232"/>
      <c r="B191" s="279" t="s">
        <v>35</v>
      </c>
      <c r="C191" s="279"/>
      <c r="D191" s="279"/>
      <c r="E191" s="279"/>
      <c r="F191" s="279"/>
      <c r="G191" s="279"/>
      <c r="H191" s="279"/>
      <c r="I191" s="232"/>
    </row>
    <row r="192" spans="1:9" s="17" customFormat="1" ht="15.75" customHeight="1">
      <c r="A192" s="232"/>
      <c r="B192" s="270" t="s">
        <v>36</v>
      </c>
      <c r="C192" s="270"/>
      <c r="D192" s="270"/>
      <c r="E192" s="270"/>
      <c r="F192" s="270"/>
      <c r="G192" s="270"/>
      <c r="H192" s="270"/>
      <c r="I192" s="232"/>
    </row>
    <row r="193" spans="1:9" s="17" customFormat="1" ht="15">
      <c r="A193" s="232"/>
      <c r="B193" s="279" t="s">
        <v>38</v>
      </c>
      <c r="C193" s="279"/>
      <c r="D193" s="279"/>
      <c r="E193" s="279"/>
      <c r="F193" s="279"/>
      <c r="G193" s="279"/>
      <c r="H193" s="279"/>
      <c r="I193" s="232"/>
    </row>
    <row r="194" spans="1:9" s="17" customFormat="1" ht="15">
      <c r="A194" s="232"/>
      <c r="B194" s="25"/>
      <c r="C194" s="232"/>
      <c r="D194" s="142"/>
      <c r="E194" s="232"/>
      <c r="F194" s="25"/>
      <c r="G194" s="232"/>
      <c r="H194" s="232"/>
      <c r="I194" s="232"/>
    </row>
    <row r="195" spans="1:9" s="17" customFormat="1" ht="15">
      <c r="A195" s="232"/>
      <c r="B195" s="25"/>
      <c r="C195" s="232"/>
      <c r="D195" s="142"/>
      <c r="E195" s="232"/>
      <c r="F195" s="25"/>
      <c r="G195" s="232"/>
      <c r="H195" s="232"/>
      <c r="I195" s="232"/>
    </row>
    <row r="196" spans="1:9" s="17" customFormat="1" ht="15">
      <c r="A196" s="232"/>
      <c r="B196" s="25"/>
      <c r="C196" s="232"/>
      <c r="D196" s="142"/>
      <c r="E196" s="232"/>
      <c r="F196" s="25"/>
      <c r="G196" s="232"/>
      <c r="H196" s="232"/>
      <c r="I196" s="232"/>
    </row>
    <row r="197" spans="1:9" s="17" customFormat="1" ht="15">
      <c r="A197" s="232"/>
      <c r="B197" s="232"/>
      <c r="C197" s="232"/>
      <c r="D197" s="232"/>
      <c r="E197" s="232"/>
      <c r="F197" s="232"/>
      <c r="G197" s="232"/>
      <c r="H197" s="232"/>
      <c r="I197" s="232"/>
    </row>
    <row r="198" spans="1:9" ht="15.95"/>
    <row r="199" spans="1:9" ht="15.95"/>
    <row r="200" spans="1:9" ht="15.95"/>
    <row r="201" spans="1:9" ht="15.95"/>
    <row r="202" spans="1:9" ht="15.95"/>
    <row r="203" spans="1:9" ht="15.95"/>
    <row r="204" spans="1:9" ht="15.95"/>
    <row r="205" spans="1:9" ht="15.95"/>
    <row r="206" spans="1:9" ht="15.95"/>
    <row r="207" spans="1:9" ht="15.95"/>
    <row r="208" spans="1:9" ht="15.95"/>
    <row r="209" ht="15.95"/>
    <row r="210" ht="15.95"/>
    <row r="211" ht="15.95"/>
    <row r="212" ht="15.95"/>
    <row r="213" ht="15.95"/>
    <row r="214" ht="15.95"/>
    <row r="215" ht="15.95"/>
    <row r="216" ht="15.95"/>
    <row r="217" ht="15.95"/>
    <row r="218" ht="15.95"/>
  </sheetData>
  <mergeCells count="12">
    <mergeCell ref="B193:H193"/>
    <mergeCell ref="B3:H3"/>
    <mergeCell ref="B4:H4"/>
    <mergeCell ref="B5:H5"/>
    <mergeCell ref="B6:H6"/>
    <mergeCell ref="B7:H7"/>
    <mergeCell ref="B8:H8"/>
    <mergeCell ref="B188:H188"/>
    <mergeCell ref="B189:H189"/>
    <mergeCell ref="B191:H191"/>
    <mergeCell ref="B192:H192"/>
    <mergeCell ref="B9:H9"/>
  </mergeCells>
  <dataValidations xWindow="434" yWindow="222"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9:D101 D78:D81 D103:D106 D83:D89 D62:D73"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0 F68 F72 F78 F80 F82 F86 F84 F88 F62 F99:F101 F103 F105"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7 D182:D185 D26:D30 D34:D36 D39:D43 D97 D56 D60:D61 D76:D77 D92:D93 D166 D110 D114 D118 D122 D51:D53 D137 D141 D146:D148 D151 D154 D162 D46:D47 D19:D22 D129:D134"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7" xr:uid="{00000000-0002-0000-0200-000003000000}">
      <formula1>0</formula1>
    </dataValidation>
    <dataValidation type="textLength" allowBlank="1" showInputMessage="1" showErrorMessage="1" errorTitle="Please do not edit these cells" error="Please do not edit these cells" sqref="B125:B126 B128 B113:B115 B194:B196 B96 B109:B111 B117:B119 B121:B123 B91:B94 D126"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3"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1"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0"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9"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7:D168"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2"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1 D158:D159 D119 D123 D138 D142:D143 D152:D153 D163 D155:D156 D115" xr:uid="{00000000-0002-0000-0200-00000B000000}">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7"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11 F115 F119 F123 F142:F143 F158:F159 F163 F152:F153 F178:F179 F155:F156 F167:F173"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8"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9"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6 B68 B70 B72 B86 B88 B62 B64 B82 B84 B78 B80 B105 B103 B99:B101" xr:uid="{00000000-0002-0000-0200-000011000000}">
      <formula1>Commodities_list</formula1>
    </dataValidation>
    <dataValidation type="whole" allowBlank="1" showInputMessage="1" showErrorMessage="1" errorTitle="Please do not edit these cells" error="Please do not edit these cells" sqref="B150:B156 B129:B134 B136:B138 B140:B143 B145:B148 B161:B163 B181:B185" xr:uid="{00000000-0002-0000-0200-000012000000}">
      <formula1>10000</formula1>
      <formula2>50000</formula2>
    </dataValidation>
    <dataValidation type="whole" allowBlank="1" showInputMessage="1" showErrorMessage="1" errorTitle="Please do not edit these cells" error="Please do not edit these cells" sqref="B186:H187 B165:B179" xr:uid="{00000000-0002-0000-0200-000013000000}">
      <formula1>4</formula1>
      <formula2>5</formula2>
    </dataValidation>
    <dataValidation allowBlank="1" showInputMessage="1" showErrorMessage="1" promptTitle="Name of the registry" prompt="Please input the name of the Beneficial Ownership Registry" sqref="D48" xr:uid="{00000000-0002-0000-0200-000014000000}"/>
    <dataValidation allowBlank="1" showInputMessage="1" showErrorMessage="1" promptTitle="Additional relevant files" prompt="If several files relevant to the report exist, please indicate as such here. If several, please copy this into several rows." sqref="D48"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4:F177" xr:uid="{00000000-0002-0000-0200-000016000000}">
      <formula1>0</formula1>
    </dataValidation>
    <dataValidation allowBlank="1" showInputMessage="1" showErrorMessage="1" errorTitle="Please do not edit these cells" error="Please do not edit these cells" sqref="B157:B159" xr:uid="{00000000-0002-0000-0200-000017000000}"/>
    <dataValidation type="whole" allowBlank="1" showInputMessage="1" showErrorMessage="1" errorTitle="Do not edit these cells" error="Please do not edit these cells" sqref="B190"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5"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4" xr:uid="{00000000-0002-0000-0200-00001A000000}">
      <formula1>2</formula1>
    </dataValidation>
    <dataValidation type="whole" showInputMessage="1" showErrorMessage="1" sqref="A67:C67 A69:C69 A71:C71 B60:B61 F32:F33 A72:A77 A66 A68 A70 F149:F150 B160:C160 D160:D161 F160:F161 B164:C164 D164:D165 F23:F25 D23:D25 F94:F96 D32:D33 F37:F38 D37:D38 F44:F45 D44:D45 F49:F50 D49:D50 F54:F55 D54:D55 A65:C65 D74:D75 F74:F75 B90:C90 D90:D91 F90:F91 B95:C95 B104 B98:G98 B102:G102 F164:F165 B89 D108:D109 F108:F109 B112:C112 D112:D113 F112:F113 B116:C116 D116:D117 F116:F117 B120:C120 D120:D121 F120:F121 B124:C124 B127:C127 B135:C135 D135:D136 F135:F136 B139:C139 D139:D140 F139:F140 B144:C144 D144:D145 F144:F145 B149:C149 D149:D150 C66 C68 C70 C91:C94 C96:C97 H112 C109:C111 C113:C115 C117:C119 C121:C123 C125:C126 C128:C134 C136:C138 C140:C143 C145:C148 C150:C159 C161:C163 D17:D18 F17:F18 D94:D96 F124:F128 H139 H135 H127 H124 H120 H116 H90 H95 E99:E101 G99:G101 H108 C99:C101 I1:I16 H23 H74 F57:F59 D57:D59 C12:H16 A1:A64 C17:C64 B73:B77 B79 B81 B83 B85 B87 H164 H160 H149 H144 H57 H54 H49 H44 H37 H32 A181:A185 C181:C185 F180:F181 D180:D181 C165:C179 B180:C180 H180 B97 D124:D125 D127:D128 B10:H10 B11:F11 B12:B57 B1:H1 B106 B63 C72:C89 G17:G97 E17:E97 E103:E185 G103:G185 C103:C106 B107:C108"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7:H22 H140:H143 H33:H36 H181:H185 H45:H48 H50:H53 H55:H56 H24:H31 H91:H94 H109:H111 H117:H119 H38:H43 H121:H123 H125:H126 H136:H138 H113:H115 H145:H148 H128:H134 H161:H163 H150:H159 H172 H165:H170 H174:H175 H178 H75:H89 H58:H73 H96:H107"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E000000}">
      <formula1>0</formula1>
    </dataValidation>
    <dataValidation type="whole" showInputMessage="1" showErrorMessage="1" errorTitle="Do not edit these cells" error="Please do not edit these cells" sqref="B2:H9" xr:uid="{00000000-0002-0000-0200-00001F000000}">
      <formula1>999999</formula1>
      <formula2>99999999</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75" r:id="rId8" location="r3-3" display="EITI Requirement 3.3" xr:uid="{00000000-0004-0000-0200-000007000000}"/>
    <hyperlink ref="B91" r:id="rId9" location="r4-1" display="EITI Requirement 4.1" xr:uid="{00000000-0004-0000-0200-000008000000}"/>
    <hyperlink ref="B96" r:id="rId10" location="r4-2" display="EITI Requirement 4.2" xr:uid="{00000000-0004-0000-0200-000009000000}"/>
    <hyperlink ref="B109" r:id="rId11" location="r4-3" display="EITI Requirement 4.3" xr:uid="{00000000-0004-0000-0200-00000A000000}"/>
    <hyperlink ref="B113" r:id="rId12" location="r4-4" display="EITI Requirement 4.4" xr:uid="{00000000-0004-0000-0200-00000B000000}"/>
    <hyperlink ref="B117" r:id="rId13" location="r4-5" display="EITI Requirement 4.5" xr:uid="{00000000-0004-0000-0200-00000C000000}"/>
    <hyperlink ref="B121" r:id="rId14" location="r4-6" display="EITI Requirement 4.6" xr:uid="{00000000-0004-0000-0200-00000D000000}"/>
    <hyperlink ref="B125" r:id="rId15" location="r4-8" display="EITI Requirement 4.8" xr:uid="{00000000-0004-0000-0200-00000E000000}"/>
    <hyperlink ref="B128" r:id="rId16" location="r4-9" display="EITI Requirement 4.9" xr:uid="{00000000-0004-0000-0200-00000F000000}"/>
    <hyperlink ref="B136" r:id="rId17" location="r5-1" display="EITI Requirement 5.1" xr:uid="{00000000-0004-0000-0200-000010000000}"/>
    <hyperlink ref="B140" r:id="rId18" location="r5-2" display="EITI Requirement 5.2" xr:uid="{00000000-0004-0000-0200-000011000000}"/>
    <hyperlink ref="B145" r:id="rId19" location="r5-3" display="EITI Requirement 5.3" xr:uid="{00000000-0004-0000-0200-000012000000}"/>
    <hyperlink ref="B161" r:id="rId20" location="r6-2" display="EITI Requirement 6.2" xr:uid="{00000000-0004-0000-0200-000013000000}"/>
    <hyperlink ref="B165" r:id="rId21" location="r6-3" display="EITI Requirement 6.3" xr:uid="{00000000-0004-0000-0200-000014000000}"/>
    <hyperlink ref="B150" r:id="rId22" location="r6-1" display="EITI Requirement 6.1" xr:uid="{00000000-0004-0000-0200-000015000000}"/>
    <hyperlink ref="B33" r:id="rId23" location="r2-3" xr:uid="{00000000-0004-0000-0200-000016000000}"/>
    <hyperlink ref="B167" r:id="rId24" xr:uid="{00000000-0004-0000-0200-000017000000}"/>
    <hyperlink ref="B189:F189" r:id="rId25" display="Give us your feedback or report a conflict in the data! Write to us at  data@eiti.org" xr:uid="{00000000-0004-0000-0200-000018000000}"/>
    <hyperlink ref="B188:F188" r:id="rId26" display="For the latest version of Summary data templates, see  https://eiti.org/summary-data-template" xr:uid="{00000000-0004-0000-0200-000019000000}"/>
    <hyperlink ref="B58" r:id="rId27" location="r3-2" display="EITI Requirement 3.2" xr:uid="{00000000-0004-0000-0200-00001A000000}"/>
    <hyperlink ref="B181" r:id="rId28" location="r6-4" xr:uid="{00000000-0004-0000-0200-00001B000000}"/>
    <hyperlink ref="F35" r:id="rId29" xr:uid="{00000000-0004-0000-0200-00001C000000}"/>
    <hyperlink ref="F34" r:id="rId30" xr:uid="{00000000-0004-0000-0200-00001D000000}"/>
    <hyperlink ref="F40" r:id="rId31" xr:uid="{00000000-0004-0000-0200-00001E000000}"/>
    <hyperlink ref="F52" r:id="rId32" xr:uid="{00000000-0004-0000-0200-00001F000000}"/>
    <hyperlink ref="F53" r:id="rId33" xr:uid="{00000000-0004-0000-0200-000020000000}"/>
    <hyperlink ref="F56" r:id="rId34" xr:uid="{00000000-0004-0000-0200-000021000000}"/>
    <hyperlink ref="F148" r:id="rId35" xr:uid="{00000000-0004-0000-0200-000022000000}"/>
    <hyperlink ref="F166" r:id="rId36" xr:uid="{00000000-0004-0000-0200-000023000000}"/>
    <hyperlink ref="F42" r:id="rId37" xr:uid="{00000000-0004-0000-0200-000024000000}"/>
    <hyperlink ref="F41" r:id="rId38" display="www.gnpcghana.com" xr:uid="{00000000-0004-0000-0200-000025000000}"/>
    <hyperlink ref="H171" r:id="rId39" xr:uid="{00000000-0004-0000-0200-000026000000}"/>
    <hyperlink ref="H176" r:id="rId40" display="https://unctad.org/system/files/non-official-document/GCF2018_BaahBoateng_23042018.pdf" xr:uid="{27B179C2-DA48-4573-82D0-ED466C12BCF9}"/>
    <hyperlink ref="H177" r:id="rId41" display="https://data.worldbank.org/indicator/SL.IND.EMPL.ZS?locations=GH" xr:uid="{7B24197E-145C-425F-9639-18B4890AC6DA}"/>
    <hyperlink ref="H179" r:id="rId42" display="https://gipc.gov.gh/ghana-attracts-over-us3-5-bn-fdi-in-2018/" xr:uid="{79BE707A-351F-4C06-814C-CDB1EC820F68}"/>
  </hyperlinks>
  <pageMargins left="0.25" right="0.25" top="0.75" bottom="0.75" header="0.3" footer="0.3"/>
  <pageSetup paperSize="8" fitToHeight="0" orientation="landscape" horizontalDpi="2400" verticalDpi="2400" r:id="rId43"/>
  <legacyDrawing r:id="rId44"/>
  <extLst>
    <ext xmlns:x14="http://schemas.microsoft.com/office/spreadsheetml/2009/9/main" uri="{CCE6A557-97BC-4b89-ADB6-D9C93CAAB3DF}">
      <x14:dataValidations xmlns:xm="http://schemas.microsoft.com/office/excel/2006/main" xWindow="434" yWindow="222" count="2">
        <x14:dataValidation type="list" allowBlank="1" showInputMessage="1" showErrorMessage="1" xr:uid="{00000000-0002-0000-0200-000020000000}">
          <x14:formula1>
            <xm:f>Lists!$K$3:$K$7</xm:f>
          </x14:formula1>
          <xm:sqref>D194:D196</xm:sqref>
        </x14:dataValidation>
        <x14:dataValidation type="list" operator="equal" showInputMessage="1" showErrorMessage="1" errorTitle="Invalid entry" error="Invalid entry" promptTitle="Please input unit" prompt="Please input currency according to 3-letter ISO currency code." xr:uid="{00000000-0002-0000-0200-000021000000}">
          <x14:formula1>
            <xm:f>Lists!$I$11:$I$168</xm:f>
          </x14:formula1>
          <xm:sqref>F65 F67 F69 F71 F73 F79 F81 F83 F85 F87 F89 F63 F104 F106:F107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74"/>
  <sheetViews>
    <sheetView showGridLines="0" tabSelected="1" topLeftCell="A99" zoomScale="80" zoomScaleNormal="80" workbookViewId="0">
      <selection activeCell="B83" sqref="B83"/>
    </sheetView>
  </sheetViews>
  <sheetFormatPr defaultColWidth="4" defaultRowHeight="24" customHeight="1"/>
  <cols>
    <col min="1" max="1" width="4" style="17"/>
    <col min="2" max="2" width="48.7109375" style="17" customWidth="1"/>
    <col min="3" max="3" width="41.5703125" style="17" customWidth="1"/>
    <col min="4" max="4" width="45.42578125" style="17" customWidth="1"/>
    <col min="5" max="5" width="23" style="17" customWidth="1"/>
    <col min="6" max="6" width="35.42578125" style="17" customWidth="1"/>
    <col min="7" max="10" width="26.42578125" style="17" customWidth="1"/>
    <col min="11" max="11" width="4" style="17" customWidth="1"/>
    <col min="12" max="33" width="4" style="17"/>
    <col min="34" max="34" width="12.140625" style="17" bestFit="1" customWidth="1"/>
    <col min="35" max="16384" width="4" style="17"/>
  </cols>
  <sheetData>
    <row r="1" spans="2:12" ht="15">
      <c r="B1" s="232"/>
      <c r="C1" s="232"/>
      <c r="D1" s="232"/>
      <c r="E1" s="232"/>
      <c r="F1" s="232"/>
      <c r="G1" s="232"/>
      <c r="H1" s="232"/>
      <c r="I1" s="232"/>
      <c r="J1" s="232"/>
      <c r="K1" s="232"/>
      <c r="L1" s="232"/>
    </row>
    <row r="2" spans="2:12" ht="15">
      <c r="B2" s="280" t="s">
        <v>326</v>
      </c>
      <c r="C2" s="280"/>
      <c r="D2" s="280"/>
      <c r="E2" s="280"/>
      <c r="F2" s="280"/>
      <c r="G2" s="280"/>
      <c r="H2" s="280"/>
      <c r="I2" s="280"/>
      <c r="J2" s="280"/>
      <c r="K2" s="232"/>
      <c r="L2" s="232"/>
    </row>
    <row r="3" spans="2:12" ht="22.5">
      <c r="B3" s="281" t="s">
        <v>40</v>
      </c>
      <c r="C3" s="281"/>
      <c r="D3" s="281"/>
      <c r="E3" s="281"/>
      <c r="F3" s="281"/>
      <c r="G3" s="281"/>
      <c r="H3" s="281"/>
      <c r="I3" s="281"/>
      <c r="J3" s="281"/>
      <c r="K3" s="232"/>
      <c r="L3" s="232"/>
    </row>
    <row r="4" spans="2:12" ht="15">
      <c r="B4" s="283" t="s">
        <v>327</v>
      </c>
      <c r="C4" s="283"/>
      <c r="D4" s="283"/>
      <c r="E4" s="283"/>
      <c r="F4" s="283"/>
      <c r="G4" s="283"/>
      <c r="H4" s="283"/>
      <c r="I4" s="283"/>
      <c r="J4" s="283"/>
      <c r="K4" s="232"/>
      <c r="L4" s="232"/>
    </row>
    <row r="5" spans="2:12" ht="15">
      <c r="B5" s="283" t="s">
        <v>328</v>
      </c>
      <c r="C5" s="283"/>
      <c r="D5" s="283"/>
      <c r="E5" s="283"/>
      <c r="F5" s="283"/>
      <c r="G5" s="283"/>
      <c r="H5" s="283"/>
      <c r="I5" s="283"/>
      <c r="J5" s="283"/>
      <c r="K5" s="232"/>
      <c r="L5" s="232"/>
    </row>
    <row r="6" spans="2:12" ht="15">
      <c r="B6" s="283" t="s">
        <v>329</v>
      </c>
      <c r="C6" s="283"/>
      <c r="D6" s="283"/>
      <c r="E6" s="283"/>
      <c r="F6" s="283"/>
      <c r="G6" s="283"/>
      <c r="H6" s="283"/>
      <c r="I6" s="283"/>
      <c r="J6" s="283"/>
      <c r="K6" s="232"/>
      <c r="L6" s="232"/>
    </row>
    <row r="7" spans="2:12" ht="15.6" customHeight="1">
      <c r="B7" s="283" t="s">
        <v>330</v>
      </c>
      <c r="C7" s="283"/>
      <c r="D7" s="283"/>
      <c r="E7" s="283"/>
      <c r="F7" s="283"/>
      <c r="G7" s="283"/>
      <c r="H7" s="283"/>
      <c r="I7" s="283"/>
      <c r="J7" s="283"/>
      <c r="K7" s="232"/>
      <c r="L7" s="232"/>
    </row>
    <row r="8" spans="2:12" ht="15">
      <c r="B8" s="320" t="s">
        <v>331</v>
      </c>
      <c r="C8" s="320"/>
      <c r="D8" s="320"/>
      <c r="E8" s="320"/>
      <c r="F8" s="320"/>
      <c r="G8" s="320"/>
      <c r="H8" s="320"/>
      <c r="I8" s="320"/>
      <c r="J8" s="320"/>
      <c r="K8" s="232"/>
      <c r="L8" s="232"/>
    </row>
    <row r="9" spans="2:12" ht="15">
      <c r="B9" s="232"/>
      <c r="C9" s="232"/>
      <c r="D9" s="232"/>
      <c r="E9" s="232"/>
      <c r="F9" s="232"/>
      <c r="G9" s="232"/>
      <c r="H9" s="232"/>
      <c r="I9" s="232"/>
      <c r="J9" s="232"/>
      <c r="K9" s="232"/>
      <c r="L9" s="232"/>
    </row>
    <row r="10" spans="2:12" ht="22.5">
      <c r="B10" s="294" t="s">
        <v>332</v>
      </c>
      <c r="C10" s="294"/>
      <c r="D10" s="294"/>
      <c r="E10" s="294"/>
      <c r="F10" s="294"/>
      <c r="G10" s="294"/>
      <c r="H10" s="294"/>
      <c r="I10" s="294"/>
      <c r="J10" s="294"/>
      <c r="K10" s="232"/>
      <c r="L10" s="232"/>
    </row>
    <row r="11" spans="2:12" s="173" customFormat="1" ht="25.5" customHeight="1">
      <c r="B11" s="295" t="s">
        <v>333</v>
      </c>
      <c r="C11" s="295"/>
      <c r="D11" s="295"/>
      <c r="E11" s="295"/>
      <c r="F11" s="295"/>
      <c r="G11" s="295"/>
      <c r="H11" s="295"/>
      <c r="I11" s="295"/>
      <c r="J11" s="295"/>
    </row>
    <row r="12" spans="2:12" s="31" customFormat="1" ht="15">
      <c r="B12" s="296"/>
      <c r="C12" s="296"/>
      <c r="D12" s="296"/>
      <c r="E12" s="296"/>
      <c r="F12" s="296"/>
      <c r="G12" s="296"/>
      <c r="H12" s="296"/>
      <c r="I12" s="296"/>
      <c r="J12" s="296"/>
    </row>
    <row r="13" spans="2:12" s="31" customFormat="1" ht="18.95">
      <c r="B13" s="297" t="s">
        <v>334</v>
      </c>
      <c r="C13" s="297"/>
      <c r="D13" s="297"/>
      <c r="E13" s="297"/>
      <c r="F13" s="297"/>
      <c r="G13" s="297"/>
      <c r="H13" s="297"/>
      <c r="I13" s="297"/>
      <c r="J13" s="297"/>
    </row>
    <row r="14" spans="2:12" s="31" customFormat="1" ht="15">
      <c r="B14" s="151" t="s">
        <v>335</v>
      </c>
      <c r="C14" s="151" t="s">
        <v>336</v>
      </c>
      <c r="D14" s="232" t="s">
        <v>337</v>
      </c>
      <c r="E14" s="232" t="s">
        <v>338</v>
      </c>
      <c r="F14" s="152"/>
      <c r="G14" s="153"/>
    </row>
    <row r="15" spans="2:12" s="31" customFormat="1" ht="15">
      <c r="B15" s="232" t="s">
        <v>339</v>
      </c>
      <c r="C15" s="232" t="s">
        <v>340</v>
      </c>
      <c r="D15" s="232"/>
      <c r="E15" s="337">
        <f>SUMIF(Government_revenues_table[Government entity],Government_agencies[[#This Row],[Full name of agency]],Government_revenues_table[Revenue value])</f>
        <v>20601362.273928002</v>
      </c>
      <c r="F15" s="153"/>
      <c r="G15" s="153"/>
    </row>
    <row r="16" spans="2:12" s="31" customFormat="1" ht="15">
      <c r="B16" s="31" t="s">
        <v>341</v>
      </c>
      <c r="C16" s="232" t="s">
        <v>340</v>
      </c>
      <c r="D16" s="232"/>
      <c r="E16" s="154">
        <f>SUMIF(Government_revenues_table[Government entity],Government_agencies[[#This Row],[Full name of agency]],Government_revenues_table[Revenue value])</f>
        <v>23053295.464500003</v>
      </c>
      <c r="F16" s="153"/>
      <c r="G16" s="232"/>
      <c r="J16" s="152"/>
      <c r="K16" s="152"/>
      <c r="L16" s="152"/>
    </row>
    <row r="17" spans="2:12" s="31" customFormat="1" ht="15">
      <c r="B17" s="31" t="s">
        <v>342</v>
      </c>
      <c r="C17" s="232" t="s">
        <v>340</v>
      </c>
      <c r="D17" s="232"/>
      <c r="E17" s="154">
        <f>SUMIF(Government_revenues_table[Government entity],Government_agencies[[#This Row],[Full name of agency]],Government_revenues_table[Revenue value])</f>
        <v>3716068741.6320996</v>
      </c>
      <c r="F17" s="153"/>
      <c r="G17" s="232"/>
      <c r="J17" s="153"/>
      <c r="K17" s="153"/>
      <c r="L17" s="153"/>
    </row>
    <row r="18" spans="2:12" s="31" customFormat="1" ht="15">
      <c r="B18" s="31" t="s">
        <v>343</v>
      </c>
      <c r="C18" s="31" t="s">
        <v>340</v>
      </c>
      <c r="D18" s="232"/>
      <c r="E18" s="337">
        <f>SUMIF(Government_revenues_table[Government entity],Government_agencies[[#This Row],[Full name of agency]],Government_revenues_table[Revenue value])</f>
        <v>46704251.450000003</v>
      </c>
      <c r="J18" s="153"/>
      <c r="K18" s="153"/>
      <c r="L18" s="153"/>
    </row>
    <row r="19" spans="2:12" s="31" customFormat="1" ht="15">
      <c r="B19" s="31" t="s">
        <v>344</v>
      </c>
      <c r="C19" s="31" t="s">
        <v>340</v>
      </c>
      <c r="D19" s="232"/>
      <c r="E19" s="337">
        <f>SUMIF(Government_revenues_table[Government entity],Government_agencies[[#This Row],[Full name of agency]],Government_revenues_table[Revenue value])</f>
        <v>0</v>
      </c>
      <c r="J19" s="153"/>
      <c r="K19" s="153"/>
      <c r="L19" s="153"/>
    </row>
    <row r="20" spans="2:12" s="31" customFormat="1" ht="15">
      <c r="B20" s="31" t="s">
        <v>345</v>
      </c>
      <c r="C20" s="31" t="s">
        <v>340</v>
      </c>
      <c r="D20" s="232"/>
      <c r="E20" s="337">
        <f>SUMIF(Government_revenues_table[Government entity],Government_agencies[[#This Row],[Full name of agency]],Government_revenues_table[Revenue value])</f>
        <v>7844298.6547229998</v>
      </c>
      <c r="J20" s="153"/>
      <c r="K20" s="153"/>
      <c r="L20" s="153"/>
    </row>
    <row r="21" spans="2:12" s="31" customFormat="1" ht="15">
      <c r="B21" s="31" t="s">
        <v>346</v>
      </c>
      <c r="C21" s="31" t="s">
        <v>340</v>
      </c>
      <c r="D21" s="232"/>
      <c r="E21" s="337">
        <f>SUMIF(Government_revenues_table[Government entity],Government_agencies[[#This Row],[Full name of agency]],Government_revenues_table[Revenue value])</f>
        <v>0</v>
      </c>
      <c r="J21" s="153"/>
      <c r="K21" s="153"/>
      <c r="L21" s="153"/>
    </row>
    <row r="22" spans="2:12" s="31" customFormat="1" ht="15">
      <c r="B22" s="31" t="s">
        <v>347</v>
      </c>
      <c r="C22" s="31" t="s">
        <v>340</v>
      </c>
      <c r="D22" s="232"/>
      <c r="E22" s="337">
        <f>SUMIF(Government_revenues_table[Government entity],Government_agencies[[#This Row],[Full name of agency]],Government_revenues_table[Revenue value])</f>
        <v>29593891.059999999</v>
      </c>
      <c r="J22" s="153"/>
      <c r="K22" s="153"/>
      <c r="L22" s="153"/>
    </row>
    <row r="23" spans="2:12" s="31" customFormat="1" ht="15">
      <c r="B23" s="31" t="s">
        <v>348</v>
      </c>
      <c r="C23" s="31" t="s">
        <v>340</v>
      </c>
      <c r="D23" s="232"/>
      <c r="E23" s="337">
        <f>SUMIF(Government_revenues_table[Government entity],Government_agencies[[#This Row],[Full name of agency]],Government_revenues_table[Revenue value])</f>
        <v>13318084</v>
      </c>
      <c r="J23" s="153"/>
      <c r="K23" s="153"/>
      <c r="L23" s="153"/>
    </row>
    <row r="24" spans="2:12" s="31" customFormat="1" ht="15">
      <c r="B24" s="31" t="s">
        <v>349</v>
      </c>
      <c r="C24" s="31" t="s">
        <v>340</v>
      </c>
      <c r="D24" s="232"/>
      <c r="E24" s="337">
        <f>SUMIF(Government_revenues_table[Government entity],Government_agencies[[#This Row],[Full name of agency]],Government_revenues_table[Revenue value])</f>
        <v>15663916</v>
      </c>
      <c r="J24" s="153"/>
      <c r="K24" s="153"/>
      <c r="L24" s="153"/>
    </row>
    <row r="25" spans="2:12" s="31" customFormat="1" ht="15">
      <c r="B25" s="31" t="s">
        <v>350</v>
      </c>
      <c r="C25" s="31" t="s">
        <v>351</v>
      </c>
      <c r="D25" s="232"/>
      <c r="E25" s="337">
        <f>SUMIF(Government_revenues_table[Government entity],Government_agencies[[#This Row],[Full name of agency]],Government_revenues_table[Revenue value])</f>
        <v>0</v>
      </c>
      <c r="J25" s="153"/>
      <c r="K25" s="153"/>
      <c r="L25" s="153"/>
    </row>
    <row r="26" spans="2:12" s="31" customFormat="1" ht="15">
      <c r="B26" s="31" t="s">
        <v>352</v>
      </c>
      <c r="C26" s="31" t="s">
        <v>351</v>
      </c>
      <c r="D26" s="232"/>
      <c r="E26" s="337">
        <f>SUMIF(Government_revenues_table[Government entity],Government_agencies[[#This Row],[Full name of agency]],Government_revenues_table[Revenue value])</f>
        <v>470801</v>
      </c>
      <c r="J26" s="153"/>
      <c r="K26" s="153"/>
      <c r="L26" s="153"/>
    </row>
    <row r="27" spans="2:12" s="31" customFormat="1" ht="15">
      <c r="B27" s="31" t="s">
        <v>353</v>
      </c>
      <c r="C27" s="31" t="s">
        <v>351</v>
      </c>
      <c r="D27" s="232"/>
      <c r="E27" s="337">
        <f>SUMIF(Government_revenues_table[Government entity],Government_agencies[[#This Row],[Full name of agency]],Government_revenues_table[Revenue value])</f>
        <v>50000</v>
      </c>
      <c r="J27" s="153"/>
      <c r="K27" s="153"/>
      <c r="L27" s="153"/>
    </row>
    <row r="28" spans="2:12" s="31" customFormat="1" ht="15">
      <c r="B28" s="31" t="s">
        <v>354</v>
      </c>
      <c r="C28" s="31" t="s">
        <v>351</v>
      </c>
      <c r="D28" s="232"/>
      <c r="E28" s="337">
        <f>SUMIF(Government_revenues_table[Government entity],Government_agencies[[#This Row],[Full name of agency]],Government_revenues_table[Revenue value])</f>
        <v>126556</v>
      </c>
      <c r="J28" s="153"/>
      <c r="K28" s="153"/>
      <c r="L28" s="153"/>
    </row>
    <row r="29" spans="2:12" s="31" customFormat="1" ht="15">
      <c r="B29" s="31" t="s">
        <v>355</v>
      </c>
      <c r="C29" s="31" t="s">
        <v>351</v>
      </c>
      <c r="D29" s="232"/>
      <c r="E29" s="337">
        <f>SUMIF(Government_revenues_table[Government entity],Government_agencies[[#This Row],[Full name of agency]],Government_revenues_table[Revenue value])</f>
        <v>44206</v>
      </c>
      <c r="J29" s="153"/>
      <c r="K29" s="153"/>
      <c r="L29" s="153"/>
    </row>
    <row r="30" spans="2:12" s="31" customFormat="1" ht="15">
      <c r="B30" s="31" t="s">
        <v>356</v>
      </c>
      <c r="C30" s="31" t="s">
        <v>351</v>
      </c>
      <c r="E30" s="337">
        <f>SUMIF(Government_revenues_table[Government entity],Government_agencies[[#This Row],[Full name of agency]],Government_revenues_table[Revenue value])</f>
        <v>130563</v>
      </c>
      <c r="J30" s="153"/>
      <c r="K30" s="153"/>
      <c r="L30" s="153"/>
    </row>
    <row r="31" spans="2:12" s="31" customFormat="1" ht="15">
      <c r="B31" s="31" t="s">
        <v>357</v>
      </c>
      <c r="C31" s="31" t="s">
        <v>351</v>
      </c>
      <c r="D31" s="232"/>
      <c r="E31" s="337">
        <f>SUMIF(Government_revenues_table[Government entity],Government_agencies[[#This Row],[Full name of agency]],Government_revenues_table[Revenue value])</f>
        <v>0</v>
      </c>
      <c r="J31" s="153"/>
      <c r="K31" s="153"/>
      <c r="L31" s="153"/>
    </row>
    <row r="32" spans="2:12" s="31" customFormat="1" ht="15">
      <c r="B32" s="31" t="s">
        <v>358</v>
      </c>
      <c r="C32" s="31" t="s">
        <v>351</v>
      </c>
      <c r="D32" s="232"/>
      <c r="E32" s="337">
        <f>SUMIF(Government_revenues_table[Government entity],Government_agencies[[#This Row],[Full name of agency]],Government_revenues_table[Revenue value])</f>
        <v>434500</v>
      </c>
      <c r="J32" s="153"/>
      <c r="K32" s="153"/>
      <c r="L32" s="153"/>
    </row>
    <row r="33" spans="2:12" s="31" customFormat="1" ht="15">
      <c r="B33" s="31" t="s">
        <v>359</v>
      </c>
      <c r="C33" s="31" t="s">
        <v>351</v>
      </c>
      <c r="D33" s="232"/>
      <c r="E33" s="337">
        <f>SUMIF(Government_revenues_table[Government entity],Government_agencies[[#This Row],[Full name of agency]],Government_revenues_table[Revenue value])</f>
        <v>0</v>
      </c>
      <c r="J33" s="153"/>
      <c r="K33" s="153"/>
      <c r="L33" s="153"/>
    </row>
    <row r="34" spans="2:12" s="31" customFormat="1" ht="15">
      <c r="B34" s="31" t="s">
        <v>360</v>
      </c>
      <c r="C34" s="31" t="s">
        <v>351</v>
      </c>
      <c r="D34" s="232"/>
      <c r="E34" s="337">
        <f>SUMIF(Government_revenues_table[Government entity],Government_agencies[[#This Row],[Full name of agency]],Government_revenues_table[Revenue value])</f>
        <v>0</v>
      </c>
      <c r="J34" s="153"/>
      <c r="K34" s="153"/>
      <c r="L34" s="153"/>
    </row>
    <row r="35" spans="2:12" s="31" customFormat="1" ht="15">
      <c r="B35" s="31" t="s">
        <v>361</v>
      </c>
      <c r="C35" s="31" t="s">
        <v>351</v>
      </c>
      <c r="D35" s="232"/>
      <c r="E35" s="337">
        <f>SUMIF(Government_revenues_table[Government entity],Government_agencies[[#This Row],[Full name of agency]],Government_revenues_table[Revenue value])</f>
        <v>241900</v>
      </c>
      <c r="J35" s="153"/>
      <c r="K35" s="153"/>
      <c r="L35" s="153"/>
    </row>
    <row r="36" spans="2:12" s="31" customFormat="1" ht="15">
      <c r="B36" s="31" t="s">
        <v>362</v>
      </c>
      <c r="C36" s="31" t="s">
        <v>351</v>
      </c>
      <c r="D36" s="232"/>
      <c r="E36" s="337">
        <f>SUMIF(Government_revenues_table[Government entity],Government_agencies[[#This Row],[Full name of agency]],Government_revenues_table[Revenue value])</f>
        <v>0</v>
      </c>
      <c r="J36" s="153"/>
      <c r="K36" s="153"/>
      <c r="L36" s="153"/>
    </row>
    <row r="37" spans="2:12" s="31" customFormat="1" ht="15">
      <c r="C37" s="232"/>
      <c r="D37" s="154"/>
    </row>
    <row r="38" spans="2:12" s="31" customFormat="1" ht="18.95">
      <c r="B38" s="297" t="s">
        <v>363</v>
      </c>
      <c r="C38" s="297"/>
      <c r="D38" s="297"/>
      <c r="E38" s="297"/>
      <c r="F38" s="297"/>
      <c r="G38" s="297"/>
      <c r="H38" s="297"/>
      <c r="I38" s="297"/>
      <c r="J38" s="297"/>
    </row>
    <row r="39" spans="2:12" s="31" customFormat="1" ht="15">
      <c r="B39" s="298" t="s">
        <v>364</v>
      </c>
      <c r="C39" s="299"/>
      <c r="D39" s="300"/>
      <c r="E39" s="152"/>
    </row>
    <row r="40" spans="2:12" s="31" customFormat="1" ht="15">
      <c r="B40" s="156" t="s">
        <v>365</v>
      </c>
      <c r="C40" s="156" t="s">
        <v>366</v>
      </c>
      <c r="D40" s="156" t="s">
        <v>77</v>
      </c>
    </row>
    <row r="41" spans="2:12" s="31" customFormat="1" ht="15"/>
    <row r="42" spans="2:12" s="31" customFormat="1" ht="15">
      <c r="B42" s="151" t="s">
        <v>367</v>
      </c>
      <c r="C42" s="151" t="s">
        <v>368</v>
      </c>
      <c r="D42" s="232" t="s">
        <v>369</v>
      </c>
      <c r="E42" s="232" t="s">
        <v>370</v>
      </c>
      <c r="F42" s="232" t="s">
        <v>371</v>
      </c>
      <c r="G42" s="232" t="s">
        <v>372</v>
      </c>
      <c r="H42" s="232" t="s">
        <v>373</v>
      </c>
      <c r="I42" s="232" t="s">
        <v>374</v>
      </c>
    </row>
    <row r="43" spans="2:12" s="31" customFormat="1" ht="27.95">
      <c r="B43" s="232" t="s">
        <v>339</v>
      </c>
      <c r="C43" s="232" t="s">
        <v>375</v>
      </c>
      <c r="D43" s="232" t="s">
        <v>376</v>
      </c>
      <c r="E43" s="232" t="s">
        <v>377</v>
      </c>
      <c r="F43" s="232" t="s">
        <v>378</v>
      </c>
      <c r="G43" s="211" t="s">
        <v>181</v>
      </c>
      <c r="H43" s="212" t="s">
        <v>183</v>
      </c>
      <c r="I43" s="154">
        <f>SUMIF(Table10[Company],Companies[[#This Row],[Full company name]],Table10[Revenue value])</f>
        <v>2161457081.2778001</v>
      </c>
    </row>
    <row r="44" spans="2:12" s="31" customFormat="1" ht="15.6">
      <c r="B44" s="232" t="s">
        <v>379</v>
      </c>
      <c r="C44" s="232" t="s">
        <v>380</v>
      </c>
      <c r="D44" s="232" t="s">
        <v>381</v>
      </c>
      <c r="E44" s="232" t="s">
        <v>377</v>
      </c>
      <c r="F44" s="232" t="s">
        <v>378</v>
      </c>
      <c r="G44" s="215" t="s">
        <v>382</v>
      </c>
      <c r="H44" s="155" t="s">
        <v>77</v>
      </c>
      <c r="I44" s="154">
        <f>SUMIF(Table10[Company],Companies[[#This Row],[Full company name]],Table10[Revenue value])</f>
        <v>160181461.60230002</v>
      </c>
    </row>
    <row r="45" spans="2:12" s="31" customFormat="1" ht="15">
      <c r="B45" s="232" t="s">
        <v>383</v>
      </c>
      <c r="C45" s="31" t="s">
        <v>380</v>
      </c>
      <c r="D45" s="232" t="s">
        <v>384</v>
      </c>
      <c r="E45" s="232" t="s">
        <v>377</v>
      </c>
      <c r="F45" s="232" t="s">
        <v>378</v>
      </c>
      <c r="G45" s="219" t="s">
        <v>385</v>
      </c>
      <c r="H45" s="155" t="s">
        <v>77</v>
      </c>
      <c r="I45" s="154">
        <f>SUMIF(Table10[Company],Companies[[#This Row],[Full company name]],Table10[Revenue value])</f>
        <v>2115752.138574</v>
      </c>
    </row>
    <row r="46" spans="2:12" s="31" customFormat="1" ht="15">
      <c r="B46" s="232" t="s">
        <v>386</v>
      </c>
      <c r="C46" s="31" t="s">
        <v>380</v>
      </c>
      <c r="D46" s="232" t="s">
        <v>387</v>
      </c>
      <c r="E46" s="31" t="s">
        <v>377</v>
      </c>
      <c r="F46" s="232" t="s">
        <v>378</v>
      </c>
      <c r="G46" s="155" t="s">
        <v>77</v>
      </c>
      <c r="H46" s="155" t="s">
        <v>77</v>
      </c>
      <c r="I46" s="154">
        <f>SUMIF(Table10[Company],Companies[[#This Row],[Full company name]],Table10[Revenue value])</f>
        <v>0</v>
      </c>
    </row>
    <row r="47" spans="2:12" s="31" customFormat="1" ht="15">
      <c r="B47" s="232" t="s">
        <v>388</v>
      </c>
      <c r="C47" s="31" t="s">
        <v>375</v>
      </c>
      <c r="D47" s="232" t="s">
        <v>389</v>
      </c>
      <c r="E47" s="31" t="s">
        <v>377</v>
      </c>
      <c r="F47" s="232" t="s">
        <v>378</v>
      </c>
      <c r="G47" s="219" t="s">
        <v>390</v>
      </c>
      <c r="H47" s="155" t="s">
        <v>77</v>
      </c>
      <c r="I47" s="154">
        <f>SUMIF(Table10[Company],Companies[[#This Row],[Full company name]],Table10[Revenue value])</f>
        <v>0</v>
      </c>
    </row>
    <row r="48" spans="2:12" s="31" customFormat="1" ht="15">
      <c r="B48" s="232" t="s">
        <v>391</v>
      </c>
      <c r="C48" s="31" t="s">
        <v>380</v>
      </c>
      <c r="D48" s="232" t="s">
        <v>392</v>
      </c>
      <c r="E48" s="31" t="s">
        <v>377</v>
      </c>
      <c r="F48" s="232" t="s">
        <v>378</v>
      </c>
      <c r="G48" s="219" t="s">
        <v>393</v>
      </c>
      <c r="H48" s="155" t="s">
        <v>77</v>
      </c>
      <c r="I48" s="154">
        <f>SUMIF(Table10[Company],Companies[[#This Row],[Full company name]],Table10[Revenue value])</f>
        <v>12014564.985099999</v>
      </c>
    </row>
    <row r="49" spans="2:9" s="31" customFormat="1" ht="15">
      <c r="B49" s="232" t="s">
        <v>394</v>
      </c>
      <c r="C49" s="31" t="s">
        <v>380</v>
      </c>
      <c r="D49" s="31" t="s">
        <v>395</v>
      </c>
      <c r="E49" s="31" t="s">
        <v>377</v>
      </c>
      <c r="F49" s="232" t="s">
        <v>378</v>
      </c>
      <c r="G49" s="219" t="s">
        <v>396</v>
      </c>
      <c r="H49" s="155" t="s">
        <v>77</v>
      </c>
      <c r="I49" s="154">
        <f>SUMIF(Table10[Company],Companies[[#This Row],[Full company name]],Table10[Revenue value])</f>
        <v>0</v>
      </c>
    </row>
    <row r="50" spans="2:9" s="31" customFormat="1" ht="15">
      <c r="B50" s="232" t="s">
        <v>397</v>
      </c>
      <c r="C50" s="31" t="s">
        <v>380</v>
      </c>
      <c r="D50" s="31" t="s">
        <v>398</v>
      </c>
      <c r="E50" s="31" t="s">
        <v>377</v>
      </c>
      <c r="F50" s="232" t="s">
        <v>378</v>
      </c>
      <c r="G50" s="219" t="s">
        <v>399</v>
      </c>
      <c r="H50" s="155" t="s">
        <v>77</v>
      </c>
      <c r="I50" s="154">
        <f>SUMIF(Table10[Company],Companies[[#This Row],[Full company name]],Table10[Revenue value])</f>
        <v>0</v>
      </c>
    </row>
    <row r="51" spans="2:9" s="31" customFormat="1" ht="15">
      <c r="B51" s="232" t="s">
        <v>400</v>
      </c>
      <c r="C51" s="31" t="s">
        <v>380</v>
      </c>
      <c r="D51" s="31" t="s">
        <v>401</v>
      </c>
      <c r="E51" s="31" t="s">
        <v>377</v>
      </c>
      <c r="F51" s="232" t="s">
        <v>378</v>
      </c>
      <c r="G51" s="219" t="s">
        <v>402</v>
      </c>
      <c r="H51" s="155" t="s">
        <v>77</v>
      </c>
      <c r="I51" s="154">
        <f>SUMIF(Table10[Company],Companies[[#This Row],[Full company name]],Table10[Revenue value])</f>
        <v>0</v>
      </c>
    </row>
    <row r="52" spans="2:9" s="31" customFormat="1" ht="15">
      <c r="B52" s="232" t="s">
        <v>403</v>
      </c>
      <c r="C52" s="31" t="s">
        <v>380</v>
      </c>
      <c r="D52" s="31" t="s">
        <v>404</v>
      </c>
      <c r="E52" s="31" t="s">
        <v>377</v>
      </c>
      <c r="F52" s="232" t="s">
        <v>378</v>
      </c>
      <c r="G52" s="219" t="s">
        <v>405</v>
      </c>
      <c r="H52" s="155" t="s">
        <v>77</v>
      </c>
      <c r="I52" s="154">
        <f>SUMIF(Table10[Company],Companies[[#This Row],[Full company name]],Table10[Revenue value])</f>
        <v>1293510</v>
      </c>
    </row>
    <row r="53" spans="2:9" s="31" customFormat="1" ht="15">
      <c r="B53" s="232" t="s">
        <v>406</v>
      </c>
      <c r="C53" s="31" t="s">
        <v>380</v>
      </c>
      <c r="D53" s="233" t="s">
        <v>407</v>
      </c>
      <c r="E53" s="31" t="s">
        <v>408</v>
      </c>
      <c r="F53" s="31" t="s">
        <v>409</v>
      </c>
      <c r="G53" s="219" t="s">
        <v>410</v>
      </c>
      <c r="H53" s="155" t="s">
        <v>77</v>
      </c>
      <c r="I53" s="154">
        <f>SUMIF(Table10[Company],Companies[[#This Row],[Full company name]],Table10[Revenue value])</f>
        <v>221914997.57999998</v>
      </c>
    </row>
    <row r="54" spans="2:9" s="31" customFormat="1" ht="15">
      <c r="B54" s="232" t="s">
        <v>411</v>
      </c>
      <c r="C54" s="31" t="s">
        <v>380</v>
      </c>
      <c r="D54" s="233" t="s">
        <v>412</v>
      </c>
      <c r="E54" s="31" t="s">
        <v>408</v>
      </c>
      <c r="F54" s="31" t="s">
        <v>409</v>
      </c>
      <c r="G54" s="219" t="s">
        <v>410</v>
      </c>
      <c r="H54" s="155" t="s">
        <v>77</v>
      </c>
      <c r="I54" s="154">
        <f>SUMIF(Table10[Company],Companies[[#This Row],[Full company name]],Table10[Revenue value])</f>
        <v>224277767.52500001</v>
      </c>
    </row>
    <row r="55" spans="2:9" s="31" customFormat="1" ht="15">
      <c r="B55" s="232" t="s">
        <v>413</v>
      </c>
      <c r="C55" s="31" t="s">
        <v>380</v>
      </c>
      <c r="D55" s="233" t="s">
        <v>414</v>
      </c>
      <c r="E55" s="31" t="s">
        <v>408</v>
      </c>
      <c r="F55" s="31" t="s">
        <v>409</v>
      </c>
      <c r="G55" s="219" t="s">
        <v>415</v>
      </c>
      <c r="H55" s="155" t="s">
        <v>77</v>
      </c>
      <c r="I55" s="154">
        <f>SUMIF(Table10[Company],Companies[[#This Row],[Full company name]],Table10[Revenue value])</f>
        <v>422764475.98000002</v>
      </c>
    </row>
    <row r="56" spans="2:9" s="31" customFormat="1" ht="15">
      <c r="B56" s="232" t="s">
        <v>416</v>
      </c>
      <c r="C56" s="31" t="s">
        <v>380</v>
      </c>
      <c r="D56" s="233" t="s">
        <v>417</v>
      </c>
      <c r="E56" s="31" t="s">
        <v>408</v>
      </c>
      <c r="F56" s="31" t="s">
        <v>409</v>
      </c>
      <c r="G56" s="219" t="s">
        <v>418</v>
      </c>
      <c r="H56" s="155" t="s">
        <v>77</v>
      </c>
      <c r="I56" s="154">
        <f>SUMIF(Table10[Company],Companies[[#This Row],[Full company name]],Table10[Revenue value])</f>
        <v>171056185</v>
      </c>
    </row>
    <row r="57" spans="2:9" s="31" customFormat="1" ht="15">
      <c r="B57" s="232" t="s">
        <v>419</v>
      </c>
      <c r="C57" s="31" t="s">
        <v>380</v>
      </c>
      <c r="D57" s="233" t="s">
        <v>420</v>
      </c>
      <c r="E57" s="31" t="s">
        <v>408</v>
      </c>
      <c r="F57" s="232" t="s">
        <v>409</v>
      </c>
      <c r="G57" s="219" t="s">
        <v>421</v>
      </c>
      <c r="H57" s="155" t="s">
        <v>77</v>
      </c>
      <c r="I57" s="154">
        <f>SUMIF(Table10[Company],Companies[[#This Row],[Full company name]],Table10[Revenue value])</f>
        <v>104671910.5</v>
      </c>
    </row>
    <row r="58" spans="2:9" s="31" customFormat="1" ht="15">
      <c r="B58" s="232" t="s">
        <v>422</v>
      </c>
      <c r="C58" s="31" t="s">
        <v>380</v>
      </c>
      <c r="D58" s="233" t="s">
        <v>423</v>
      </c>
      <c r="E58" s="31" t="s">
        <v>408</v>
      </c>
      <c r="F58" s="232" t="s">
        <v>409</v>
      </c>
      <c r="G58" s="220" t="s">
        <v>424</v>
      </c>
      <c r="H58" s="155" t="s">
        <v>77</v>
      </c>
      <c r="I58" s="154">
        <f>SUMIF(Table10[Company],Companies[[#This Row],[Full company name]],Table10[Revenue value])</f>
        <v>64145274</v>
      </c>
    </row>
    <row r="59" spans="2:9" s="31" customFormat="1" ht="15">
      <c r="B59" s="232" t="s">
        <v>425</v>
      </c>
      <c r="C59" s="31" t="s">
        <v>380</v>
      </c>
      <c r="D59" s="233" t="s">
        <v>426</v>
      </c>
      <c r="E59" s="31" t="s">
        <v>408</v>
      </c>
      <c r="F59" s="232" t="s">
        <v>409</v>
      </c>
      <c r="G59" s="219" t="s">
        <v>427</v>
      </c>
      <c r="H59" s="155" t="s">
        <v>77</v>
      </c>
      <c r="I59" s="154">
        <f>SUMIF(Table10[Company],Companies[[#This Row],[Full company name]],Table10[Revenue value])</f>
        <v>50193565</v>
      </c>
    </row>
    <row r="60" spans="2:9" s="31" customFormat="1" ht="15">
      <c r="B60" s="232" t="s">
        <v>428</v>
      </c>
      <c r="C60" s="31" t="s">
        <v>380</v>
      </c>
      <c r="D60" s="233" t="s">
        <v>429</v>
      </c>
      <c r="E60" s="31" t="s">
        <v>408</v>
      </c>
      <c r="F60" s="232" t="s">
        <v>409</v>
      </c>
      <c r="G60" s="219" t="s">
        <v>430</v>
      </c>
      <c r="H60" s="155" t="s">
        <v>77</v>
      </c>
      <c r="I60" s="154">
        <f>SUMIF(Table10[Company],Companies[[#This Row],[Full company name]],Table10[Revenue value])</f>
        <v>36570909.810000002</v>
      </c>
    </row>
    <row r="61" spans="2:9" s="31" customFormat="1" ht="15">
      <c r="B61" s="232" t="s">
        <v>431</v>
      </c>
      <c r="C61" s="31" t="s">
        <v>380</v>
      </c>
      <c r="D61" s="233" t="s">
        <v>432</v>
      </c>
      <c r="E61" s="31" t="s">
        <v>408</v>
      </c>
      <c r="F61" s="232" t="s">
        <v>409</v>
      </c>
      <c r="G61" s="219" t="s">
        <v>415</v>
      </c>
      <c r="H61" s="155" t="s">
        <v>77</v>
      </c>
      <c r="I61" s="154">
        <f>SUMIF(Table10[Company],Companies[[#This Row],[Full company name]],Table10[Revenue value])</f>
        <v>33781288.910000004</v>
      </c>
    </row>
    <row r="62" spans="2:9" s="31" customFormat="1" ht="15">
      <c r="B62" s="232" t="s">
        <v>433</v>
      </c>
      <c r="C62" s="31" t="s">
        <v>380</v>
      </c>
      <c r="D62" s="233" t="s">
        <v>434</v>
      </c>
      <c r="E62" s="31" t="s">
        <v>408</v>
      </c>
      <c r="F62" s="232" t="s">
        <v>409</v>
      </c>
      <c r="G62" s="219" t="s">
        <v>435</v>
      </c>
      <c r="H62" s="155" t="s">
        <v>77</v>
      </c>
      <c r="I62" s="154">
        <f>SUMIF(Table10[Company],Companies[[#This Row],[Full company name]],Table10[Revenue value])</f>
        <v>32056598.329999998</v>
      </c>
    </row>
    <row r="63" spans="2:9" s="31" customFormat="1" ht="15">
      <c r="B63" s="232" t="s">
        <v>436</v>
      </c>
      <c r="C63" s="31" t="s">
        <v>380</v>
      </c>
      <c r="D63" s="233" t="s">
        <v>437</v>
      </c>
      <c r="E63" s="31" t="s">
        <v>408</v>
      </c>
      <c r="F63" s="232" t="s">
        <v>409</v>
      </c>
      <c r="G63" s="219" t="s">
        <v>430</v>
      </c>
      <c r="H63" s="155" t="s">
        <v>77</v>
      </c>
      <c r="I63" s="154">
        <f>SUMIF(Table10[Company],Companies[[#This Row],[Full company name]],Table10[Revenue value])</f>
        <v>43579875.609999999</v>
      </c>
    </row>
    <row r="64" spans="2:9" s="31" customFormat="1" ht="15">
      <c r="B64" s="232" t="s">
        <v>438</v>
      </c>
      <c r="C64" s="31" t="s">
        <v>380</v>
      </c>
      <c r="D64" s="233" t="s">
        <v>439</v>
      </c>
      <c r="E64" s="31" t="s">
        <v>408</v>
      </c>
      <c r="F64" s="31" t="s">
        <v>440</v>
      </c>
      <c r="G64" s="155" t="s">
        <v>77</v>
      </c>
      <c r="H64" s="155" t="s">
        <v>77</v>
      </c>
      <c r="I64" s="154">
        <f>SUMIF(Table10[Company],Companies[[#This Row],[Full company name]],Table10[Revenue value])</f>
        <v>9909891.6899999995</v>
      </c>
    </row>
    <row r="65" spans="2:10" s="31" customFormat="1" ht="15">
      <c r="B65" s="232" t="s">
        <v>441</v>
      </c>
      <c r="C65" s="31" t="s">
        <v>380</v>
      </c>
      <c r="D65" s="233" t="s">
        <v>442</v>
      </c>
      <c r="E65" s="31" t="s">
        <v>408</v>
      </c>
      <c r="F65" s="31" t="s">
        <v>409</v>
      </c>
      <c r="G65" s="219" t="s">
        <v>443</v>
      </c>
      <c r="H65" s="155" t="s">
        <v>77</v>
      </c>
      <c r="I65" s="154">
        <f>SUMIF(Table10[Company],Companies[[#This Row],[Full company name]],Table10[Revenue value])</f>
        <v>0</v>
      </c>
    </row>
    <row r="66" spans="2:10" s="31" customFormat="1" ht="15">
      <c r="B66" s="232" t="s">
        <v>444</v>
      </c>
      <c r="C66" s="31" t="s">
        <v>380</v>
      </c>
      <c r="D66" s="233" t="s">
        <v>445</v>
      </c>
      <c r="E66" s="31" t="s">
        <v>408</v>
      </c>
      <c r="F66" s="31" t="s">
        <v>446</v>
      </c>
      <c r="G66" s="155" t="s">
        <v>77</v>
      </c>
      <c r="H66" s="155" t="s">
        <v>77</v>
      </c>
      <c r="I66" s="154">
        <f>SUMIF(Table10[Company],Companies[[#This Row],[Full company name]],Table10[Revenue value])</f>
        <v>0</v>
      </c>
    </row>
    <row r="67" spans="2:10" s="31" customFormat="1" ht="15">
      <c r="B67" s="232" t="s">
        <v>447</v>
      </c>
      <c r="C67" s="31" t="s">
        <v>380</v>
      </c>
      <c r="D67" s="233" t="s">
        <v>448</v>
      </c>
      <c r="E67" s="31" t="s">
        <v>408</v>
      </c>
      <c r="F67" s="31" t="s">
        <v>409</v>
      </c>
      <c r="G67" s="219" t="s">
        <v>421</v>
      </c>
      <c r="H67" s="155" t="s">
        <v>77</v>
      </c>
      <c r="I67" s="154">
        <f>SUMIF(Table10[Company],Companies[[#This Row],[Full company name]],Table10[Revenue value])</f>
        <v>0</v>
      </c>
    </row>
    <row r="68" spans="2:10" s="31" customFormat="1" ht="15">
      <c r="B68" s="232" t="s">
        <v>449</v>
      </c>
      <c r="C68" s="31" t="s">
        <v>380</v>
      </c>
      <c r="D68" s="233" t="s">
        <v>450</v>
      </c>
      <c r="E68" s="232" t="s">
        <v>408</v>
      </c>
      <c r="F68" s="31" t="s">
        <v>451</v>
      </c>
      <c r="G68" s="219" t="s">
        <v>452</v>
      </c>
      <c r="H68" s="155" t="s">
        <v>77</v>
      </c>
      <c r="I68" s="154">
        <f>SUMIF(Table10[Company],Companies[[#This Row],[Full company name]],Table10[Revenue value])</f>
        <v>81253586</v>
      </c>
    </row>
    <row r="69" spans="2:10" s="31" customFormat="1" ht="15">
      <c r="C69" s="232"/>
      <c r="F69" s="155"/>
      <c r="G69" s="155"/>
    </row>
    <row r="70" spans="2:10" s="31" customFormat="1" ht="18.95">
      <c r="B70" s="297" t="s">
        <v>453</v>
      </c>
      <c r="C70" s="297"/>
      <c r="D70" s="297"/>
      <c r="E70" s="297"/>
      <c r="F70" s="297"/>
      <c r="G70" s="297"/>
      <c r="H70" s="297"/>
      <c r="I70" s="297"/>
      <c r="J70" s="297"/>
    </row>
    <row r="71" spans="2:10" s="31" customFormat="1" ht="15">
      <c r="B71" s="151" t="s">
        <v>454</v>
      </c>
      <c r="C71" s="233" t="s">
        <v>455</v>
      </c>
      <c r="D71" s="233" t="s">
        <v>456</v>
      </c>
      <c r="E71" s="233" t="s">
        <v>457</v>
      </c>
      <c r="F71" s="232" t="s">
        <v>458</v>
      </c>
      <c r="G71" s="232" t="s">
        <v>459</v>
      </c>
      <c r="H71" s="232" t="s">
        <v>460</v>
      </c>
      <c r="I71" s="232" t="s">
        <v>461</v>
      </c>
      <c r="J71" s="232" t="s">
        <v>462</v>
      </c>
    </row>
    <row r="72" spans="2:10" s="31" customFormat="1" ht="15">
      <c r="B72" s="232" t="s">
        <v>463</v>
      </c>
      <c r="C72" s="233" t="s">
        <v>106</v>
      </c>
      <c r="D72" s="233" t="s">
        <v>464</v>
      </c>
      <c r="E72" s="233" t="s">
        <v>465</v>
      </c>
      <c r="F72" s="233" t="s">
        <v>466</v>
      </c>
      <c r="G72" s="154">
        <v>5206838.8499999996</v>
      </c>
      <c r="H72" s="31" t="s">
        <v>195</v>
      </c>
      <c r="I72" s="227">
        <f>Companies15[[#This Row],[Production (volume)]]*54.43*4.3117</f>
        <v>1221971302.3953342</v>
      </c>
      <c r="J72" s="31" t="s">
        <v>92</v>
      </c>
    </row>
    <row r="73" spans="2:10" s="31" customFormat="1" ht="15">
      <c r="B73" s="232" t="s">
        <v>467</v>
      </c>
      <c r="C73" s="233" t="s">
        <v>106</v>
      </c>
      <c r="D73" s="233" t="s">
        <v>464</v>
      </c>
      <c r="E73" s="233" t="s">
        <v>465</v>
      </c>
      <c r="F73" s="233" t="s">
        <v>466</v>
      </c>
      <c r="G73" s="154">
        <v>3243346.37</v>
      </c>
      <c r="H73" s="31" t="s">
        <v>195</v>
      </c>
      <c r="I73" s="227">
        <f>Companies15[[#This Row],[Production (volume)]]*54.43*4.3117</f>
        <v>761167438.06428361</v>
      </c>
      <c r="J73" s="31" t="s">
        <v>92</v>
      </c>
    </row>
    <row r="74" spans="2:10" s="31" customFormat="1" ht="29.25" customHeight="1">
      <c r="B74" s="232" t="s">
        <v>468</v>
      </c>
      <c r="C74" s="233" t="s">
        <v>106</v>
      </c>
      <c r="D74" s="233" t="s">
        <v>469</v>
      </c>
      <c r="E74" s="233" t="s">
        <v>465</v>
      </c>
      <c r="F74" s="233" t="s">
        <v>466</v>
      </c>
      <c r="G74" s="154">
        <v>874431.61899999995</v>
      </c>
      <c r="H74" s="31" t="s">
        <v>195</v>
      </c>
      <c r="I74" s="227">
        <f>Companies15[[#This Row],[Production (volume)]]*54.43*4.3117</f>
        <v>205216711.15769041</v>
      </c>
      <c r="J74" s="31" t="s">
        <v>92</v>
      </c>
    </row>
    <row r="75" spans="2:10" s="31" customFormat="1" ht="29.25" customHeight="1">
      <c r="B75" s="232" t="s">
        <v>463</v>
      </c>
      <c r="C75" s="233" t="s">
        <v>106</v>
      </c>
      <c r="D75" s="233" t="s">
        <v>464</v>
      </c>
      <c r="E75" s="233" t="s">
        <v>470</v>
      </c>
      <c r="F75" s="233" t="s">
        <v>466</v>
      </c>
      <c r="G75" s="222">
        <f>7527067903.52504/1000</f>
        <v>7527067.9035250396</v>
      </c>
      <c r="H75" s="31" t="s">
        <v>199</v>
      </c>
      <c r="I75" s="227">
        <f>Companies15[[#This Row],[Production (volume)]]*3073*4.3117/1000000</f>
        <v>99732.551522499663</v>
      </c>
      <c r="J75" s="31" t="s">
        <v>92</v>
      </c>
    </row>
    <row r="76" spans="2:10" s="31" customFormat="1" ht="29.25" customHeight="1">
      <c r="B76" s="232" t="s">
        <v>467</v>
      </c>
      <c r="C76" s="233" t="s">
        <v>106</v>
      </c>
      <c r="D76" s="233" t="s">
        <v>464</v>
      </c>
      <c r="E76" s="233" t="s">
        <v>470</v>
      </c>
      <c r="F76" s="233" t="s">
        <v>466</v>
      </c>
      <c r="G76" s="222">
        <f>4776548571.42857/1000</f>
        <v>4776548.57142857</v>
      </c>
      <c r="H76" s="31" t="s">
        <v>199</v>
      </c>
      <c r="I76" s="227">
        <f>Companies15[[#This Row],[Production (volume)]]*3073*4.3117/1000000</f>
        <v>63288.57167299198</v>
      </c>
      <c r="J76" s="31" t="s">
        <v>92</v>
      </c>
    </row>
    <row r="77" spans="2:10" s="31" customFormat="1" ht="29.25" customHeight="1">
      <c r="B77" s="232" t="s">
        <v>468</v>
      </c>
      <c r="C77" s="233" t="s">
        <v>106</v>
      </c>
      <c r="D77" s="233" t="s">
        <v>469</v>
      </c>
      <c r="E77" s="233" t="s">
        <v>470</v>
      </c>
      <c r="F77" s="233" t="s">
        <v>466</v>
      </c>
      <c r="G77" s="222">
        <f>1285003636.36363/1000</f>
        <v>1285003.63636363</v>
      </c>
      <c r="H77" s="31" t="s">
        <v>199</v>
      </c>
      <c r="I77" s="227">
        <f>Companies15[[#This Row],[Production (volume)]]*3073*4.3117/1000000</f>
        <v>17026.11069978755</v>
      </c>
      <c r="J77" s="31" t="s">
        <v>92</v>
      </c>
    </row>
    <row r="78" spans="2:10" s="31" customFormat="1" ht="29.25" customHeight="1">
      <c r="B78" s="232" t="s">
        <v>471</v>
      </c>
      <c r="C78" s="233" t="s">
        <v>106</v>
      </c>
      <c r="D78" s="233" t="s">
        <v>464</v>
      </c>
      <c r="E78" s="233" t="s">
        <v>465</v>
      </c>
      <c r="F78" s="229" t="s">
        <v>466</v>
      </c>
      <c r="G78" s="222"/>
      <c r="I78" s="227">
        <f>Companies15[[#This Row],[Production (volume)]]*54.43*4.3117</f>
        <v>0</v>
      </c>
    </row>
    <row r="79" spans="2:10" s="31" customFormat="1" ht="29.25" customHeight="1">
      <c r="B79" s="232" t="s">
        <v>472</v>
      </c>
      <c r="C79" s="233" t="s">
        <v>106</v>
      </c>
      <c r="D79" s="233" t="s">
        <v>464</v>
      </c>
      <c r="E79" s="233" t="s">
        <v>465</v>
      </c>
      <c r="F79" s="229" t="s">
        <v>466</v>
      </c>
      <c r="G79" s="222"/>
      <c r="I79" s="227">
        <f>Companies15[[#This Row],[Production (volume)]]*54.43*4.3117</f>
        <v>0</v>
      </c>
    </row>
    <row r="80" spans="2:10" s="31" customFormat="1" ht="29.25" customHeight="1">
      <c r="B80" s="232" t="s">
        <v>473</v>
      </c>
      <c r="C80" s="233" t="s">
        <v>106</v>
      </c>
      <c r="D80" s="233" t="s">
        <v>469</v>
      </c>
      <c r="E80" s="233" t="s">
        <v>465</v>
      </c>
      <c r="F80" s="229" t="s">
        <v>466</v>
      </c>
      <c r="G80" s="222"/>
      <c r="I80" s="227">
        <f>Companies15[[#This Row],[Production (volume)]]*54.43*4.3117</f>
        <v>0</v>
      </c>
    </row>
    <row r="81" spans="2:10" s="31" customFormat="1" ht="29.25" customHeight="1">
      <c r="B81" s="232" t="s">
        <v>474</v>
      </c>
      <c r="C81" s="233" t="s">
        <v>106</v>
      </c>
      <c r="D81" s="232" t="s">
        <v>475</v>
      </c>
      <c r="E81" s="233" t="s">
        <v>465</v>
      </c>
      <c r="F81" s="229" t="s">
        <v>476</v>
      </c>
      <c r="G81" s="222"/>
      <c r="I81" s="227">
        <f>Companies15[[#This Row],[Production (volume)]]*54.43*4.3117</f>
        <v>0</v>
      </c>
    </row>
    <row r="82" spans="2:10" s="31" customFormat="1" ht="18.75" customHeight="1">
      <c r="B82" s="237" t="s">
        <v>477</v>
      </c>
      <c r="C82" s="233" t="s">
        <v>106</v>
      </c>
      <c r="D82" s="233" t="s">
        <v>406</v>
      </c>
      <c r="E82" s="233" t="s">
        <v>478</v>
      </c>
      <c r="F82" s="233" t="s">
        <v>466</v>
      </c>
      <c r="G82" s="154">
        <v>9.73861606</v>
      </c>
      <c r="H82" s="31" t="s">
        <v>203</v>
      </c>
      <c r="I82" s="221">
        <f>Companies15[[#This Row],[Production (volume)]]*1406.93*4.3117</f>
        <v>59076.977848963506</v>
      </c>
      <c r="J82" s="31" t="s">
        <v>92</v>
      </c>
    </row>
    <row r="83" spans="2:10" s="31" customFormat="1" ht="18.75" customHeight="1">
      <c r="B83" s="237" t="s">
        <v>479</v>
      </c>
      <c r="C83" s="233" t="s">
        <v>106</v>
      </c>
      <c r="D83" s="233" t="s">
        <v>406</v>
      </c>
      <c r="E83" s="233" t="s">
        <v>478</v>
      </c>
      <c r="F83" s="233" t="s">
        <v>466</v>
      </c>
      <c r="G83" s="154"/>
      <c r="I83" s="221">
        <f>Companies15[[#This Row],[Production (volume)]]*54.43*4.3117</f>
        <v>0</v>
      </c>
    </row>
    <row r="84" spans="2:10" s="31" customFormat="1" ht="18.75" customHeight="1">
      <c r="B84" s="237" t="s">
        <v>480</v>
      </c>
      <c r="C84" s="233" t="s">
        <v>106</v>
      </c>
      <c r="D84" s="233" t="s">
        <v>406</v>
      </c>
      <c r="E84" s="233" t="s">
        <v>478</v>
      </c>
      <c r="F84" s="233" t="s">
        <v>466</v>
      </c>
      <c r="G84" s="154"/>
      <c r="I84" s="221">
        <f>Companies15[[#This Row],[Production (volume)]]*54.43*4.3117</f>
        <v>0</v>
      </c>
    </row>
    <row r="85" spans="2:10" s="31" customFormat="1" ht="18.75" customHeight="1">
      <c r="B85" s="237" t="s">
        <v>481</v>
      </c>
      <c r="C85" s="233" t="s">
        <v>106</v>
      </c>
      <c r="D85" s="233" t="s">
        <v>406</v>
      </c>
      <c r="E85" s="233" t="s">
        <v>478</v>
      </c>
      <c r="F85" s="233" t="s">
        <v>466</v>
      </c>
      <c r="G85" s="154"/>
      <c r="I85" s="221">
        <f>Companies15[[#This Row],[Production (volume)]]*54.43*4.3117</f>
        <v>0</v>
      </c>
    </row>
    <row r="86" spans="2:10" s="31" customFormat="1" ht="18.75" customHeight="1">
      <c r="B86" s="237" t="s">
        <v>482</v>
      </c>
      <c r="C86" s="233" t="s">
        <v>106</v>
      </c>
      <c r="D86" s="233" t="s">
        <v>406</v>
      </c>
      <c r="E86" s="233" t="s">
        <v>478</v>
      </c>
      <c r="F86" s="233" t="s">
        <v>466</v>
      </c>
      <c r="G86" s="154"/>
      <c r="I86" s="221">
        <f>Companies15[[#This Row],[Production (volume)]]*54.43*4.3117</f>
        <v>0</v>
      </c>
    </row>
    <row r="87" spans="2:10" s="31" customFormat="1" ht="18.75" customHeight="1">
      <c r="B87" s="237" t="s">
        <v>483</v>
      </c>
      <c r="C87" s="233" t="s">
        <v>106</v>
      </c>
      <c r="D87" s="233" t="s">
        <v>406</v>
      </c>
      <c r="E87" s="233" t="s">
        <v>478</v>
      </c>
      <c r="F87" s="233" t="s">
        <v>466</v>
      </c>
      <c r="G87" s="154"/>
      <c r="I87" s="221">
        <f>Companies15[[#This Row],[Production (volume)]]*54.43*4.3117</f>
        <v>0</v>
      </c>
    </row>
    <row r="88" spans="2:10" s="31" customFormat="1" ht="18.75" customHeight="1">
      <c r="B88" s="237" t="s">
        <v>484</v>
      </c>
      <c r="C88" s="233" t="s">
        <v>106</v>
      </c>
      <c r="D88" s="233" t="s">
        <v>406</v>
      </c>
      <c r="E88" s="233" t="s">
        <v>478</v>
      </c>
      <c r="F88" s="233" t="s">
        <v>466</v>
      </c>
      <c r="G88" s="154"/>
      <c r="I88" s="221">
        <f>Companies15[[#This Row],[Production (volume)]]*54.43*4.3117</f>
        <v>0</v>
      </c>
    </row>
    <row r="89" spans="2:10" s="31" customFormat="1" ht="18.75" customHeight="1">
      <c r="B89" s="237" t="s">
        <v>485</v>
      </c>
      <c r="C89" s="233" t="s">
        <v>106</v>
      </c>
      <c r="D89" s="233" t="s">
        <v>406</v>
      </c>
      <c r="E89" s="233" t="s">
        <v>478</v>
      </c>
      <c r="F89" s="233" t="s">
        <v>466</v>
      </c>
      <c r="G89" s="154"/>
      <c r="I89" s="221">
        <f>Companies15[[#This Row],[Production (volume)]]*54.43*4.3117</f>
        <v>0</v>
      </c>
    </row>
    <row r="90" spans="2:10" s="31" customFormat="1" ht="18.75" customHeight="1">
      <c r="B90" s="237" t="s">
        <v>486</v>
      </c>
      <c r="C90" s="233" t="s">
        <v>106</v>
      </c>
      <c r="D90" s="233" t="s">
        <v>406</v>
      </c>
      <c r="E90" s="233" t="s">
        <v>478</v>
      </c>
      <c r="F90" s="233" t="s">
        <v>466</v>
      </c>
      <c r="G90" s="154"/>
      <c r="I90" s="221">
        <f>Companies15[[#This Row],[Production (volume)]]*54.43*4.3117</f>
        <v>0</v>
      </c>
    </row>
    <row r="91" spans="2:10" s="31" customFormat="1" ht="18.75" customHeight="1">
      <c r="B91" s="237" t="s">
        <v>487</v>
      </c>
      <c r="C91" s="233" t="s">
        <v>106</v>
      </c>
      <c r="D91" s="233" t="s">
        <v>406</v>
      </c>
      <c r="E91" s="233" t="s">
        <v>478</v>
      </c>
      <c r="F91" s="233" t="s">
        <v>466</v>
      </c>
      <c r="G91" s="154"/>
      <c r="I91" s="221">
        <f>Companies15[[#This Row],[Production (volume)]]*54.43*4.3117</f>
        <v>0</v>
      </c>
    </row>
    <row r="92" spans="2:10" s="31" customFormat="1" ht="18.75" customHeight="1">
      <c r="B92" s="237" t="s">
        <v>488</v>
      </c>
      <c r="C92" s="233" t="s">
        <v>106</v>
      </c>
      <c r="D92" s="233" t="s">
        <v>406</v>
      </c>
      <c r="E92" s="233" t="s">
        <v>478</v>
      </c>
      <c r="F92" s="233" t="s">
        <v>466</v>
      </c>
      <c r="G92" s="154"/>
      <c r="I92" s="221">
        <f>Companies15[[#This Row],[Production (volume)]]*54.43*4.3117</f>
        <v>0</v>
      </c>
    </row>
    <row r="93" spans="2:10" s="31" customFormat="1" ht="18.75" customHeight="1">
      <c r="B93" s="237" t="s">
        <v>489</v>
      </c>
      <c r="C93" s="233" t="s">
        <v>106</v>
      </c>
      <c r="D93" s="233" t="s">
        <v>406</v>
      </c>
      <c r="E93" s="233" t="s">
        <v>478</v>
      </c>
      <c r="F93" s="233" t="s">
        <v>466</v>
      </c>
      <c r="G93" s="154"/>
      <c r="I93" s="221">
        <f>Companies15[[#This Row],[Production (volume)]]*54.43*4.3117</f>
        <v>0</v>
      </c>
    </row>
    <row r="94" spans="2:10" s="31" customFormat="1" ht="21" customHeight="1">
      <c r="B94" s="237" t="s">
        <v>480</v>
      </c>
      <c r="C94" s="233" t="s">
        <v>106</v>
      </c>
      <c r="D94" s="233" t="s">
        <v>411</v>
      </c>
      <c r="E94" s="233" t="s">
        <v>478</v>
      </c>
      <c r="F94" s="233" t="s">
        <v>466</v>
      </c>
      <c r="G94" s="154">
        <v>13.2084542</v>
      </c>
      <c r="H94" s="31" t="s">
        <v>203</v>
      </c>
      <c r="I94" s="221">
        <f>Companies15[[#This Row],[Production (volume)]]*1406.93*4.3117</f>
        <v>80125.918445176794</v>
      </c>
      <c r="J94" s="31" t="s">
        <v>92</v>
      </c>
    </row>
    <row r="95" spans="2:10" s="31" customFormat="1" ht="21" customHeight="1">
      <c r="B95" s="237" t="s">
        <v>479</v>
      </c>
      <c r="C95" s="233" t="s">
        <v>106</v>
      </c>
      <c r="D95" s="233" t="s">
        <v>411</v>
      </c>
      <c r="E95" s="233" t="s">
        <v>478</v>
      </c>
      <c r="F95" s="233" t="s">
        <v>106</v>
      </c>
      <c r="G95" s="154"/>
      <c r="I95" s="221">
        <f>Companies15[[#This Row],[Production (volume)]]*54.43*4.3117</f>
        <v>0</v>
      </c>
    </row>
    <row r="96" spans="2:10" s="31" customFormat="1" ht="20.25" customHeight="1">
      <c r="B96" s="247"/>
      <c r="C96" s="233" t="s">
        <v>106</v>
      </c>
      <c r="D96" s="233" t="s">
        <v>413</v>
      </c>
      <c r="E96" s="233" t="s">
        <v>478</v>
      </c>
      <c r="F96" s="233" t="s">
        <v>466</v>
      </c>
      <c r="G96" s="154">
        <v>15.8032784</v>
      </c>
      <c r="H96" s="31" t="s">
        <v>203</v>
      </c>
      <c r="I96" s="221">
        <f>Companies15[[#This Row],[Production (volume)]]*1406.93*4.3117</f>
        <v>95866.796906849559</v>
      </c>
      <c r="J96" s="31" t="s">
        <v>92</v>
      </c>
    </row>
    <row r="97" spans="2:10" s="31" customFormat="1" ht="15.75" customHeight="1" thickBot="1">
      <c r="B97" s="239" t="s">
        <v>490</v>
      </c>
      <c r="C97" s="233" t="s">
        <v>106</v>
      </c>
      <c r="D97" s="233" t="s">
        <v>416</v>
      </c>
      <c r="E97" s="233" t="s">
        <v>478</v>
      </c>
      <c r="F97" s="233" t="s">
        <v>466</v>
      </c>
      <c r="G97" s="154">
        <v>6.8501780099999996</v>
      </c>
      <c r="H97" s="31" t="s">
        <v>203</v>
      </c>
      <c r="I97" s="221">
        <f>Companies15[[#This Row],[Production (volume)]]*1406.93*4.3117</f>
        <v>41554.961409807016</v>
      </c>
      <c r="J97" s="31" t="s">
        <v>92</v>
      </c>
    </row>
    <row r="98" spans="2:10" ht="15" customHeight="1" thickBot="1">
      <c r="B98" s="248" t="s">
        <v>491</v>
      </c>
      <c r="C98" s="233" t="s">
        <v>106</v>
      </c>
      <c r="D98" s="233" t="s">
        <v>419</v>
      </c>
      <c r="E98" s="233" t="s">
        <v>478</v>
      </c>
      <c r="F98" s="233" t="s">
        <v>466</v>
      </c>
      <c r="G98" s="337">
        <v>6.3569380500000001</v>
      </c>
      <c r="H98" s="31" t="s">
        <v>203</v>
      </c>
      <c r="I98" s="221">
        <f>Companies15[[#This Row],[Production (volume)]]*1406.93*4.3117</f>
        <v>38562.83953010499</v>
      </c>
      <c r="J98" s="31" t="s">
        <v>92</v>
      </c>
    </row>
    <row r="99" spans="2:10" ht="15" customHeight="1">
      <c r="B99" s="236" t="s">
        <v>492</v>
      </c>
      <c r="C99" s="233" t="s">
        <v>106</v>
      </c>
      <c r="D99" s="233" t="s">
        <v>419</v>
      </c>
      <c r="E99" s="233" t="s">
        <v>478</v>
      </c>
      <c r="F99" s="233" t="s">
        <v>466</v>
      </c>
      <c r="G99" s="337"/>
      <c r="H99" s="31"/>
      <c r="I99" s="221">
        <f>Companies15[[#This Row],[Production (volume)]]*54.43*4.3117</f>
        <v>0</v>
      </c>
      <c r="J99" s="31"/>
    </row>
    <row r="100" spans="2:10" ht="15" customHeight="1">
      <c r="B100" s="236" t="s">
        <v>493</v>
      </c>
      <c r="C100" s="233" t="s">
        <v>106</v>
      </c>
      <c r="D100" s="233" t="s">
        <v>419</v>
      </c>
      <c r="E100" s="233" t="s">
        <v>478</v>
      </c>
      <c r="F100" s="233" t="s">
        <v>466</v>
      </c>
      <c r="G100" s="337"/>
      <c r="H100" s="31"/>
      <c r="I100" s="221">
        <f>Companies15[[#This Row],[Production (volume)]]*54.43*4.3117</f>
        <v>0</v>
      </c>
      <c r="J100" s="31"/>
    </row>
    <row r="101" spans="2:10" ht="15" customHeight="1">
      <c r="B101" s="236" t="s">
        <v>494</v>
      </c>
      <c r="C101" s="233" t="s">
        <v>106</v>
      </c>
      <c r="D101" s="233" t="s">
        <v>419</v>
      </c>
      <c r="E101" s="233" t="s">
        <v>478</v>
      </c>
      <c r="F101" s="233" t="s">
        <v>466</v>
      </c>
      <c r="G101" s="337"/>
      <c r="H101" s="31"/>
      <c r="I101" s="221">
        <f>Companies15[[#This Row],[Production (volume)]]*54.43*4.3117</f>
        <v>0</v>
      </c>
      <c r="J101" s="31"/>
    </row>
    <row r="102" spans="2:10" ht="15.75" customHeight="1">
      <c r="B102" s="237" t="s">
        <v>495</v>
      </c>
      <c r="C102" s="233" t="s">
        <v>106</v>
      </c>
      <c r="D102" s="233" t="s">
        <v>422</v>
      </c>
      <c r="E102" s="233" t="s">
        <v>478</v>
      </c>
      <c r="F102" s="233" t="s">
        <v>466</v>
      </c>
      <c r="G102" s="337">
        <v>5.7211805199999999</v>
      </c>
      <c r="H102" s="31" t="s">
        <v>203</v>
      </c>
      <c r="I102" s="221">
        <f>Companies15[[#This Row],[Production (volume)]]*1406.93*4.3117</f>
        <v>34706.169004670825</v>
      </c>
      <c r="J102" s="31" t="s">
        <v>92</v>
      </c>
    </row>
    <row r="103" spans="2:10" ht="15.75" customHeight="1">
      <c r="B103" s="237" t="s">
        <v>496</v>
      </c>
      <c r="C103" s="233" t="s">
        <v>106</v>
      </c>
      <c r="D103" s="233" t="s">
        <v>422</v>
      </c>
      <c r="E103" s="233" t="s">
        <v>478</v>
      </c>
      <c r="F103" s="233" t="s">
        <v>466</v>
      </c>
      <c r="G103" s="337"/>
      <c r="H103" s="31"/>
      <c r="I103" s="221">
        <f>Companies15[[#This Row],[Production (volume)]]*54.43*4.3117</f>
        <v>0</v>
      </c>
      <c r="J103" s="31"/>
    </row>
    <row r="104" spans="2:10" ht="15.75" customHeight="1">
      <c r="B104" s="237" t="s">
        <v>497</v>
      </c>
      <c r="C104" s="233" t="s">
        <v>106</v>
      </c>
      <c r="D104" s="233" t="s">
        <v>422</v>
      </c>
      <c r="E104" s="233" t="s">
        <v>478</v>
      </c>
      <c r="F104" s="233" t="s">
        <v>466</v>
      </c>
      <c r="G104" s="337"/>
      <c r="H104" s="31"/>
      <c r="I104" s="221">
        <f>Companies15[[#This Row],[Production (volume)]]*54.43*4.3117</f>
        <v>0</v>
      </c>
      <c r="J104" s="31"/>
    </row>
    <row r="105" spans="2:10" ht="15.75" customHeight="1">
      <c r="B105" s="240" t="s">
        <v>498</v>
      </c>
      <c r="C105" s="233" t="s">
        <v>106</v>
      </c>
      <c r="D105" s="233" t="s">
        <v>422</v>
      </c>
      <c r="E105" s="233" t="s">
        <v>478</v>
      </c>
      <c r="F105" s="233" t="s">
        <v>466</v>
      </c>
      <c r="G105" s="337"/>
      <c r="H105" s="31"/>
      <c r="I105" s="221">
        <f>Companies15[[#This Row],[Production (volume)]]*54.43*4.3117</f>
        <v>0</v>
      </c>
      <c r="J105" s="31"/>
    </row>
    <row r="106" spans="2:10" ht="15.75" customHeight="1">
      <c r="B106" s="237" t="s">
        <v>499</v>
      </c>
      <c r="C106" s="233" t="s">
        <v>106</v>
      </c>
      <c r="D106" s="233" t="s">
        <v>422</v>
      </c>
      <c r="E106" s="233" t="s">
        <v>478</v>
      </c>
      <c r="F106" s="233" t="s">
        <v>466</v>
      </c>
      <c r="G106" s="337"/>
      <c r="H106" s="31"/>
      <c r="I106" s="221">
        <f>Companies15[[#This Row],[Production (volume)]]*54.43*4.3117</f>
        <v>0</v>
      </c>
      <c r="J106" s="31"/>
    </row>
    <row r="107" spans="2:10" ht="15">
      <c r="B107" s="237" t="s">
        <v>500</v>
      </c>
      <c r="C107" s="233" t="s">
        <v>106</v>
      </c>
      <c r="D107" s="233" t="s">
        <v>425</v>
      </c>
      <c r="E107" s="233" t="s">
        <v>478</v>
      </c>
      <c r="F107" s="233" t="s">
        <v>466</v>
      </c>
      <c r="G107" s="337">
        <v>5.8099051299999998</v>
      </c>
      <c r="H107" s="31" t="s">
        <v>203</v>
      </c>
      <c r="I107" s="221">
        <f>Companies15[[#This Row],[Production (volume)]]*1406.93*4.3117</f>
        <v>35244.395564516111</v>
      </c>
      <c r="J107" s="31" t="s">
        <v>92</v>
      </c>
    </row>
    <row r="108" spans="2:10" s="31" customFormat="1" ht="15.75" customHeight="1">
      <c r="B108" s="237" t="s">
        <v>501</v>
      </c>
      <c r="C108" s="233" t="s">
        <v>106</v>
      </c>
      <c r="D108" s="233" t="s">
        <v>428</v>
      </c>
      <c r="E108" s="233" t="s">
        <v>478</v>
      </c>
      <c r="F108" s="233" t="s">
        <v>466</v>
      </c>
      <c r="G108" s="154">
        <v>3.8290736600000002</v>
      </c>
      <c r="H108" s="31" t="s">
        <v>203</v>
      </c>
      <c r="I108" s="221">
        <f>Companies15[[#This Row],[Production (volume)]]*1406.93*4.3117</f>
        <v>23228.15669086657</v>
      </c>
      <c r="J108" s="31" t="s">
        <v>92</v>
      </c>
    </row>
    <row r="109" spans="2:10" s="31" customFormat="1" ht="15">
      <c r="B109" s="237" t="s">
        <v>502</v>
      </c>
      <c r="C109" s="233" t="s">
        <v>106</v>
      </c>
      <c r="D109" s="233" t="s">
        <v>431</v>
      </c>
      <c r="E109" s="233" t="s">
        <v>478</v>
      </c>
      <c r="F109" s="233" t="s">
        <v>466</v>
      </c>
      <c r="G109" s="154">
        <v>4.0058314700000004</v>
      </c>
      <c r="H109" s="31" t="s">
        <v>203</v>
      </c>
      <c r="I109" s="221">
        <f>Companies15[[#This Row],[Production (volume)]]*1406.93*4.3117</f>
        <v>24300.415537674551</v>
      </c>
      <c r="J109" s="31" t="s">
        <v>92</v>
      </c>
    </row>
    <row r="110" spans="2:10" s="31" customFormat="1" ht="15">
      <c r="B110" s="240" t="s">
        <v>503</v>
      </c>
      <c r="C110" s="233" t="s">
        <v>106</v>
      </c>
      <c r="D110" s="233" t="s">
        <v>431</v>
      </c>
      <c r="E110" s="233" t="s">
        <v>478</v>
      </c>
      <c r="F110" s="233" t="s">
        <v>106</v>
      </c>
      <c r="G110" s="154"/>
      <c r="I110" s="221">
        <f>Companies15[[#This Row],[Production (volume)]]*54.43*4.3117</f>
        <v>0</v>
      </c>
    </row>
    <row r="111" spans="2:10" s="31" customFormat="1" ht="15">
      <c r="B111" s="237" t="s">
        <v>504</v>
      </c>
      <c r="C111" s="233" t="s">
        <v>106</v>
      </c>
      <c r="D111" s="233" t="s">
        <v>433</v>
      </c>
      <c r="E111" s="233" t="s">
        <v>478</v>
      </c>
      <c r="F111" s="233" t="s">
        <v>466</v>
      </c>
      <c r="G111" s="154">
        <v>3.22</v>
      </c>
      <c r="H111" s="31" t="s">
        <v>203</v>
      </c>
      <c r="I111" s="221">
        <f>Companies15[[#This Row],[Production (volume)]]*1406.93*4.3117</f>
        <v>19533.357460820003</v>
      </c>
      <c r="J111" s="31" t="s">
        <v>92</v>
      </c>
    </row>
    <row r="112" spans="2:10" s="31" customFormat="1" ht="15.6" thickBot="1">
      <c r="B112" s="237" t="s">
        <v>505</v>
      </c>
      <c r="C112" s="233" t="s">
        <v>106</v>
      </c>
      <c r="D112" s="233" t="s">
        <v>433</v>
      </c>
      <c r="E112" s="233" t="s">
        <v>478</v>
      </c>
      <c r="F112" s="233" t="s">
        <v>106</v>
      </c>
      <c r="G112" s="154"/>
      <c r="I112" s="221">
        <f>Companies15[[#This Row],[Production (volume)]]*54.43*4.3117</f>
        <v>0</v>
      </c>
    </row>
    <row r="113" spans="2:10" s="31" customFormat="1" ht="15.6" thickBot="1">
      <c r="B113" s="237" t="s">
        <v>506</v>
      </c>
      <c r="C113" s="233" t="s">
        <v>106</v>
      </c>
      <c r="D113" s="233" t="s">
        <v>433</v>
      </c>
      <c r="E113" s="233" t="s">
        <v>478</v>
      </c>
      <c r="F113" s="233" t="s">
        <v>106</v>
      </c>
      <c r="G113" s="154"/>
      <c r="I113" s="221">
        <f>Companies15[[#This Row],[Production (volume)]]*54.43*4.3117</f>
        <v>0</v>
      </c>
    </row>
    <row r="114" spans="2:10" s="31" customFormat="1" ht="15.6" thickBot="1">
      <c r="B114" s="238" t="s">
        <v>507</v>
      </c>
      <c r="C114" s="233" t="s">
        <v>106</v>
      </c>
      <c r="D114" s="233" t="s">
        <v>433</v>
      </c>
      <c r="E114" s="233" t="s">
        <v>478</v>
      </c>
      <c r="F114" s="233" t="s">
        <v>106</v>
      </c>
      <c r="G114" s="154"/>
      <c r="I114" s="221">
        <f>Companies15[[#This Row],[Production (volume)]]*54.43*4.3117</f>
        <v>0</v>
      </c>
    </row>
    <row r="115" spans="2:10" s="31" customFormat="1" ht="15">
      <c r="B115" s="237" t="s">
        <v>508</v>
      </c>
      <c r="C115" s="241" t="s">
        <v>106</v>
      </c>
      <c r="D115" s="241" t="s">
        <v>433</v>
      </c>
      <c r="E115" s="233" t="s">
        <v>478</v>
      </c>
      <c r="F115" s="241" t="s">
        <v>106</v>
      </c>
      <c r="G115" s="242"/>
      <c r="H115" s="243"/>
      <c r="I115" s="244">
        <f>Companies15[[#This Row],[Production (volume)]]*54.43*4.3117</f>
        <v>0</v>
      </c>
      <c r="J115" s="243"/>
    </row>
    <row r="116" spans="2:10" ht="15">
      <c r="B116" s="240" t="s">
        <v>509</v>
      </c>
      <c r="C116" s="241" t="s">
        <v>106</v>
      </c>
      <c r="D116" s="241" t="s">
        <v>436</v>
      </c>
      <c r="E116" s="241" t="s">
        <v>478</v>
      </c>
      <c r="F116" s="241" t="s">
        <v>466</v>
      </c>
      <c r="G116" s="245">
        <v>3.67</v>
      </c>
      <c r="H116" s="243" t="s">
        <v>203</v>
      </c>
      <c r="I116" s="244">
        <f>Companies15[[#This Row],[Production (volume)]]*1406.93*4.3117</f>
        <v>22263.17449727</v>
      </c>
      <c r="J116" s="243" t="s">
        <v>92</v>
      </c>
    </row>
    <row r="117" spans="2:10" s="31" customFormat="1" ht="15">
      <c r="B117" s="240" t="s">
        <v>510</v>
      </c>
      <c r="C117" s="241" t="s">
        <v>106</v>
      </c>
      <c r="D117" s="241" t="s">
        <v>438</v>
      </c>
      <c r="E117" s="241" t="s">
        <v>511</v>
      </c>
      <c r="F117" s="241" t="s">
        <v>466</v>
      </c>
      <c r="G117" s="242">
        <v>1476966</v>
      </c>
      <c r="H117" s="243" t="s">
        <v>203</v>
      </c>
      <c r="I117" s="244">
        <f>(48600000/1476966)*Companies15[[#This Row],[Production (volume)]]*4.3117</f>
        <v>209548620</v>
      </c>
      <c r="J117" s="243" t="s">
        <v>92</v>
      </c>
    </row>
    <row r="118" spans="2:10" s="31" customFormat="1" ht="15">
      <c r="B118" s="240" t="s">
        <v>512</v>
      </c>
      <c r="C118" s="241" t="s">
        <v>106</v>
      </c>
      <c r="D118" s="241" t="s">
        <v>441</v>
      </c>
      <c r="E118" s="241" t="s">
        <v>478</v>
      </c>
      <c r="F118" s="241" t="s">
        <v>466</v>
      </c>
      <c r="G118" s="243"/>
      <c r="H118" s="243" t="s">
        <v>203</v>
      </c>
      <c r="I118" s="244"/>
      <c r="J118" s="243" t="s">
        <v>92</v>
      </c>
    </row>
    <row r="119" spans="2:10" s="31" customFormat="1" ht="15">
      <c r="B119" s="240" t="s">
        <v>513</v>
      </c>
      <c r="C119" s="241" t="s">
        <v>106</v>
      </c>
      <c r="D119" s="241" t="s">
        <v>444</v>
      </c>
      <c r="E119" s="241" t="s">
        <v>514</v>
      </c>
      <c r="F119" s="241" t="s">
        <v>466</v>
      </c>
      <c r="G119" s="243"/>
      <c r="H119" s="243" t="s">
        <v>203</v>
      </c>
      <c r="I119" s="244"/>
      <c r="J119" s="243" t="s">
        <v>92</v>
      </c>
    </row>
    <row r="120" spans="2:10" s="31" customFormat="1" ht="15">
      <c r="B120" s="240" t="s">
        <v>515</v>
      </c>
      <c r="C120" s="241" t="s">
        <v>106</v>
      </c>
      <c r="D120" s="241" t="s">
        <v>447</v>
      </c>
      <c r="E120" s="241" t="s">
        <v>478</v>
      </c>
      <c r="F120" s="241" t="s">
        <v>466</v>
      </c>
      <c r="G120" s="242">
        <v>4.6363000000000001E-2</v>
      </c>
      <c r="H120" s="243" t="s">
        <v>203</v>
      </c>
      <c r="I120" s="244">
        <f>Companies15[[#This Row],[Production (volume)]]*1406.93*4.3117</f>
        <v>281.25001613540303</v>
      </c>
      <c r="J120" s="243" t="s">
        <v>92</v>
      </c>
    </row>
    <row r="121" spans="2:10" s="31" customFormat="1" ht="15">
      <c r="B121" s="240" t="s">
        <v>516</v>
      </c>
      <c r="C121" s="241" t="s">
        <v>106</v>
      </c>
      <c r="D121" s="241" t="s">
        <v>447</v>
      </c>
      <c r="E121" s="241" t="s">
        <v>478</v>
      </c>
      <c r="F121" s="241" t="s">
        <v>106</v>
      </c>
      <c r="G121" s="242"/>
      <c r="H121" s="243"/>
      <c r="I121" s="244">
        <f>Companies15[[#This Row],[Production (volume)]]*54.43*4.3117</f>
        <v>0</v>
      </c>
      <c r="J121" s="243"/>
    </row>
    <row r="122" spans="2:10" s="31" customFormat="1" ht="15">
      <c r="B122" s="240" t="s">
        <v>517</v>
      </c>
      <c r="C122" s="241" t="s">
        <v>106</v>
      </c>
      <c r="D122" s="241" t="s">
        <v>447</v>
      </c>
      <c r="E122" s="241" t="s">
        <v>478</v>
      </c>
      <c r="F122" s="241" t="s">
        <v>106</v>
      </c>
      <c r="G122" s="242"/>
      <c r="H122" s="243"/>
      <c r="I122" s="244">
        <f>Companies15[[#This Row],[Production (volume)]]*54.43*4.3117</f>
        <v>0</v>
      </c>
      <c r="J122" s="243"/>
    </row>
    <row r="123" spans="2:10" s="31" customFormat="1" ht="15">
      <c r="B123" s="240" t="s">
        <v>518</v>
      </c>
      <c r="C123" s="241" t="s">
        <v>106</v>
      </c>
      <c r="D123" s="241" t="s">
        <v>447</v>
      </c>
      <c r="E123" s="241" t="s">
        <v>478</v>
      </c>
      <c r="F123" s="241" t="s">
        <v>106</v>
      </c>
      <c r="G123" s="242"/>
      <c r="H123" s="243"/>
      <c r="I123" s="244">
        <f>Companies15[[#This Row],[Production (volume)]]*54.43*4.3117</f>
        <v>0</v>
      </c>
      <c r="J123" s="243"/>
    </row>
    <row r="124" spans="2:10" s="31" customFormat="1" ht="15">
      <c r="B124" s="240" t="s">
        <v>519</v>
      </c>
      <c r="C124" s="241" t="s">
        <v>106</v>
      </c>
      <c r="D124" s="241" t="s">
        <v>447</v>
      </c>
      <c r="E124" s="241" t="s">
        <v>478</v>
      </c>
      <c r="F124" s="241" t="s">
        <v>106</v>
      </c>
      <c r="G124" s="242"/>
      <c r="H124" s="243"/>
      <c r="I124" s="244">
        <f>Companies15[[#This Row],[Production (volume)]]*54.43*4.3117</f>
        <v>0</v>
      </c>
      <c r="J124" s="243"/>
    </row>
    <row r="125" spans="2:10" s="31" customFormat="1" ht="15">
      <c r="B125" s="240" t="s">
        <v>520</v>
      </c>
      <c r="C125" s="241" t="s">
        <v>106</v>
      </c>
      <c r="D125" s="241" t="s">
        <v>447</v>
      </c>
      <c r="E125" s="241" t="s">
        <v>478</v>
      </c>
      <c r="F125" s="241" t="s">
        <v>106</v>
      </c>
      <c r="G125" s="242"/>
      <c r="H125" s="243"/>
      <c r="I125" s="244">
        <f>Companies15[[#This Row],[Production (volume)]]*54.43*4.3117</f>
        <v>0</v>
      </c>
      <c r="J125" s="243"/>
    </row>
    <row r="126" spans="2:10" s="31" customFormat="1" ht="15">
      <c r="B126" s="240" t="s">
        <v>521</v>
      </c>
      <c r="C126" s="233" t="s">
        <v>106</v>
      </c>
      <c r="D126" s="233" t="s">
        <v>449</v>
      </c>
      <c r="E126" s="233" t="s">
        <v>522</v>
      </c>
      <c r="F126" s="233" t="s">
        <v>466</v>
      </c>
      <c r="G126" s="154">
        <v>3021633</v>
      </c>
      <c r="H126" s="31" t="s">
        <v>203</v>
      </c>
      <c r="I126" s="221">
        <f>(171460000/3021633)*Companies15[[#This Row],[Production (volume)]]*4.3117</f>
        <v>739284082</v>
      </c>
      <c r="J126" s="31" t="s">
        <v>92</v>
      </c>
    </row>
    <row r="127" spans="2:10" s="31" customFormat="1" ht="15">
      <c r="B127" s="240" t="s">
        <v>523</v>
      </c>
      <c r="C127" s="233" t="s">
        <v>106</v>
      </c>
      <c r="D127" s="233" t="s">
        <v>449</v>
      </c>
      <c r="E127" s="233" t="s">
        <v>522</v>
      </c>
      <c r="F127" s="233" t="s">
        <v>106</v>
      </c>
      <c r="G127" s="154"/>
      <c r="I127" s="246">
        <f>Companies15[[#This Row],[Production (volume)]]*54.43*4.3117</f>
        <v>0</v>
      </c>
    </row>
    <row r="128" spans="2:10" s="31" customFormat="1" ht="15">
      <c r="B128" s="240" t="s">
        <v>524</v>
      </c>
      <c r="C128" s="233" t="s">
        <v>106</v>
      </c>
      <c r="D128" s="233" t="s">
        <v>449</v>
      </c>
      <c r="E128" s="233" t="s">
        <v>522</v>
      </c>
      <c r="F128" s="233" t="s">
        <v>106</v>
      </c>
      <c r="G128" s="154"/>
      <c r="I128" s="246">
        <f>Companies15[[#This Row],[Production (volume)]]*54.43*4.3117</f>
        <v>0</v>
      </c>
    </row>
    <row r="129" spans="2:10" ht="15">
      <c r="B129" s="25"/>
      <c r="C129" s="25"/>
      <c r="D129" s="25"/>
      <c r="E129" s="25"/>
      <c r="F129" s="232"/>
      <c r="G129" s="232"/>
      <c r="H129" s="232"/>
      <c r="I129" s="232"/>
      <c r="J129" s="232"/>
    </row>
    <row r="130" spans="2:10" s="31" customFormat="1" ht="15.6" thickBot="1">
      <c r="B130" s="290" t="s">
        <v>33</v>
      </c>
      <c r="C130" s="291"/>
      <c r="D130" s="291"/>
      <c r="E130" s="291"/>
      <c r="F130" s="291"/>
      <c r="G130" s="291"/>
      <c r="H130" s="291"/>
      <c r="I130" s="291"/>
      <c r="J130" s="291"/>
    </row>
    <row r="131" spans="2:10" s="31" customFormat="1" ht="15">
      <c r="B131" s="292" t="s">
        <v>34</v>
      </c>
      <c r="C131" s="293"/>
      <c r="D131" s="293"/>
      <c r="E131" s="293"/>
      <c r="F131" s="293"/>
      <c r="G131" s="293"/>
      <c r="H131" s="293"/>
      <c r="I131" s="293"/>
      <c r="J131" s="293"/>
    </row>
    <row r="132" spans="2:10" ht="15.6" thickBot="1">
      <c r="B132" s="25"/>
      <c r="C132" s="25"/>
      <c r="D132" s="25"/>
      <c r="E132" s="25"/>
      <c r="F132" s="232"/>
      <c r="G132" s="232"/>
      <c r="H132" s="232"/>
      <c r="I132" s="232"/>
      <c r="J132" s="232"/>
    </row>
    <row r="133" spans="2:10" ht="15">
      <c r="B133" s="286" t="s">
        <v>35</v>
      </c>
      <c r="C133" s="286"/>
      <c r="D133" s="286"/>
      <c r="E133" s="286"/>
      <c r="F133" s="286"/>
      <c r="G133" s="286"/>
      <c r="H133" s="286"/>
      <c r="I133" s="286"/>
      <c r="J133" s="286"/>
    </row>
    <row r="134" spans="2:10" ht="16.5" customHeight="1">
      <c r="B134" s="270" t="s">
        <v>36</v>
      </c>
      <c r="C134" s="270"/>
      <c r="D134" s="270"/>
      <c r="E134" s="270"/>
      <c r="F134" s="270"/>
      <c r="G134" s="270"/>
      <c r="H134" s="270"/>
      <c r="I134" s="270"/>
      <c r="J134" s="270"/>
    </row>
    <row r="135" spans="2:10" ht="15">
      <c r="B135" s="279" t="s">
        <v>38</v>
      </c>
      <c r="C135" s="279"/>
      <c r="D135" s="279"/>
      <c r="E135" s="279"/>
      <c r="F135" s="279"/>
      <c r="G135" s="279"/>
      <c r="H135" s="279"/>
      <c r="I135" s="279"/>
      <c r="J135" s="279"/>
    </row>
    <row r="136" spans="2:10" ht="15">
      <c r="B136" s="338"/>
      <c r="C136" s="338"/>
      <c r="D136" s="338"/>
      <c r="E136" s="338"/>
      <c r="F136" s="338"/>
      <c r="G136" s="338"/>
      <c r="H136" s="338"/>
      <c r="I136" s="338"/>
      <c r="J136" s="338"/>
    </row>
    <row r="137" spans="2:10" ht="15">
      <c r="B137" s="232"/>
      <c r="C137" s="232"/>
      <c r="D137" s="232"/>
      <c r="E137" s="232"/>
      <c r="F137" s="232"/>
      <c r="G137" s="232"/>
      <c r="H137" s="232"/>
      <c r="I137" s="232"/>
      <c r="J137" s="232"/>
    </row>
    <row r="138" spans="2:10" ht="15">
      <c r="B138" s="232"/>
      <c r="C138" s="232"/>
      <c r="D138" s="232"/>
      <c r="E138" s="232"/>
      <c r="F138" s="232"/>
      <c r="G138" s="232"/>
      <c r="H138" s="232"/>
      <c r="I138" s="232"/>
      <c r="J138" s="232"/>
    </row>
    <row r="139" spans="2:10" ht="15">
      <c r="B139" s="232"/>
      <c r="C139" s="232"/>
      <c r="D139" s="232"/>
      <c r="E139" s="232"/>
      <c r="F139" s="232"/>
      <c r="G139" s="232"/>
      <c r="H139" s="232"/>
      <c r="I139" s="232"/>
      <c r="J139" s="232"/>
    </row>
    <row r="140" spans="2:10" ht="15">
      <c r="B140" s="232"/>
      <c r="C140" s="232"/>
      <c r="D140" s="232"/>
      <c r="E140" s="232"/>
      <c r="F140" s="232"/>
      <c r="G140" s="232"/>
      <c r="H140" s="232"/>
      <c r="I140" s="232"/>
      <c r="J140" s="232"/>
    </row>
    <row r="141" spans="2:10" s="31" customFormat="1" ht="15">
      <c r="B141" s="232"/>
      <c r="C141" s="232"/>
      <c r="D141" s="232"/>
      <c r="E141" s="232"/>
    </row>
    <row r="142" spans="2:10" ht="15">
      <c r="B142" s="232"/>
      <c r="C142" s="232"/>
      <c r="D142" s="232"/>
      <c r="E142" s="232"/>
      <c r="F142" s="232"/>
      <c r="G142" s="232"/>
      <c r="H142" s="232"/>
      <c r="I142" s="232"/>
      <c r="J142" s="232"/>
    </row>
    <row r="143" spans="2:10" ht="15">
      <c r="B143" s="232"/>
      <c r="C143" s="232"/>
      <c r="D143" s="232"/>
      <c r="E143" s="232"/>
      <c r="F143" s="232"/>
      <c r="G143" s="232"/>
      <c r="H143" s="232"/>
      <c r="I143" s="232"/>
      <c r="J143" s="232"/>
    </row>
    <row r="144" spans="2:10" ht="15">
      <c r="B144" s="232"/>
      <c r="C144" s="232"/>
      <c r="D144" s="232"/>
      <c r="E144" s="232"/>
      <c r="F144" s="232"/>
      <c r="G144" s="232"/>
      <c r="H144" s="232"/>
      <c r="I144" s="232"/>
      <c r="J144" s="232"/>
    </row>
    <row r="145" ht="15"/>
    <row r="146" ht="15"/>
    <row r="147" ht="15"/>
    <row r="148" ht="15"/>
    <row r="149" ht="15" customHeight="1"/>
    <row r="150" ht="15" customHeight="1"/>
    <row r="151" ht="15"/>
    <row r="152" ht="15"/>
    <row r="153" ht="18.75" customHeight="1"/>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sheetData>
  <mergeCells count="20">
    <mergeCell ref="B2:J2"/>
    <mergeCell ref="B3:J3"/>
    <mergeCell ref="B4:J4"/>
    <mergeCell ref="B5:J5"/>
    <mergeCell ref="B6:J6"/>
    <mergeCell ref="B135:J135"/>
    <mergeCell ref="B136:J136"/>
    <mergeCell ref="B7:J7"/>
    <mergeCell ref="B8:J8"/>
    <mergeCell ref="B10:J10"/>
    <mergeCell ref="B11:J11"/>
    <mergeCell ref="B12:J12"/>
    <mergeCell ref="B70:J70"/>
    <mergeCell ref="B130:J130"/>
    <mergeCell ref="B131:J131"/>
    <mergeCell ref="B13:J13"/>
    <mergeCell ref="B38:J38"/>
    <mergeCell ref="B39:D39"/>
    <mergeCell ref="B133:J133"/>
    <mergeCell ref="B134:J134"/>
  </mergeCells>
  <dataValidations xWindow="632" yWindow="386" count="24">
    <dataValidation type="list" allowBlank="1" showInputMessage="1" showErrorMessage="1" promptTitle="Please select Sector" prompt="Please select the relevant sector of the company from the list" sqref="E43:E68" xr:uid="{00000000-0002-0000-0300-000000000000}">
      <formula1>Sector_list</formula1>
    </dataValidation>
    <dataValidation allowBlank="1" showInputMessage="1" showErrorMessage="1" promptTitle="Identification #" prompt="Please input unique identification number, such as TIN, organisational number or similar" sqref="D43:D48" xr:uid="{00000000-0002-0000-0300-000002000000}"/>
    <dataValidation allowBlank="1" showInputMessage="1" showErrorMessage="1" promptTitle="Please insert commodities" prompt="Please insert the relevant commodities of the company here, separated by commas." sqref="F43:F68" xr:uid="{00000000-0002-0000-0300-000003000000}"/>
    <dataValidation allowBlank="1" showInputMessage="1" showErrorMessage="1" promptTitle="Project name" prompt="Input project name here._x000a__x000a_Please refrain from using acronyms, and input complete name." sqref="B43:B68 D81 B72:B81 B96" xr:uid="{00000000-0002-0000-0300-000004000000}"/>
    <dataValidation allowBlank="1" showInputMessage="1" showErrorMessage="1" promptTitle="Name of identifier" prompt="Please input name of identifier, such as &quot;Taxpayer Identification Number&quot; or similar." sqref="B40" xr:uid="{00000000-0002-0000-0300-000005000000}"/>
    <dataValidation allowBlank="1" showInputMessage="1" showErrorMessage="1" promptTitle="Name of register" prompt="Please input name of register or agency" sqref="C40" xr:uid="{C08F9EDE-EFD6-4ED6-A064-87FB1C9CE384}"/>
    <dataValidation allowBlank="1" showInputMessage="1" showErrorMessage="1" promptTitle="Registry URL" prompt="Please insert direct URL to the registry or agency" sqref="D40" xr:uid="{971AE861-564F-42B8-BF2E-74B1281379C5}"/>
    <dataValidation allowBlank="1" showInputMessage="1" showErrorMessage="1" promptTitle="Reference number" prompt="Please input the reference number of the legal agreement: contract, licence, lease, concession..." sqref="D53:D68 C72:C128" xr:uid="{00000000-0002-0000-0300-000009000000}"/>
    <dataValidation type="textLength" allowBlank="1" showInputMessage="1" showErrorMessage="1" errorTitle="Please do not edit these cells" error="Please do not edit these cells" sqref="B40 C39:D39" xr:uid="{00000000-0002-0000-0300-00000A000000}">
      <formula1>10000</formula1>
      <formula2>50000</formula2>
    </dataValidation>
    <dataValidation errorStyle="warning" allowBlank="1" showInputMessage="1" showErrorMessage="1" errorTitle="URL " error="Please input a link in these cells" sqref="H44:H68 G45:G68" xr:uid="{00000000-0002-0000-0300-00000B000000}"/>
    <dataValidation allowBlank="1" showInputMessage="1" showErrorMessage="1" promptTitle="Identification" prompt="Please input identification number for the reporting government entity, if applicable." sqref="D31:D36 D15:D29" xr:uid="{00000000-0002-0000-0300-00000F000000}"/>
    <dataValidation allowBlank="1" showInputMessage="1" showErrorMessage="1" promptTitle="Receiving government agency" prompt="Input the name of the government recipient here._x000a__x000a_Please refrain from using acronyms, and input complete name." sqref="D30 B24:B25" xr:uid="{00000000-0002-0000-0300-000010000000}"/>
    <dataValidation type="textLength" allowBlank="1" showInputMessage="1" showErrorMessage="1" sqref="A1:K13 A37:L39 E40:K41 A41:D41 A40 B69:K70 A71:K71 A14:E14 J43:K68 B136:J136 A42:K42 F14:K36 A43:A70 A72:A136 K72:K136 B129:J132" xr:uid="{00000000-0002-0000-0300-000011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43:I68" xr:uid="{00000000-0002-0000-0300-000012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72:G74 G82:G128" xr:uid="{00000000-0002-0000-0300-000013000000}">
      <formula1>0</formula1>
      <formula2>1000000000000000</formula2>
    </dataValidation>
    <dataValidation type="textLength" allowBlank="1" showInputMessage="1" showErrorMessage="1" errorTitle="Do not edit these cells" error="Please do not edit these cells" sqref="B133:J135" xr:uid="{00000000-0002-0000-0300-000015000000}">
      <formula1>9999999</formula1>
      <formula2>99999999</formula2>
    </dataValidation>
    <dataValidation type="list" allowBlank="1" showInputMessage="1" showErrorMessage="1" sqref="C43:C68" xr:uid="{00000000-0002-0000-0300-000016000000}">
      <formula1>"&lt; Company type &gt;,State-owned enterprises &amp; public corporations,Private"</formula1>
    </dataValidation>
    <dataValidation type="textLength" allowBlank="1" showInputMessage="1" showErrorMessage="1" errorTitle="Do not edit - based on Part 4" error="These cells will be filled automatically" promptTitle="Do not edit - based on Part 4" prompt=" " sqref="E15:E36" xr:uid="{00000000-0002-0000-0300-000017000000}">
      <formula1>999999</formula1>
      <formula2>9999999</formula2>
    </dataValidation>
    <dataValidation type="list" allowBlank="1" showInputMessage="1" showErrorMessage="1" promptTitle="Government agency type" prompt="Choose type of government agency from the drop-down list._x000a_Please refrain from using custom types if possible." sqref="C15:C36" xr:uid="{00000000-0002-0000-0300-000018000000}">
      <formula1>Agency_type</formula1>
    </dataValidation>
    <dataValidation allowBlank="1" showInputMessage="1" showErrorMessage="1" promptTitle="Affiliated Companies" prompt="Please insert the relevant companies affiliated to the project here, separated by commas." sqref="D96:D128" xr:uid="{00000000-0002-0000-0300-000008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72:H128" xr:uid="{00000000-0002-0000-0300-00000C000000}">
      <formula1>"&lt;Select unit&gt;,Sm3,Sm3 o.e.,Barrels,Tonnes,oz,carats,Scf"</formula1>
    </dataValidation>
    <dataValidation type="list" allowBlank="1" showInputMessage="1" showErrorMessage="1" sqref="F72:F128"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72:E128" xr:uid="{00000000-0002-0000-0300-00000E000000}">
      <formula1>Commodity_names</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I72:I128" xr:uid="{00000000-0002-0000-0300-000014000000}">
      <formula1>0</formula1>
      <formula2>1000000000000000</formula2>
    </dataValidation>
  </dataValidations>
  <hyperlinks>
    <hyperlink ref="B8" r:id="rId1" xr:uid="{00000000-0004-0000-0300-000000000000}"/>
    <hyperlink ref="B131:F131" r:id="rId2" display="Give us your feedback or report a conflict in the data! Write to us at  data@eiti.org" xr:uid="{00000000-0004-0000-0300-000001000000}"/>
    <hyperlink ref="B130:F130" r:id="rId3" display="For the latest version of Summary data templates, see  https://eiti.org/summary-data-template" xr:uid="{00000000-0004-0000-0300-000002000000}"/>
    <hyperlink ref="H43" r:id="rId4" xr:uid="{00000000-0004-0000-0300-000003000000}"/>
    <hyperlink ref="G43" r:id="rId5" xr:uid="{00000000-0004-0000-0300-000004000000}"/>
    <hyperlink ref="G45" r:id="rId6" xr:uid="{00000000-0004-0000-0300-000005000000}"/>
    <hyperlink ref="G48" r:id="rId7" xr:uid="{00000000-0004-0000-0300-000006000000}"/>
    <hyperlink ref="G47" r:id="rId8" xr:uid="{00000000-0004-0000-0300-000007000000}"/>
    <hyperlink ref="G49" r:id="rId9" xr:uid="{00000000-0004-0000-0300-000008000000}"/>
    <hyperlink ref="G51" r:id="rId10" xr:uid="{00000000-0004-0000-0300-000009000000}"/>
    <hyperlink ref="G57" r:id="rId11" xr:uid="{00000000-0004-0000-0300-00000A000000}"/>
    <hyperlink ref="G52" r:id="rId12" xr:uid="{00000000-0004-0000-0300-00000B000000}"/>
    <hyperlink ref="G59" r:id="rId13" xr:uid="{00000000-0004-0000-0300-00000C000000}"/>
    <hyperlink ref="G62" r:id="rId14" xr:uid="{00000000-0004-0000-0300-00000D000000}"/>
    <hyperlink ref="G60" r:id="rId15" xr:uid="{00000000-0004-0000-0300-00000E000000}"/>
    <hyperlink ref="G65" r:id="rId16" xr:uid="{00000000-0004-0000-0300-00000F000000}"/>
    <hyperlink ref="G68" r:id="rId17" xr:uid="{00000000-0004-0000-0300-000010000000}"/>
    <hyperlink ref="G61" r:id="rId18" xr:uid="{00000000-0004-0000-0300-000011000000}"/>
    <hyperlink ref="G50" r:id="rId19" xr:uid="{00000000-0004-0000-0300-000012000000}"/>
    <hyperlink ref="G67" r:id="rId20" xr:uid="{00000000-0004-0000-0300-000013000000}"/>
    <hyperlink ref="G58" r:id="rId21" xr:uid="{00000000-0004-0000-0300-000014000000}"/>
    <hyperlink ref="G63" r:id="rId22" xr:uid="{00000000-0004-0000-0300-000015000000}"/>
    <hyperlink ref="G53" r:id="rId23" xr:uid="{00000000-0004-0000-0300-000016000000}"/>
    <hyperlink ref="G54" r:id="rId24" xr:uid="{00000000-0004-0000-0300-000017000000}"/>
    <hyperlink ref="G55" r:id="rId25" xr:uid="{00000000-0004-0000-0300-000018000000}"/>
    <hyperlink ref="G56" r:id="rId26" xr:uid="{00000000-0004-0000-0300-000019000000}"/>
  </hyperlinks>
  <pageMargins left="0.25" right="0.25" top="0.75" bottom="0.75" header="0.3" footer="0.3"/>
  <pageSetup paperSize="8" fitToHeight="0" orientation="landscape" horizontalDpi="2400" verticalDpi="2400" r:id="rId27"/>
  <ignoredErrors>
    <ignoredError sqref="E15:E24 I45:I46 I43:I44 I47:I68 E25:E36" listDataValidation="1"/>
    <ignoredError sqref="I75:I77 I126 I111 I107:I109 I82 I94 I96 I116:I120 I97:I98 I102" calculatedColumn="1"/>
  </ignoredErrors>
  <tableParts count="3">
    <tablePart r:id="rId28"/>
    <tablePart r:id="rId29"/>
    <tablePart r:id="rId30"/>
  </tableParts>
  <extLst>
    <ext xmlns:x14="http://schemas.microsoft.com/office/spreadsheetml/2009/9/main" uri="{CCE6A557-97BC-4b89-ADB6-D9C93CAAB3DF}">
      <x14:dataValidations xmlns:xm="http://schemas.microsoft.com/office/excel/2006/main" xWindow="632" yWindow="386" count="1">
        <x14:dataValidation type="list" allowBlank="1" showInputMessage="1" showErrorMessage="1" error="Invalid Entry" promptTitle="Currency" prompt="Please input currency according to 3-letter ISO currency code." xr:uid="{00000000-0002-0000-0300-000019000000}">
          <x14:formula1>
            <xm:f>Lists!$I$11:$I$168</xm:f>
          </x14:formula1>
          <xm:sqref>J72:J128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V104"/>
  <sheetViews>
    <sheetView showGridLines="0" topLeftCell="F19" zoomScale="70" zoomScaleNormal="70" workbookViewId="0">
      <selection activeCell="J42" sqref="J42"/>
    </sheetView>
  </sheetViews>
  <sheetFormatPr defaultColWidth="8.7109375" defaultRowHeight="15"/>
  <cols>
    <col min="1" max="1" width="2.7109375" style="36" customWidth="1"/>
    <col min="2" max="5" width="0" style="36" hidden="1" customWidth="1"/>
    <col min="6" max="6" width="60.28515625" style="36" customWidth="1"/>
    <col min="7" max="7" width="16.7109375" style="36" customWidth="1"/>
    <col min="8" max="8" width="64.140625" style="36" customWidth="1"/>
    <col min="9" max="9" width="56.42578125" style="36" customWidth="1"/>
    <col min="10" max="10" width="30.5703125" style="36" customWidth="1"/>
    <col min="11" max="11" width="23.140625" style="36" customWidth="1"/>
    <col min="12" max="12" width="10.7109375" style="36" customWidth="1"/>
    <col min="13" max="13" width="19.5703125" style="36" bestFit="1" customWidth="1"/>
    <col min="14" max="14" width="73.42578125" style="36" bestFit="1" customWidth="1"/>
    <col min="15" max="15" width="4" style="36" customWidth="1"/>
    <col min="16" max="17" width="8.7109375" style="36"/>
    <col min="18" max="18" width="21.140625" style="36" bestFit="1" customWidth="1"/>
    <col min="19" max="19" width="8.7109375" style="36"/>
    <col min="20" max="20" width="21.140625" style="36" bestFit="1" customWidth="1"/>
    <col min="21" max="16384" width="8.7109375" style="36"/>
  </cols>
  <sheetData>
    <row r="1" spans="6:14" s="17" customFormat="1" ht="15.75" hidden="1" customHeight="1">
      <c r="F1" s="232"/>
      <c r="G1" s="232"/>
      <c r="H1" s="232"/>
      <c r="I1" s="232"/>
      <c r="J1" s="232"/>
      <c r="K1" s="232"/>
      <c r="L1" s="232"/>
      <c r="M1" s="232"/>
      <c r="N1" s="232"/>
    </row>
    <row r="2" spans="6:14" s="17" customFormat="1" hidden="1">
      <c r="F2" s="232"/>
      <c r="G2" s="232"/>
      <c r="H2" s="232"/>
      <c r="I2" s="232"/>
      <c r="J2" s="232"/>
      <c r="K2" s="232"/>
      <c r="L2" s="232"/>
      <c r="M2" s="232"/>
      <c r="N2" s="232"/>
    </row>
    <row r="3" spans="6:14" s="17" customFormat="1" hidden="1">
      <c r="F3" s="232"/>
      <c r="G3" s="232"/>
      <c r="H3" s="232"/>
      <c r="I3" s="232"/>
      <c r="J3" s="232"/>
      <c r="K3" s="232"/>
      <c r="L3" s="232"/>
      <c r="M3" s="232"/>
      <c r="N3" s="315" t="s">
        <v>525</v>
      </c>
    </row>
    <row r="4" spans="6:14" s="17" customFormat="1" hidden="1">
      <c r="F4" s="232"/>
      <c r="G4" s="232"/>
      <c r="H4" s="232"/>
      <c r="I4" s="232"/>
      <c r="J4" s="232"/>
      <c r="K4" s="232"/>
      <c r="L4" s="232"/>
      <c r="M4" s="232"/>
      <c r="N4" s="315" t="str">
        <f>Introduction!G4</f>
        <v>YYYY-MM-DD</v>
      </c>
    </row>
    <row r="5" spans="6:14" s="17" customFormat="1" hidden="1">
      <c r="F5" s="232"/>
      <c r="G5" s="232"/>
      <c r="H5" s="232"/>
      <c r="I5" s="232"/>
      <c r="J5" s="232"/>
      <c r="K5" s="232"/>
      <c r="L5" s="232"/>
      <c r="M5" s="232"/>
      <c r="N5" s="232"/>
    </row>
    <row r="6" spans="6:14" s="17" customFormat="1" hidden="1">
      <c r="F6" s="232"/>
      <c r="G6" s="232"/>
      <c r="H6" s="232"/>
      <c r="I6" s="232"/>
      <c r="J6" s="232"/>
      <c r="K6" s="232"/>
      <c r="L6" s="232"/>
      <c r="M6" s="232"/>
      <c r="N6" s="232"/>
    </row>
    <row r="7" spans="6:14" s="17" customFormat="1">
      <c r="F7" s="232"/>
      <c r="G7" s="232"/>
      <c r="H7" s="232"/>
      <c r="I7" s="232"/>
      <c r="J7" s="232"/>
      <c r="K7" s="232"/>
      <c r="L7" s="232"/>
      <c r="M7" s="232"/>
      <c r="N7" s="232"/>
    </row>
    <row r="8" spans="6:14" s="17" customFormat="1">
      <c r="F8" s="280" t="s">
        <v>526</v>
      </c>
      <c r="G8" s="280"/>
      <c r="H8" s="280"/>
      <c r="I8" s="280"/>
      <c r="J8" s="280"/>
      <c r="K8" s="280"/>
      <c r="L8" s="280"/>
      <c r="M8" s="280"/>
      <c r="N8" s="280"/>
    </row>
    <row r="9" spans="6:14" s="17" customFormat="1" ht="22.5">
      <c r="F9" s="306" t="s">
        <v>40</v>
      </c>
      <c r="G9" s="306"/>
      <c r="H9" s="306"/>
      <c r="I9" s="306"/>
      <c r="J9" s="306"/>
      <c r="K9" s="306"/>
      <c r="L9" s="306"/>
      <c r="M9" s="306"/>
      <c r="N9" s="306"/>
    </row>
    <row r="10" spans="6:14" s="17" customFormat="1">
      <c r="F10" s="308" t="s">
        <v>527</v>
      </c>
      <c r="G10" s="308"/>
      <c r="H10" s="308"/>
      <c r="I10" s="308"/>
      <c r="J10" s="308"/>
      <c r="K10" s="308"/>
      <c r="L10" s="308"/>
      <c r="M10" s="308"/>
      <c r="N10" s="308"/>
    </row>
    <row r="11" spans="6:14" s="17" customFormat="1">
      <c r="F11" s="282" t="s">
        <v>528</v>
      </c>
      <c r="G11" s="282"/>
      <c r="H11" s="282"/>
      <c r="I11" s="282"/>
      <c r="J11" s="282"/>
      <c r="K11" s="282"/>
      <c r="L11" s="282"/>
      <c r="M11" s="282"/>
      <c r="N11" s="282"/>
    </row>
    <row r="12" spans="6:14" s="17" customFormat="1">
      <c r="F12" s="282" t="s">
        <v>529</v>
      </c>
      <c r="G12" s="282"/>
      <c r="H12" s="282"/>
      <c r="I12" s="282"/>
      <c r="J12" s="282"/>
      <c r="K12" s="282"/>
      <c r="L12" s="282"/>
      <c r="M12" s="282"/>
      <c r="N12" s="282"/>
    </row>
    <row r="13" spans="6:14" s="17" customFormat="1">
      <c r="F13" s="309" t="s">
        <v>530</v>
      </c>
      <c r="G13" s="309"/>
      <c r="H13" s="309"/>
      <c r="I13" s="309"/>
      <c r="J13" s="309"/>
      <c r="K13" s="309"/>
      <c r="L13" s="309"/>
      <c r="M13" s="309"/>
      <c r="N13" s="309"/>
    </row>
    <row r="14" spans="6:14" s="17" customFormat="1">
      <c r="F14" s="310" t="s">
        <v>531</v>
      </c>
      <c r="G14" s="310"/>
      <c r="H14" s="310"/>
      <c r="I14" s="310"/>
      <c r="J14" s="310"/>
      <c r="K14" s="310"/>
      <c r="L14" s="310"/>
      <c r="M14" s="310"/>
      <c r="N14" s="310"/>
    </row>
    <row r="15" spans="6:14" s="17" customFormat="1">
      <c r="F15" s="311" t="s">
        <v>532</v>
      </c>
      <c r="G15" s="311"/>
      <c r="H15" s="311"/>
      <c r="I15" s="311"/>
      <c r="J15" s="311"/>
      <c r="K15" s="311"/>
      <c r="L15" s="311"/>
      <c r="M15" s="311"/>
      <c r="N15" s="311"/>
    </row>
    <row r="16" spans="6:14" s="17" customFormat="1">
      <c r="F16" s="325" t="s">
        <v>331</v>
      </c>
      <c r="G16" s="325"/>
      <c r="H16" s="325"/>
      <c r="I16" s="325"/>
      <c r="J16" s="325"/>
      <c r="K16" s="325"/>
      <c r="L16" s="325"/>
      <c r="M16" s="325"/>
      <c r="N16" s="325"/>
    </row>
    <row r="17" spans="2:15" s="17" customFormat="1">
      <c r="B17" s="232"/>
      <c r="C17" s="232"/>
      <c r="D17" s="232"/>
      <c r="E17" s="232"/>
      <c r="F17" s="232"/>
      <c r="G17" s="232"/>
      <c r="H17" s="232"/>
      <c r="I17" s="232"/>
      <c r="J17" s="232"/>
      <c r="K17" s="232"/>
      <c r="L17" s="232"/>
      <c r="M17" s="232"/>
      <c r="N17" s="232"/>
      <c r="O17" s="232"/>
    </row>
    <row r="18" spans="2:15" s="17" customFormat="1" ht="22.5">
      <c r="B18" s="232"/>
      <c r="C18" s="232"/>
      <c r="D18" s="232"/>
      <c r="E18" s="232"/>
      <c r="F18" s="294" t="s">
        <v>533</v>
      </c>
      <c r="G18" s="294"/>
      <c r="H18" s="294"/>
      <c r="I18" s="294"/>
      <c r="J18" s="294"/>
      <c r="K18" s="294"/>
      <c r="L18" s="232"/>
      <c r="M18" s="312" t="s">
        <v>534</v>
      </c>
      <c r="N18" s="312"/>
      <c r="O18" s="232"/>
    </row>
    <row r="19" spans="2:15" s="17" customFormat="1" ht="15.6" customHeight="1">
      <c r="B19" s="232"/>
      <c r="C19" s="232"/>
      <c r="D19" s="232"/>
      <c r="E19" s="232"/>
      <c r="F19" s="232"/>
      <c r="G19" s="232"/>
      <c r="H19" s="232"/>
      <c r="I19" s="232"/>
      <c r="J19" s="232"/>
      <c r="K19" s="232"/>
      <c r="L19" s="232"/>
      <c r="M19" s="305" t="s">
        <v>535</v>
      </c>
      <c r="N19" s="305"/>
      <c r="O19" s="232"/>
    </row>
    <row r="20" spans="2:15">
      <c r="B20" s="233"/>
      <c r="C20" s="233"/>
      <c r="D20" s="233"/>
      <c r="E20" s="233"/>
      <c r="F20" s="302" t="s">
        <v>536</v>
      </c>
      <c r="G20" s="302"/>
      <c r="H20" s="302"/>
      <c r="I20" s="302"/>
      <c r="J20" s="302"/>
      <c r="K20" s="303"/>
      <c r="L20" s="233"/>
      <c r="M20" s="232"/>
      <c r="N20" s="232"/>
      <c r="O20" s="233"/>
    </row>
    <row r="21" spans="2:15" ht="22.5">
      <c r="B21" s="160" t="s">
        <v>537</v>
      </c>
      <c r="C21" s="160" t="s">
        <v>538</v>
      </c>
      <c r="D21" s="160" t="s">
        <v>539</v>
      </c>
      <c r="E21" s="160" t="s">
        <v>540</v>
      </c>
      <c r="F21" s="233" t="s">
        <v>541</v>
      </c>
      <c r="G21" s="233" t="s">
        <v>370</v>
      </c>
      <c r="H21" s="233" t="s">
        <v>542</v>
      </c>
      <c r="I21" s="233" t="s">
        <v>543</v>
      </c>
      <c r="J21" s="233" t="s">
        <v>544</v>
      </c>
      <c r="K21" s="232" t="s">
        <v>462</v>
      </c>
      <c r="L21" s="233"/>
      <c r="M21" s="233"/>
      <c r="N21" s="306" t="s">
        <v>545</v>
      </c>
      <c r="O21" s="306"/>
    </row>
    <row r="22" spans="2:15" ht="19.5" customHeight="1">
      <c r="B22" s="160" t="str">
        <f>IFERROR(VLOOKUP(Government_revenues_table[[#This Row],[GFS Classification]],Table6_GFS_codes_classification[],COLUMNS($F:F)+3,FALSE),"Do not enter data")</f>
        <v>Taxes (11E)</v>
      </c>
      <c r="C22" s="160" t="str">
        <f>IFERROR(VLOOKUP(Government_revenues_table[[#This Row],[GFS Classification]],Table6_GFS_codes_classification[],COLUMNS($F:G)+3,FALSE),"Do not enter data")</f>
        <v>Taxes on property (113E)</v>
      </c>
      <c r="D22" s="160" t="str">
        <f>IFERROR(VLOOKUP(Government_revenues_table[[#This Row],[GFS Classification]],Table6_GFS_codes_classification[],COLUMNS($F:H)+3,FALSE),"Do not enter data")</f>
        <v>Taxes on property (113E)</v>
      </c>
      <c r="E22" s="160" t="str">
        <f>IFERROR(VLOOKUP(Government_revenues_table[[#This Row],[GFS Classification]],Table6_GFS_codes_classification[],COLUMNS($F:I)+3,FALSE),"Do not enter data")</f>
        <v>Taxes on property (113E)</v>
      </c>
      <c r="F22" s="233" t="s">
        <v>546</v>
      </c>
      <c r="G22" s="232" t="s">
        <v>377</v>
      </c>
      <c r="H22" s="233" t="s">
        <v>547</v>
      </c>
      <c r="I22" s="233" t="s">
        <v>342</v>
      </c>
      <c r="J22" s="339">
        <f>259736072*4.3117</f>
        <v>1119904021.6424</v>
      </c>
      <c r="K22" s="233" t="s">
        <v>92</v>
      </c>
      <c r="L22" s="233"/>
      <c r="M22" s="233"/>
      <c r="N22" s="307" t="s">
        <v>548</v>
      </c>
      <c r="O22" s="307"/>
    </row>
    <row r="23" spans="2:15" ht="34.5" customHeight="1">
      <c r="B23" s="160" t="str">
        <f>IFERROR(VLOOKUP(Government_revenues_table[[#This Row],[GFS Classification]],Table6_GFS_codes_classification[],COLUMNS($F:F)+3,FALSE),"Do not enter data")</f>
        <v>Other revenue (14E)</v>
      </c>
      <c r="C23" s="160" t="str">
        <f>IFERROR(VLOOKUP(Government_revenues_table[[#This Row],[GFS Classification]],Table6_GFS_codes_classification[],COLUMNS($F:G)+3,FALSE),"Do not enter data")</f>
        <v>Property income (141E)</v>
      </c>
      <c r="D23" s="160" t="str">
        <f>IFERROR(VLOOKUP(Government_revenues_table[[#This Row],[GFS Classification]],Table6_GFS_codes_classification[],COLUMNS($F:H)+3,FALSE),"Do not enter data")</f>
        <v>Rent (1415E)</v>
      </c>
      <c r="E23" s="160" t="str">
        <f>IFERROR(VLOOKUP(Government_revenues_table[[#This Row],[GFS Classification]],Table6_GFS_codes_classification[],COLUMNS($F:I)+3,FALSE),"Do not enter data")</f>
        <v>Royalties (1415E1)</v>
      </c>
      <c r="F23" s="233" t="s">
        <v>549</v>
      </c>
      <c r="G23" s="232" t="s">
        <v>377</v>
      </c>
      <c r="H23" s="233" t="s">
        <v>550</v>
      </c>
      <c r="I23" s="233" t="s">
        <v>342</v>
      </c>
      <c r="J23" s="339">
        <f>136703196*4.3117</f>
        <v>589423170.19319999</v>
      </c>
      <c r="K23" s="233" t="s">
        <v>92</v>
      </c>
      <c r="L23" s="233"/>
      <c r="M23" s="233"/>
      <c r="N23" s="307"/>
      <c r="O23" s="307"/>
    </row>
    <row r="24" spans="2:15" ht="19.5" customHeight="1">
      <c r="B24" s="160" t="str">
        <f>IFERROR(VLOOKUP(Government_revenues_table[[#This Row],[GFS Classification]],Table6_GFS_codes_classification[],COLUMNS($F:F)+3,FALSE),"Do not enter data")</f>
        <v>Other revenue (14E)</v>
      </c>
      <c r="C24" s="160" t="str">
        <f>IFERROR(VLOOKUP(Government_revenues_table[[#This Row],[GFS Classification]],Table6_GFS_codes_classification[],COLUMNS($F:G)+3,FALSE),"Do not enter data")</f>
        <v>Property income (141E)</v>
      </c>
      <c r="D24" s="160" t="str">
        <f>IFERROR(VLOOKUP(Government_revenues_table[[#This Row],[GFS Classification]],Table6_GFS_codes_classification[],COLUMNS($F:H)+3,FALSE),"Do not enter data")</f>
        <v>Dividends (1412E)</v>
      </c>
      <c r="E24" s="160" t="str">
        <f>IFERROR(VLOOKUP(Government_revenues_table[[#This Row],[GFS Classification]],Table6_GFS_codes_classification[],COLUMNS($F:I)+3,FALSE),"Do not enter data")</f>
        <v>From state-owned enterprises (1412E1)</v>
      </c>
      <c r="F24" s="233" t="s">
        <v>551</v>
      </c>
      <c r="G24" s="232" t="s">
        <v>377</v>
      </c>
      <c r="H24" s="233" t="s">
        <v>552</v>
      </c>
      <c r="I24" s="233" t="s">
        <v>342</v>
      </c>
      <c r="J24" s="339">
        <f>104861166*4.3117</f>
        <v>452129889.44220001</v>
      </c>
      <c r="K24" s="233" t="s">
        <v>92</v>
      </c>
      <c r="L24" s="233"/>
      <c r="M24" s="233"/>
      <c r="N24" s="307"/>
      <c r="O24" s="307"/>
    </row>
    <row r="25" spans="2:15" ht="23.25" customHeight="1">
      <c r="B25" s="160" t="str">
        <f>IFERROR(VLOOKUP(Government_revenues_table[[#This Row],[GFS Classification]],Table6_GFS_codes_classification[],COLUMNS($F:F)+3,FALSE),"Do not enter data")</f>
        <v>Taxes (11E)</v>
      </c>
      <c r="C25" s="160" t="str">
        <f>IFERROR(VLOOKUP(Government_revenues_table[[#This Row],[GFS Classification]],Table6_GFS_codes_classification[],COLUMNS($F:G)+3,FALSE),"Do not enter data")</f>
        <v>Taxes on income, profits and capital gains (111E)</v>
      </c>
      <c r="D25" s="160" t="str">
        <f>IFERROR(VLOOKUP(Government_revenues_table[[#This Row],[GFS Classification]],Table6_GFS_codes_classification[],COLUMNS($F:H)+3,FALSE),"Do not enter data")</f>
        <v>Ordinary taxes on income, profits and capital gains (1112E1)</v>
      </c>
      <c r="E25" s="160" t="str">
        <f>IFERROR(VLOOKUP(Government_revenues_table[[#This Row],[GFS Classification]],Table6_GFS_codes_classification[],COLUMNS($F:I)+3,FALSE),"Do not enter data")</f>
        <v>Ordinary taxes on income, profits and capital gains (1112E1)</v>
      </c>
      <c r="F25" s="233" t="s">
        <v>553</v>
      </c>
      <c r="G25" s="232" t="s">
        <v>377</v>
      </c>
      <c r="H25" s="233" t="s">
        <v>554</v>
      </c>
      <c r="I25" s="233" t="s">
        <v>342</v>
      </c>
      <c r="J25" s="339">
        <f>36957622*4.3117</f>
        <v>159350178.77740002</v>
      </c>
      <c r="K25" s="233" t="s">
        <v>92</v>
      </c>
      <c r="L25" s="233"/>
      <c r="M25" s="233"/>
      <c r="N25" s="307"/>
      <c r="O25" s="307"/>
    </row>
    <row r="26" spans="2:15" ht="32.25" customHeight="1">
      <c r="B26" s="160" t="str">
        <f>IFERROR(VLOOKUP(Government_revenues_table[[#This Row],[GFS Classification]],Table6_GFS_codes_classification[],COLUMNS($F:F)+3,FALSE),"Do not enter data")</f>
        <v>Other revenue (14E)</v>
      </c>
      <c r="C26" s="160" t="str">
        <f>IFERROR(VLOOKUP(Government_revenues_table[[#This Row],[GFS Classification]],Table6_GFS_codes_classification[],COLUMNS($F:G)+3,FALSE),"Do not enter data")</f>
        <v>Sales of goods and services (142E)</v>
      </c>
      <c r="D26" s="160" t="str">
        <f>IFERROR(VLOOKUP(Government_revenues_table[[#This Row],[GFS Classification]],Table6_GFS_codes_classification[],COLUMNS($F:H)+3,FALSE),"Do not enter data")</f>
        <v>Sales of goods and services by government units (1421E)</v>
      </c>
      <c r="E26" s="160" t="str">
        <f>IFERROR(VLOOKUP(Government_revenues_table[[#This Row],[GFS Classification]],Table6_GFS_codes_classification[],COLUMNS($F:I)+3,FALSE),"Do not enter data")</f>
        <v>Sales of goods and services by government units (1421E)</v>
      </c>
      <c r="F26" s="233" t="s">
        <v>555</v>
      </c>
      <c r="G26" s="232" t="s">
        <v>377</v>
      </c>
      <c r="H26" s="233" t="s">
        <v>556</v>
      </c>
      <c r="I26" s="233" t="s">
        <v>339</v>
      </c>
      <c r="J26" s="235">
        <f>4778013.84*4.3117</f>
        <v>20601362.273928002</v>
      </c>
      <c r="K26" s="233" t="s">
        <v>92</v>
      </c>
      <c r="L26" s="233"/>
      <c r="M26" s="233"/>
      <c r="N26" s="307"/>
      <c r="O26" s="307"/>
    </row>
    <row r="27" spans="2:15" ht="15.6" thickBot="1">
      <c r="B27" s="160" t="str">
        <f>IFERROR(VLOOKUP(Government_revenues_table[[#This Row],[GFS Classification]],Table6_GFS_codes_classification[],COLUMNS($F:F)+3,FALSE),"Do not enter data")</f>
        <v>Taxes (11E)</v>
      </c>
      <c r="C27" s="160" t="str">
        <f>IFERROR(VLOOKUP(Government_revenues_table[[#This Row],[GFS Classification]],Table6_GFS_codes_classification[],COLUMNS($F:G)+3,FALSE),"Do not enter data")</f>
        <v>Taxes on goods and services (114E)</v>
      </c>
      <c r="D27" s="160" t="str">
        <f>IFERROR(VLOOKUP(Government_revenues_table[[#This Row],[GFS Classification]],Table6_GFS_codes_classification[],COLUMNS($F:H)+3,FALSE),"Do not enter data")</f>
        <v>Taxes on use of goods/permission to use goods or perform activities (1145E)</v>
      </c>
      <c r="E27" s="160" t="str">
        <f>IFERROR(VLOOKUP(Government_revenues_table[[#This Row],[GFS Classification]],Table6_GFS_codes_classification[],COLUMNS($F:I)+3,FALSE),"Do not enter data")</f>
        <v>Licence fees (114521E)</v>
      </c>
      <c r="F27" s="233" t="s">
        <v>557</v>
      </c>
      <c r="G27" s="232" t="s">
        <v>377</v>
      </c>
      <c r="H27" s="233" t="s">
        <v>558</v>
      </c>
      <c r="I27" s="233" t="s">
        <v>341</v>
      </c>
      <c r="J27" s="339">
        <f>(199573+3834405)*4.3117</f>
        <v>17393302.942600001</v>
      </c>
      <c r="K27" s="233" t="s">
        <v>92</v>
      </c>
      <c r="L27" s="233"/>
      <c r="M27" s="233"/>
      <c r="N27" s="161"/>
      <c r="O27" s="161"/>
    </row>
    <row r="28" spans="2:15">
      <c r="B28" s="160" t="str">
        <f>IFERROR(VLOOKUP(Government_revenues_table[[#This Row],[GFS Classification]],Table6_GFS_codes_classification[],COLUMNS($F:F)+3,FALSE),"Do not enter data")</f>
        <v>Taxes (11E)</v>
      </c>
      <c r="C28" s="160" t="str">
        <f>IFERROR(VLOOKUP(Government_revenues_table[[#This Row],[GFS Classification]],Table6_GFS_codes_classification[],COLUMNS($F:G)+3,FALSE),"Do not enter data")</f>
        <v>Other taxes payable by natural resource companies (116E)</v>
      </c>
      <c r="D28" s="160" t="str">
        <f>IFERROR(VLOOKUP(Government_revenues_table[[#This Row],[GFS Classification]],Table6_GFS_codes_classification[],COLUMNS($F:H)+3,FALSE),"Do not enter data")</f>
        <v>Other taxes payable by natural resource companies (116E)</v>
      </c>
      <c r="E28" s="160" t="str">
        <f>IFERROR(VLOOKUP(Government_revenues_table[[#This Row],[GFS Classification]],Table6_GFS_codes_classification[],COLUMNS($F:I)+3,FALSE),"Do not enter data")</f>
        <v>Other taxes payable by natural resource companies (116E)</v>
      </c>
      <c r="F28" s="233" t="s">
        <v>559</v>
      </c>
      <c r="G28" s="232" t="s">
        <v>377</v>
      </c>
      <c r="H28" s="233" t="s">
        <v>560</v>
      </c>
      <c r="I28" s="233" t="s">
        <v>341</v>
      </c>
      <c r="J28" s="235">
        <f>79314.42*4.3117</f>
        <v>341979.98471400002</v>
      </c>
      <c r="K28" s="233" t="s">
        <v>92</v>
      </c>
      <c r="L28" s="233"/>
      <c r="M28" s="233"/>
      <c r="N28" s="267"/>
      <c r="O28" s="267"/>
    </row>
    <row r="29" spans="2:15">
      <c r="B29" s="160" t="str">
        <f>IFERROR(VLOOKUP(Government_revenues_table[[#This Row],[GFS Classification]],Table6_GFS_codes_classification[],COLUMNS($F:F)+3,FALSE),"Do not enter data")</f>
        <v>Taxes (11E)</v>
      </c>
      <c r="C29" s="160" t="str">
        <f>IFERROR(VLOOKUP(Government_revenues_table[[#This Row],[GFS Classification]],Table6_GFS_codes_classification[],COLUMNS($F:G)+3,FALSE),"Do not enter data")</f>
        <v>Other taxes payable by natural resource companies (116E)</v>
      </c>
      <c r="D29" s="160" t="str">
        <f>IFERROR(VLOOKUP(Government_revenues_table[[#This Row],[GFS Classification]],Table6_GFS_codes_classification[],COLUMNS($F:H)+3,FALSE),"Do not enter data")</f>
        <v>Other taxes payable by natural resource companies (116E)</v>
      </c>
      <c r="E29" s="160" t="str">
        <f>IFERROR(VLOOKUP(Government_revenues_table[[#This Row],[GFS Classification]],Table6_GFS_codes_classification[],COLUMNS($F:I)+3,FALSE),"Do not enter data")</f>
        <v>Other taxes payable by natural resource companies (116E)</v>
      </c>
      <c r="F29" s="233" t="s">
        <v>559</v>
      </c>
      <c r="G29" s="232" t="s">
        <v>377</v>
      </c>
      <c r="H29" s="233" t="s">
        <v>561</v>
      </c>
      <c r="I29" s="233" t="s">
        <v>341</v>
      </c>
      <c r="J29" s="235" t="s">
        <v>562</v>
      </c>
      <c r="K29" s="233" t="s">
        <v>92</v>
      </c>
      <c r="L29" s="233"/>
      <c r="M29" s="233"/>
      <c r="N29" s="267"/>
      <c r="O29" s="267"/>
    </row>
    <row r="30" spans="2:15">
      <c r="B30" s="160" t="str">
        <f>IFERROR(VLOOKUP(Government_revenues_table[[#This Row],[GFS Classification]],Table6_GFS_codes_classification[],COLUMNS($F:F)+3,FALSE),"Do not enter data")</f>
        <v>Taxes (11E)</v>
      </c>
      <c r="C30" s="160" t="str">
        <f>IFERROR(VLOOKUP(Government_revenues_table[[#This Row],[GFS Classification]],Table6_GFS_codes_classification[],COLUMNS($F:G)+3,FALSE),"Do not enter data")</f>
        <v>Other taxes payable by natural resource companies (116E)</v>
      </c>
      <c r="D30" s="160" t="str">
        <f>IFERROR(VLOOKUP(Government_revenues_table[[#This Row],[GFS Classification]],Table6_GFS_codes_classification[],COLUMNS($F:H)+3,FALSE),"Do not enter data")</f>
        <v>Other taxes payable by natural resource companies (116E)</v>
      </c>
      <c r="E30" s="160" t="str">
        <f>IFERROR(VLOOKUP(Government_revenues_table[[#This Row],[GFS Classification]],Table6_GFS_codes_classification[],COLUMNS($F:I)+3,FALSE),"Do not enter data")</f>
        <v>Other taxes payable by natural resource companies (116E)</v>
      </c>
      <c r="F30" s="233" t="s">
        <v>559</v>
      </c>
      <c r="G30" s="232" t="s">
        <v>377</v>
      </c>
      <c r="H30" s="233" t="s">
        <v>563</v>
      </c>
      <c r="I30" s="233" t="s">
        <v>341</v>
      </c>
      <c r="J30" s="235">
        <f>182520.12*4.3117</f>
        <v>786972.00140399998</v>
      </c>
      <c r="K30" s="233" t="s">
        <v>92</v>
      </c>
      <c r="L30" s="233"/>
      <c r="M30" s="233"/>
      <c r="N30" s="267"/>
      <c r="O30" s="267"/>
    </row>
    <row r="31" spans="2:15" ht="30" customHeight="1">
      <c r="B31" s="160" t="str">
        <f>IFERROR(VLOOKUP(Government_revenues_table[[#This Row],[GFS Classification]],Table6_GFS_codes_classification[],COLUMNS($F:F)+3,FALSE),"Do not enter data")</f>
        <v>Taxes (11E)</v>
      </c>
      <c r="C31" s="160" t="str">
        <f>IFERROR(VLOOKUP(Government_revenues_table[[#This Row],[GFS Classification]],Table6_GFS_codes_classification[],COLUMNS($F:G)+3,FALSE),"Do not enter data")</f>
        <v>Other taxes payable by natural resource companies (116E)</v>
      </c>
      <c r="D31" s="160" t="str">
        <f>IFERROR(VLOOKUP(Government_revenues_table[[#This Row],[GFS Classification]],Table6_GFS_codes_classification[],COLUMNS($F:H)+3,FALSE),"Do not enter data")</f>
        <v>Other taxes payable by natural resource companies (116E)</v>
      </c>
      <c r="E31" s="160" t="str">
        <f>IFERROR(VLOOKUP(Government_revenues_table[[#This Row],[GFS Classification]],Table6_GFS_codes_classification[],COLUMNS($F:I)+3,FALSE),"Do not enter data")</f>
        <v>Other taxes payable by natural resource companies (116E)</v>
      </c>
      <c r="F31" s="233" t="s">
        <v>559</v>
      </c>
      <c r="G31" s="232" t="s">
        <v>377</v>
      </c>
      <c r="H31" s="233" t="s">
        <v>564</v>
      </c>
      <c r="I31" s="233" t="s">
        <v>341</v>
      </c>
      <c r="J31" s="235">
        <f>181419.39*4.3117</f>
        <v>782225.98386300006</v>
      </c>
      <c r="K31" s="233" t="s">
        <v>92</v>
      </c>
      <c r="L31" s="233"/>
      <c r="M31" s="233"/>
      <c r="N31" s="267"/>
      <c r="O31" s="267"/>
    </row>
    <row r="32" spans="2:15">
      <c r="B32" s="160" t="str">
        <f>IFERROR(VLOOKUP(Government_revenues_table[[#This Row],[GFS Classification]],Table6_GFS_codes_classification[],COLUMNS($F:F)+3,FALSE),"Do not enter data")</f>
        <v>Taxes (11E)</v>
      </c>
      <c r="C32" s="160" t="str">
        <f>IFERROR(VLOOKUP(Government_revenues_table[[#This Row],[GFS Classification]],Table6_GFS_codes_classification[],COLUMNS($F:G)+3,FALSE),"Do not enter data")</f>
        <v>Other taxes payable by natural resource companies (116E)</v>
      </c>
      <c r="D32" s="160" t="str">
        <f>IFERROR(VLOOKUP(Government_revenues_table[[#This Row],[GFS Classification]],Table6_GFS_codes_classification[],COLUMNS($F:H)+3,FALSE),"Do not enter data")</f>
        <v>Other taxes payable by natural resource companies (116E)</v>
      </c>
      <c r="E32" s="160" t="str">
        <f>IFERROR(VLOOKUP(Government_revenues_table[[#This Row],[GFS Classification]],Table6_GFS_codes_classification[],COLUMNS($F:I)+3,FALSE),"Do not enter data")</f>
        <v>Other taxes payable by natural resource companies (116E)</v>
      </c>
      <c r="F32" s="233" t="s">
        <v>559</v>
      </c>
      <c r="G32" s="232" t="s">
        <v>377</v>
      </c>
      <c r="H32" s="233" t="s">
        <v>565</v>
      </c>
      <c r="I32" s="233" t="s">
        <v>341</v>
      </c>
      <c r="J32" s="235">
        <v>0</v>
      </c>
      <c r="K32" s="233" t="s">
        <v>92</v>
      </c>
      <c r="L32" s="233"/>
      <c r="M32" s="233"/>
      <c r="N32" s="267"/>
      <c r="O32" s="267"/>
    </row>
    <row r="33" spans="2:22">
      <c r="B33" s="160" t="str">
        <f>IFERROR(VLOOKUP(Government_revenues_table[[#This Row],[GFS Classification]],Table6_GFS_codes_classification[],COLUMNS($F:F)+3,FALSE),"Do not enter data")</f>
        <v>Taxes (11E)</v>
      </c>
      <c r="C33" s="160" t="str">
        <f>IFERROR(VLOOKUP(Government_revenues_table[[#This Row],[GFS Classification]],Table6_GFS_codes_classification[],COLUMNS($F:G)+3,FALSE),"Do not enter data")</f>
        <v>Other taxes payable by natural resource companies (116E)</v>
      </c>
      <c r="D33" s="160" t="str">
        <f>IFERROR(VLOOKUP(Government_revenues_table[[#This Row],[GFS Classification]],Table6_GFS_codes_classification[],COLUMNS($F:H)+3,FALSE),"Do not enter data")</f>
        <v>Other taxes payable by natural resource companies (116E)</v>
      </c>
      <c r="E33" s="160" t="str">
        <f>IFERROR(VLOOKUP(Government_revenues_table[[#This Row],[GFS Classification]],Table6_GFS_codes_classification[],COLUMNS($F:I)+3,FALSE),"Do not enter data")</f>
        <v>Other taxes payable by natural resource companies (116E)</v>
      </c>
      <c r="F33" s="233" t="s">
        <v>559</v>
      </c>
      <c r="G33" s="232" t="s">
        <v>377</v>
      </c>
      <c r="H33" s="233" t="s">
        <v>566</v>
      </c>
      <c r="I33" s="233" t="s">
        <v>341</v>
      </c>
      <c r="J33" s="235">
        <f>99902.59*4.3117</f>
        <v>430749.99730300001</v>
      </c>
      <c r="K33" s="233" t="s">
        <v>92</v>
      </c>
      <c r="L33" s="233"/>
      <c r="M33" s="233"/>
      <c r="N33" s="267"/>
      <c r="O33" s="267"/>
      <c r="P33" s="233"/>
      <c r="Q33" s="233"/>
      <c r="R33" s="233"/>
      <c r="S33" s="233"/>
      <c r="T33" s="233"/>
      <c r="U33" s="233"/>
      <c r="V33" s="233"/>
    </row>
    <row r="34" spans="2:22">
      <c r="B34" s="160" t="str">
        <f>IFERROR(VLOOKUP(Government_revenues_table[[#This Row],[GFS Classification]],Table6_GFS_codes_classification[],COLUMNS($F:F)+3,FALSE),"Do not enter data")</f>
        <v>Taxes (11E)</v>
      </c>
      <c r="C34" s="160" t="str">
        <f>IFERROR(VLOOKUP(Government_revenues_table[[#This Row],[GFS Classification]],Table6_GFS_codes_classification[],COLUMNS($F:G)+3,FALSE),"Do not enter data")</f>
        <v>Other taxes payable by natural resource companies (116E)</v>
      </c>
      <c r="D34" s="160" t="str">
        <f>IFERROR(VLOOKUP(Government_revenues_table[[#This Row],[GFS Classification]],Table6_GFS_codes_classification[],COLUMNS($F:H)+3,FALSE),"Do not enter data")</f>
        <v>Other taxes payable by natural resource companies (116E)</v>
      </c>
      <c r="E34" s="160" t="str">
        <f>IFERROR(VLOOKUP(Government_revenues_table[[#This Row],[GFS Classification]],Table6_GFS_codes_classification[],COLUMNS($F:I)+3,FALSE),"Do not enter data")</f>
        <v>Other taxes payable by natural resource companies (116E)</v>
      </c>
      <c r="F34" s="233" t="s">
        <v>559</v>
      </c>
      <c r="G34" s="232" t="s">
        <v>377</v>
      </c>
      <c r="H34" s="233" t="s">
        <v>567</v>
      </c>
      <c r="I34" s="233" t="s">
        <v>341</v>
      </c>
      <c r="J34" s="235">
        <f>101136.44*4.3117</f>
        <v>436069.98834800004</v>
      </c>
      <c r="K34" s="233" t="s">
        <v>92</v>
      </c>
      <c r="L34" s="233"/>
      <c r="M34" s="233"/>
      <c r="N34" s="267"/>
      <c r="O34" s="267"/>
      <c r="P34" s="233"/>
      <c r="Q34" s="233"/>
      <c r="R34" s="233"/>
      <c r="S34" s="233"/>
      <c r="T34" s="233"/>
      <c r="U34" s="233"/>
      <c r="V34" s="233"/>
    </row>
    <row r="35" spans="2:22">
      <c r="B35" s="160" t="str">
        <f>IFERROR(VLOOKUP(Government_revenues_table[[#This Row],[GFS Classification]],Table6_GFS_codes_classification[],COLUMNS($F:F)+3,FALSE),"Do not enter data")</f>
        <v>Taxes (11E)</v>
      </c>
      <c r="C35" s="160" t="str">
        <f>IFERROR(VLOOKUP(Government_revenues_table[[#This Row],[GFS Classification]],Table6_GFS_codes_classification[],COLUMNS($F:G)+3,FALSE),"Do not enter data")</f>
        <v>Other taxes payable by natural resource companies (116E)</v>
      </c>
      <c r="D35" s="160" t="str">
        <f>IFERROR(VLOOKUP(Government_revenues_table[[#This Row],[GFS Classification]],Table6_GFS_codes_classification[],COLUMNS($F:H)+3,FALSE),"Do not enter data")</f>
        <v>Other taxes payable by natural resource companies (116E)</v>
      </c>
      <c r="E35" s="160" t="str">
        <f>IFERROR(VLOOKUP(Government_revenues_table[[#This Row],[GFS Classification]],Table6_GFS_codes_classification[],COLUMNS($F:I)+3,FALSE),"Do not enter data")</f>
        <v>Other taxes payable by natural resource companies (116E)</v>
      </c>
      <c r="F35" s="233" t="s">
        <v>559</v>
      </c>
      <c r="G35" s="232" t="s">
        <v>377</v>
      </c>
      <c r="H35" s="233" t="s">
        <v>568</v>
      </c>
      <c r="I35" s="233" t="s">
        <v>341</v>
      </c>
      <c r="J35" s="235">
        <f>'[1]2017 PC data'!$M$47*4.3117</f>
        <v>2326050</v>
      </c>
      <c r="K35" s="233" t="s">
        <v>92</v>
      </c>
      <c r="L35" s="233"/>
      <c r="M35" s="233"/>
      <c r="N35" s="267"/>
      <c r="O35" s="267"/>
      <c r="P35" s="233"/>
      <c r="Q35" s="233"/>
      <c r="R35" s="233"/>
      <c r="S35" s="233"/>
      <c r="T35" s="233"/>
      <c r="U35" s="233"/>
      <c r="V35" s="233"/>
    </row>
    <row r="36" spans="2:22">
      <c r="B36" s="160" t="str">
        <f>IFERROR(VLOOKUP(Government_revenues_table[[#This Row],[GFS Classification]],Table6_GFS_codes_classification[],COLUMNS($F:F)+3,FALSE),"Do not enter data")</f>
        <v>Taxes (11E)</v>
      </c>
      <c r="C36" s="160" t="str">
        <f>IFERROR(VLOOKUP(Government_revenues_table[[#This Row],[GFS Classification]],Table6_GFS_codes_classification[],COLUMNS($F:G)+3,FALSE),"Do not enter data")</f>
        <v>Other taxes payable by natural resource companies (116E)</v>
      </c>
      <c r="D36" s="160" t="str">
        <f>IFERROR(VLOOKUP(Government_revenues_table[[#This Row],[GFS Classification]],Table6_GFS_codes_classification[],COLUMNS($F:H)+3,FALSE),"Do not enter data")</f>
        <v>Other taxes payable by natural resource companies (116E)</v>
      </c>
      <c r="E36" s="160" t="str">
        <f>IFERROR(VLOOKUP(Government_revenues_table[[#This Row],[GFS Classification]],Table6_GFS_codes_classification[],COLUMNS($F:I)+3,FALSE),"Do not enter data")</f>
        <v>Other taxes payable by natural resource companies (116E)</v>
      </c>
      <c r="F36" s="233" t="s">
        <v>559</v>
      </c>
      <c r="G36" s="232" t="s">
        <v>377</v>
      </c>
      <c r="H36" s="233" t="s">
        <v>569</v>
      </c>
      <c r="I36" s="233" t="s">
        <v>341</v>
      </c>
      <c r="J36" s="268">
        <f>'[1]2017 PC data'!$N$47*4.3117</f>
        <v>121547.58799999999</v>
      </c>
      <c r="K36" s="233" t="s">
        <v>92</v>
      </c>
      <c r="L36" s="233"/>
      <c r="M36" s="233"/>
      <c r="N36" s="267"/>
      <c r="O36" s="267"/>
      <c r="P36" s="233"/>
      <c r="Q36" s="233"/>
      <c r="R36" s="233"/>
      <c r="S36" s="233"/>
      <c r="T36" s="233"/>
      <c r="U36" s="233"/>
      <c r="V36" s="233"/>
    </row>
    <row r="37" spans="2:22">
      <c r="B37" s="160" t="str">
        <f>IFERROR(VLOOKUP(Government_revenues_table[[#This Row],[GFS Classification]],Table6_GFS_codes_classification[],COLUMNS($F:F)+3,FALSE),"Do not enter data")</f>
        <v>Taxes (11E)</v>
      </c>
      <c r="C37" s="160" t="str">
        <f>IFERROR(VLOOKUP(Government_revenues_table[[#This Row],[GFS Classification]],Table6_GFS_codes_classification[],COLUMNS($F:G)+3,FALSE),"Do not enter data")</f>
        <v>Other taxes payable by natural resource companies (116E)</v>
      </c>
      <c r="D37" s="160" t="str">
        <f>IFERROR(VLOOKUP(Government_revenues_table[[#This Row],[GFS Classification]],Table6_GFS_codes_classification[],COLUMNS($F:H)+3,FALSE),"Do not enter data")</f>
        <v>Other taxes payable by natural resource companies (116E)</v>
      </c>
      <c r="E37" s="160" t="str">
        <f>IFERROR(VLOOKUP(Government_revenues_table[[#This Row],[GFS Classification]],Table6_GFS_codes_classification[],COLUMNS($F:I)+3,FALSE),"Do not enter data")</f>
        <v>Other taxes payable by natural resource companies (116E)</v>
      </c>
      <c r="F37" s="233" t="s">
        <v>559</v>
      </c>
      <c r="G37" s="232" t="s">
        <v>377</v>
      </c>
      <c r="H37" s="233" t="s">
        <v>570</v>
      </c>
      <c r="I37" s="233" t="s">
        <v>341</v>
      </c>
      <c r="J37" s="268">
        <f>'[1]2017 PC data'!$O$47*4.3117</f>
        <v>415968.59999999992</v>
      </c>
      <c r="K37" s="233" t="s">
        <v>92</v>
      </c>
      <c r="L37" s="233"/>
      <c r="M37" s="233"/>
      <c r="N37" s="267"/>
      <c r="O37" s="267"/>
      <c r="P37" s="233"/>
      <c r="Q37" s="233"/>
      <c r="R37" s="233"/>
      <c r="S37" s="233"/>
      <c r="T37" s="233"/>
      <c r="U37" s="233"/>
      <c r="V37" s="233"/>
    </row>
    <row r="38" spans="2:22">
      <c r="B38" s="160" t="str">
        <f>IFERROR(VLOOKUP(Government_revenues_table[[#This Row],[GFS Classification]],Table6_GFS_codes_classification[],COLUMNS($F:F)+3,FALSE),"Do not enter data")</f>
        <v>Taxes (11E)</v>
      </c>
      <c r="C38" s="160" t="str">
        <f>IFERROR(VLOOKUP(Government_revenues_table[[#This Row],[GFS Classification]],Table6_GFS_codes_classification[],COLUMNS($F:G)+3,FALSE),"Do not enter data")</f>
        <v>Other taxes payable by natural resource companies (116E)</v>
      </c>
      <c r="D38" s="160" t="str">
        <f>IFERROR(VLOOKUP(Government_revenues_table[[#This Row],[GFS Classification]],Table6_GFS_codes_classification[],COLUMNS($F:H)+3,FALSE),"Do not enter data")</f>
        <v>Other taxes payable by natural resource companies (116E)</v>
      </c>
      <c r="E38" s="160" t="str">
        <f>IFERROR(VLOOKUP(Government_revenues_table[[#This Row],[GFS Classification]],Table6_GFS_codes_classification[],COLUMNS($F:I)+3,FALSE),"Do not enter data")</f>
        <v>Other taxes payable by natural resource companies (116E)</v>
      </c>
      <c r="F38" s="233" t="s">
        <v>559</v>
      </c>
      <c r="G38" s="232" t="s">
        <v>377</v>
      </c>
      <c r="H38" s="233" t="s">
        <v>571</v>
      </c>
      <c r="I38" s="233" t="s">
        <v>341</v>
      </c>
      <c r="J38" s="269">
        <f>4274.04*4.3117</f>
        <v>18428.378268</v>
      </c>
      <c r="K38" s="233" t="s">
        <v>92</v>
      </c>
      <c r="L38" s="233"/>
      <c r="M38" s="233"/>
      <c r="N38" s="267"/>
      <c r="O38" s="267"/>
      <c r="P38" s="233"/>
      <c r="Q38" s="233"/>
      <c r="R38" s="233"/>
      <c r="S38" s="233"/>
      <c r="T38" s="233"/>
      <c r="U38" s="233"/>
      <c r="V38" s="233"/>
    </row>
    <row r="39" spans="2:22" ht="20.25" customHeight="1">
      <c r="B39" s="162" t="str">
        <f>IFERROR(VLOOKUP(Government_revenues_table[[#This Row],[GFS Classification]],Table6_GFS_codes_classification[],COLUMNS($F:F)+3,FALSE),"Do not enter data")</f>
        <v>Taxes (11E)</v>
      </c>
      <c r="C39" s="162" t="str">
        <f>IFERROR(VLOOKUP(Government_revenues_table[[#This Row],[GFS Classification]],Table6_GFS_codes_classification[],COLUMNS($F:G)+3,FALSE),"Do not enter data")</f>
        <v>Other taxes payable by natural resource companies (116E)</v>
      </c>
      <c r="D39" s="162" t="str">
        <f>IFERROR(VLOOKUP(Government_revenues_table[[#This Row],[GFS Classification]],Table6_GFS_codes_classification[],COLUMNS($F:H)+3,FALSE),"Do not enter data")</f>
        <v>Other taxes payable by natural resource companies (116E)</v>
      </c>
      <c r="E39" s="162" t="str">
        <f>IFERROR(VLOOKUP(Government_revenues_table[[#This Row],[GFS Classification]],Table6_GFS_codes_classification[],COLUMNS($F:I)+3,FALSE),"Do not enter data")</f>
        <v>Other taxes payable by natural resource companies (116E)</v>
      </c>
      <c r="F39" s="233" t="s">
        <v>559</v>
      </c>
      <c r="G39" s="232" t="s">
        <v>377</v>
      </c>
      <c r="H39" s="233" t="s">
        <v>572</v>
      </c>
      <c r="I39" s="233" t="s">
        <v>345</v>
      </c>
      <c r="J39" s="339">
        <f>(186537.5+483677.69)*4.3117</f>
        <v>2889766.8347229999</v>
      </c>
      <c r="K39" s="233" t="s">
        <v>92</v>
      </c>
      <c r="L39" s="231"/>
      <c r="M39" s="231"/>
      <c r="N39" s="233"/>
      <c r="O39" s="233"/>
      <c r="P39" s="233"/>
      <c r="Q39" s="304"/>
      <c r="R39" s="304"/>
      <c r="S39" s="304"/>
      <c r="T39" s="304"/>
      <c r="U39" s="304"/>
      <c r="V39" s="304"/>
    </row>
    <row r="40" spans="2:22">
      <c r="B40" s="160" t="str">
        <f>IFERROR(VLOOKUP(Government_revenues_table[[#This Row],[GFS Classification]],Table6_GFS_codes_classification[],COLUMNS($F:F)+3,FALSE),"Do not enter data")</f>
        <v>Taxes (11E)</v>
      </c>
      <c r="C40" s="160" t="str">
        <f>IFERROR(VLOOKUP(Government_revenues_table[[#This Row],[GFS Classification]],Table6_GFS_codes_classification[],COLUMNS($F:G)+3,FALSE),"Do not enter data")</f>
        <v>Taxes on goods and services (114E)</v>
      </c>
      <c r="D40" s="160" t="str">
        <f>IFERROR(VLOOKUP(Government_revenues_table[[#This Row],[GFS Classification]],Table6_GFS_codes_classification[],COLUMNS($F:H)+3,FALSE),"Do not enter data")</f>
        <v>Taxes on use of goods/permission to use goods or perform activities (1145E)</v>
      </c>
      <c r="E40" s="160" t="str">
        <f>IFERROR(VLOOKUP(Government_revenues_table[[#This Row],[GFS Classification]],Table6_GFS_codes_classification[],COLUMNS($F:I)+3,FALSE),"Do not enter data")</f>
        <v>Licence fees (114521E)</v>
      </c>
      <c r="F40" s="233" t="s">
        <v>557</v>
      </c>
      <c r="G40" s="232" t="s">
        <v>377</v>
      </c>
      <c r="H40" s="233" t="s">
        <v>573</v>
      </c>
      <c r="I40" s="233" t="s">
        <v>342</v>
      </c>
      <c r="J40" s="339">
        <f>219057*4.3117</f>
        <v>944508.06689999998</v>
      </c>
      <c r="K40" s="233" t="s">
        <v>92</v>
      </c>
      <c r="L40" s="233"/>
      <c r="M40" s="233"/>
      <c r="N40" s="233"/>
      <c r="O40" s="233"/>
      <c r="P40" s="233"/>
      <c r="Q40" s="233"/>
      <c r="R40" s="233"/>
      <c r="S40" s="233"/>
      <c r="T40" s="233"/>
      <c r="U40" s="233"/>
      <c r="V40" s="233"/>
    </row>
    <row r="41" spans="2:22">
      <c r="B41" s="160" t="str">
        <f>IFERROR(VLOOKUP(Government_revenues_table[[#This Row],[GFS Classification]],Table6_GFS_codes_classification[],COLUMNS($F:F)+3,FALSE),"Do not enter data")</f>
        <v>Other revenue (14E)</v>
      </c>
      <c r="C41" s="160" t="str">
        <f>IFERROR(VLOOKUP(Government_revenues_table[[#This Row],[GFS Classification]],Table6_GFS_codes_classification[],COLUMNS($F:G)+3,FALSE),"Do not enter data")</f>
        <v>Property income (141E)</v>
      </c>
      <c r="D41" s="160" t="str">
        <f>IFERROR(VLOOKUP(Government_revenues_table[[#This Row],[GFS Classification]],Table6_GFS_codes_classification[],COLUMNS($F:H)+3,FALSE),"Do not enter data")</f>
        <v>Dividends (1412E)</v>
      </c>
      <c r="E41" s="160" t="str">
        <f>IFERROR(VLOOKUP(Government_revenues_table[[#This Row],[GFS Classification]],Table6_GFS_codes_classification[],COLUMNS($F:I)+3,FALSE),"Do not enter data")</f>
        <v>From government participation (equity) (1412E2)</v>
      </c>
      <c r="F41" s="233" t="s">
        <v>574</v>
      </c>
      <c r="G41" s="232" t="s">
        <v>377</v>
      </c>
      <c r="H41" s="233" t="s">
        <v>575</v>
      </c>
      <c r="I41" s="233" t="s">
        <v>342</v>
      </c>
      <c r="J41" s="235">
        <v>0</v>
      </c>
      <c r="K41" s="233" t="s">
        <v>92</v>
      </c>
      <c r="L41" s="233"/>
      <c r="M41" s="233"/>
      <c r="N41" s="233"/>
      <c r="O41" s="233"/>
      <c r="P41" s="233"/>
      <c r="Q41" s="233"/>
      <c r="R41" s="233"/>
      <c r="S41" s="233"/>
      <c r="T41" s="233"/>
      <c r="U41" s="233"/>
      <c r="V41" s="233"/>
    </row>
    <row r="42" spans="2:22">
      <c r="B42" s="160" t="str">
        <f>IFERROR(VLOOKUP(Government_revenues_table[[#This Row],[GFS Classification]],Table6_GFS_codes_classification[],COLUMNS($F:F)+3,FALSE),"Do not enter data")</f>
        <v>Other revenue (14E)</v>
      </c>
      <c r="C42" s="160" t="str">
        <f>IFERROR(VLOOKUP(Government_revenues_table[[#This Row],[GFS Classification]],Table6_GFS_codes_classification[],COLUMNS($F:G)+3,FALSE),"Do not enter data")</f>
        <v>Property income (141E)</v>
      </c>
      <c r="D42" s="160" t="str">
        <f>IFERROR(VLOOKUP(Government_revenues_table[[#This Row],[GFS Classification]],Table6_GFS_codes_classification[],COLUMNS($F:H)+3,FALSE),"Do not enter data")</f>
        <v>Rent (1415E)</v>
      </c>
      <c r="E42" s="160" t="str">
        <f>IFERROR(VLOOKUP(Government_revenues_table[[#This Row],[GFS Classification]],Table6_GFS_codes_classification[],COLUMNS($F:I)+3,FALSE),"Do not enter data")</f>
        <v>Royalties (1415E1)</v>
      </c>
      <c r="F42" s="233" t="s">
        <v>549</v>
      </c>
      <c r="G42" s="232" t="s">
        <v>377</v>
      </c>
      <c r="H42" s="233" t="s">
        <v>576</v>
      </c>
      <c r="I42" s="233" t="s">
        <v>342</v>
      </c>
      <c r="J42" s="235">
        <v>0</v>
      </c>
      <c r="K42" s="233" t="s">
        <v>92</v>
      </c>
      <c r="L42" s="233"/>
      <c r="M42" s="233"/>
      <c r="N42" s="233"/>
      <c r="O42" s="233"/>
      <c r="P42" s="233"/>
      <c r="Q42" s="233"/>
      <c r="R42" s="233"/>
      <c r="S42" s="340"/>
      <c r="T42" s="233"/>
      <c r="U42" s="233"/>
      <c r="V42" s="233"/>
    </row>
    <row r="43" spans="2:22">
      <c r="B43" s="160" t="str">
        <f>IFERROR(VLOOKUP(Government_revenues_table[[#This Row],[GFS Classification]],Table6_GFS_codes_classification[],COLUMNS($F:F)+3,FALSE),"Do not enter data")</f>
        <v>Taxes (11E)</v>
      </c>
      <c r="C43" s="160" t="str">
        <f>IFERROR(VLOOKUP(Government_revenues_table[[#This Row],[GFS Classification]],Table6_GFS_codes_classification[],COLUMNS($F:G)+3,FALSE),"Do not enter data")</f>
        <v>Taxes on income, profits and capital gains (111E)</v>
      </c>
      <c r="D43" s="160" t="str">
        <f>IFERROR(VLOOKUP(Government_revenues_table[[#This Row],[GFS Classification]],Table6_GFS_codes_classification[],COLUMNS($F:H)+3,FALSE),"Do not enter data")</f>
        <v>Ordinary taxes on income, profits and capital gains (1112E1)</v>
      </c>
      <c r="E43" s="160" t="str">
        <f>IFERROR(VLOOKUP(Government_revenues_table[[#This Row],[GFS Classification]],Table6_GFS_codes_classification[],COLUMNS($F:I)+3,FALSE),"Do not enter data")</f>
        <v>Ordinary taxes on income, profits and capital gains (1112E1)</v>
      </c>
      <c r="F43" s="233" t="s">
        <v>553</v>
      </c>
      <c r="G43" s="233" t="s">
        <v>408</v>
      </c>
      <c r="H43" s="233" t="s">
        <v>554</v>
      </c>
      <c r="I43" s="233" t="s">
        <v>342</v>
      </c>
      <c r="J43" s="235">
        <v>723825700.13999999</v>
      </c>
      <c r="K43" s="233" t="s">
        <v>92</v>
      </c>
      <c r="L43" s="233"/>
      <c r="M43" s="233"/>
      <c r="N43" s="233"/>
      <c r="O43" s="233"/>
      <c r="P43" s="233"/>
      <c r="Q43" s="233"/>
      <c r="R43" s="233"/>
      <c r="S43" s="233"/>
      <c r="T43" s="233"/>
      <c r="U43" s="233"/>
      <c r="V43" s="233"/>
    </row>
    <row r="44" spans="2:22">
      <c r="B44" s="160" t="str">
        <f>IFERROR(VLOOKUP(Government_revenues_table[[#This Row],[GFS Classification]],Table6_GFS_codes_classification[],COLUMNS($F:F)+3,FALSE),"Do not enter data")</f>
        <v>Other revenue (14E)</v>
      </c>
      <c r="C44" s="160" t="str">
        <f>IFERROR(VLOOKUP(Government_revenues_table[[#This Row],[GFS Classification]],Table6_GFS_codes_classification[],COLUMNS($F:G)+3,FALSE),"Do not enter data")</f>
        <v>Property income (141E)</v>
      </c>
      <c r="D44" s="160" t="str">
        <f>IFERROR(VLOOKUP(Government_revenues_table[[#This Row],[GFS Classification]],Table6_GFS_codes_classification[],COLUMNS($F:H)+3,FALSE),"Do not enter data")</f>
        <v>Rent (1415E)</v>
      </c>
      <c r="E44" s="160" t="str">
        <f>IFERROR(VLOOKUP(Government_revenues_table[[#This Row],[GFS Classification]],Table6_GFS_codes_classification[],COLUMNS($F:I)+3,FALSE),"Do not enter data")</f>
        <v>Royalties (1415E1)</v>
      </c>
      <c r="F44" s="233" t="s">
        <v>549</v>
      </c>
      <c r="G44" s="233" t="s">
        <v>408</v>
      </c>
      <c r="H44" s="233" t="s">
        <v>577</v>
      </c>
      <c r="I44" s="233" t="s">
        <v>342</v>
      </c>
      <c r="J44" s="235">
        <v>670491273.37</v>
      </c>
      <c r="K44" s="233" t="s">
        <v>92</v>
      </c>
      <c r="L44" s="233"/>
      <c r="M44" s="233"/>
      <c r="N44" s="233"/>
      <c r="O44" s="233"/>
      <c r="P44" s="233"/>
      <c r="Q44" s="233"/>
      <c r="R44" s="233"/>
      <c r="S44" s="233"/>
      <c r="T44" s="233"/>
      <c r="U44" s="341"/>
      <c r="V44" s="233"/>
    </row>
    <row r="45" spans="2:22">
      <c r="B45" s="160" t="str">
        <f>IFERROR(VLOOKUP(Government_revenues_table[[#This Row],[GFS Classification]],Table6_GFS_codes_classification[],COLUMNS($F:F)+3,FALSE),"Do not enter data")</f>
        <v>Taxes (11E)</v>
      </c>
      <c r="C45" s="160" t="str">
        <f>IFERROR(VLOOKUP(Government_revenues_table[[#This Row],[GFS Classification]],Table6_GFS_codes_classification[],COLUMNS($F:G)+3,FALSE),"Do not enter data")</f>
        <v>Taxes on goods and services (114E)</v>
      </c>
      <c r="D45" s="160" t="str">
        <f>IFERROR(VLOOKUP(Government_revenues_table[[#This Row],[GFS Classification]],Table6_GFS_codes_classification[],COLUMNS($F:H)+3,FALSE),"Do not enter data")</f>
        <v>Taxes on use of goods/permission to use goods or perform activities (1145E)</v>
      </c>
      <c r="E45" s="160" t="str">
        <f>IFERROR(VLOOKUP(Government_revenues_table[[#This Row],[GFS Classification]],Table6_GFS_codes_classification[],COLUMNS($F:I)+3,FALSE),"Do not enter data")</f>
        <v>Licence fees (114521E)</v>
      </c>
      <c r="F45" s="233" t="s">
        <v>557</v>
      </c>
      <c r="G45" s="233" t="s">
        <v>408</v>
      </c>
      <c r="H45" s="233" t="s">
        <v>578</v>
      </c>
      <c r="I45" s="233" t="s">
        <v>343</v>
      </c>
      <c r="J45" s="235">
        <v>34009785.469999999</v>
      </c>
      <c r="K45" s="233" t="s">
        <v>92</v>
      </c>
      <c r="L45" s="233"/>
      <c r="M45" s="233"/>
      <c r="N45" s="233"/>
      <c r="O45" s="233"/>
      <c r="P45" s="233"/>
      <c r="Q45" s="233"/>
      <c r="R45" s="233"/>
      <c r="S45" s="233"/>
      <c r="T45" s="233"/>
      <c r="U45" s="340"/>
      <c r="V45" s="233"/>
    </row>
    <row r="46" spans="2:22">
      <c r="B46" s="160" t="str">
        <f>IFERROR(VLOOKUP(Government_revenues_table[[#This Row],[GFS Classification]],Table6_GFS_codes_classification[],COLUMNS($F:F)+3,FALSE),"Do not enter data")</f>
        <v>Other revenue (14E)</v>
      </c>
      <c r="C46" s="160" t="str">
        <f>IFERROR(VLOOKUP(Government_revenues_table[[#This Row],[GFS Classification]],Table6_GFS_codes_classification[],COLUMNS($F:G)+3,FALSE),"Do not enter data")</f>
        <v>Property income (141E)</v>
      </c>
      <c r="D46" s="160" t="str">
        <f>IFERROR(VLOOKUP(Government_revenues_table[[#This Row],[GFS Classification]],Table6_GFS_codes_classification[],COLUMNS($F:H)+3,FALSE),"Do not enter data")</f>
        <v>Dividends (1412E)</v>
      </c>
      <c r="E46" s="160" t="str">
        <f>IFERROR(VLOOKUP(Government_revenues_table[[#This Row],[GFS Classification]],Table6_GFS_codes_classification[],COLUMNS($F:I)+3,FALSE),"Do not enter data")</f>
        <v>From government participation (equity) (1412E2)</v>
      </c>
      <c r="F46" s="233" t="s">
        <v>574</v>
      </c>
      <c r="G46" s="233" t="s">
        <v>408</v>
      </c>
      <c r="H46" s="233" t="s">
        <v>579</v>
      </c>
      <c r="I46" s="233" t="s">
        <v>347</v>
      </c>
      <c r="J46" s="339">
        <v>29593891.059999999</v>
      </c>
      <c r="K46" s="233" t="s">
        <v>92</v>
      </c>
      <c r="L46" s="233"/>
      <c r="M46" s="233"/>
      <c r="N46" s="233"/>
      <c r="O46" s="233"/>
      <c r="P46" s="233"/>
      <c r="Q46" s="233"/>
      <c r="R46" s="233"/>
      <c r="S46" s="233"/>
      <c r="T46" s="233"/>
      <c r="U46" s="233"/>
      <c r="V46" s="233"/>
    </row>
    <row r="47" spans="2:22">
      <c r="B47" s="162" t="str">
        <f>IFERROR(VLOOKUP(Government_revenues_table[[#This Row],[GFS Classification]],Table6_GFS_codes_classification[],COLUMNS($F:F)+3,FALSE),"Do not enter data")</f>
        <v>Taxes (11E)</v>
      </c>
      <c r="C47" s="162" t="str">
        <f>IFERROR(VLOOKUP(Government_revenues_table[[#This Row],[GFS Classification]],Table6_GFS_codes_classification[],COLUMNS($F:G)+3,FALSE),"Do not enter data")</f>
        <v>Other taxes payable by natural resource companies (116E)</v>
      </c>
      <c r="D47" s="162" t="str">
        <f>IFERROR(VLOOKUP(Government_revenues_table[[#This Row],[GFS Classification]],Table6_GFS_codes_classification[],COLUMNS($F:H)+3,FALSE),"Do not enter data")</f>
        <v>Other taxes payable by natural resource companies (116E)</v>
      </c>
      <c r="E47" s="162" t="str">
        <f>IFERROR(VLOOKUP(Government_revenues_table[[#This Row],[GFS Classification]],Table6_GFS_codes_classification[],COLUMNS($F:I)+3,FALSE),"Do not enter data")</f>
        <v>Other taxes payable by natural resource companies (116E)</v>
      </c>
      <c r="F47" s="233" t="s">
        <v>559</v>
      </c>
      <c r="G47" s="233" t="s">
        <v>408</v>
      </c>
      <c r="H47" s="233" t="s">
        <v>580</v>
      </c>
      <c r="I47" s="233" t="s">
        <v>349</v>
      </c>
      <c r="J47" s="339">
        <v>15663916</v>
      </c>
      <c r="K47" s="233" t="s">
        <v>92</v>
      </c>
      <c r="L47" s="233"/>
      <c r="M47" s="233"/>
      <c r="N47" s="233"/>
      <c r="O47" s="233"/>
      <c r="P47" s="233"/>
      <c r="Q47" s="233"/>
      <c r="R47" s="233"/>
      <c r="S47" s="233"/>
      <c r="T47" s="233"/>
      <c r="U47" s="233"/>
      <c r="V47" s="233"/>
    </row>
    <row r="48" spans="2:22" ht="17.25" customHeight="1">
      <c r="B48" s="160" t="str">
        <f>IFERROR(VLOOKUP(Government_revenues_table[[#This Row],[GFS Classification]],Table6_GFS_codes_classification[],COLUMNS($F:F)+3,FALSE),"Do not enter data")</f>
        <v>Taxes (11E)</v>
      </c>
      <c r="C48" s="160" t="str">
        <f>IFERROR(VLOOKUP(Government_revenues_table[[#This Row],[GFS Classification]],Table6_GFS_codes_classification[],COLUMNS($F:G)+3,FALSE),"Do not enter data")</f>
        <v>Taxes on goods and services (114E)</v>
      </c>
      <c r="D48" s="160" t="str">
        <f>IFERROR(VLOOKUP(Government_revenues_table[[#This Row],[GFS Classification]],Table6_GFS_codes_classification[],COLUMNS($F:H)+3,FALSE),"Do not enter data")</f>
        <v>Taxes on use of goods/permission to use goods or perform activities (1145E)</v>
      </c>
      <c r="E48" s="160" t="str">
        <f>IFERROR(VLOOKUP(Government_revenues_table[[#This Row],[GFS Classification]],Table6_GFS_codes_classification[],COLUMNS($F:I)+3,FALSE),"Do not enter data")</f>
        <v>Licence fees (114521E)</v>
      </c>
      <c r="F48" s="233" t="s">
        <v>557</v>
      </c>
      <c r="G48" s="233" t="s">
        <v>408</v>
      </c>
      <c r="H48" s="233" t="s">
        <v>581</v>
      </c>
      <c r="I48" s="233" t="s">
        <v>348</v>
      </c>
      <c r="J48" s="235">
        <v>13318084</v>
      </c>
      <c r="K48" s="233" t="s">
        <v>92</v>
      </c>
      <c r="L48" s="233"/>
      <c r="M48" s="233"/>
      <c r="N48" s="233"/>
      <c r="O48" s="233"/>
      <c r="P48" s="233"/>
      <c r="Q48" s="233"/>
      <c r="R48" s="233"/>
      <c r="S48" s="341"/>
      <c r="T48" s="233"/>
      <c r="U48" s="233"/>
      <c r="V48" s="233"/>
    </row>
    <row r="49" spans="2:21" ht="18" customHeight="1">
      <c r="B49" s="160" t="str">
        <f>IFERROR(VLOOKUP(Government_revenues_table[[#This Row],[GFS Classification]],Table6_GFS_codes_classification[],COLUMNS($F:F)+3,FALSE),"Do not enter data")</f>
        <v>Taxes (11E)</v>
      </c>
      <c r="C49" s="160" t="str">
        <f>IFERROR(VLOOKUP(Government_revenues_table[[#This Row],[GFS Classification]],Table6_GFS_codes_classification[],COLUMNS($F:G)+3,FALSE),"Do not enter data")</f>
        <v>Taxes on goods and services (114E)</v>
      </c>
      <c r="D49" s="160" t="str">
        <f>IFERROR(VLOOKUP(Government_revenues_table[[#This Row],[GFS Classification]],Table6_GFS_codes_classification[],COLUMNS($F:H)+3,FALSE),"Do not enter data")</f>
        <v>Taxes on use of goods/permission to use goods or perform activities (1145E)</v>
      </c>
      <c r="E49" s="160" t="str">
        <f>IFERROR(VLOOKUP(Government_revenues_table[[#This Row],[GFS Classification]],Table6_GFS_codes_classification[],COLUMNS($F:I)+3,FALSE),"Do not enter data")</f>
        <v>Licence fees (114521E)</v>
      </c>
      <c r="F49" s="233" t="s">
        <v>557</v>
      </c>
      <c r="G49" s="233" t="s">
        <v>408</v>
      </c>
      <c r="H49" s="233" t="s">
        <v>582</v>
      </c>
      <c r="I49" s="233" t="s">
        <v>343</v>
      </c>
      <c r="J49" s="235">
        <v>12694465.98</v>
      </c>
      <c r="K49" s="233" t="s">
        <v>92</v>
      </c>
      <c r="L49" s="233"/>
      <c r="M49" s="233"/>
      <c r="N49" s="233"/>
      <c r="O49" s="233"/>
      <c r="P49" s="233"/>
      <c r="Q49" s="233"/>
      <c r="R49" s="233"/>
      <c r="S49" s="340"/>
      <c r="T49" s="233"/>
      <c r="U49" s="341"/>
    </row>
    <row r="50" spans="2:21" ht="18" customHeight="1">
      <c r="B50" s="160" t="str">
        <f>IFERROR(VLOOKUP(Government_revenues_table[[#This Row],[GFS Classification]],Table6_GFS_codes_classification[],COLUMNS($F:F)+3,FALSE),"Do not enter data")</f>
        <v>Taxes (11E)</v>
      </c>
      <c r="C50" s="160" t="str">
        <f>IFERROR(VLOOKUP(Government_revenues_table[[#This Row],[GFS Classification]],Table6_GFS_codes_classification[],COLUMNS($F:G)+3,FALSE),"Do not enter data")</f>
        <v>Other taxes payable by natural resource companies (116E)</v>
      </c>
      <c r="D50" s="160" t="str">
        <f>IFERROR(VLOOKUP(Government_revenues_table[[#This Row],[GFS Classification]],Table6_GFS_codes_classification[],COLUMNS($F:H)+3,FALSE),"Do not enter data")</f>
        <v>Other taxes payable by natural resource companies (116E)</v>
      </c>
      <c r="E50" s="160" t="str">
        <f>IFERROR(VLOOKUP(Government_revenues_table[[#This Row],[GFS Classification]],Table6_GFS_codes_classification[],COLUMNS($F:I)+3,FALSE),"Do not enter data")</f>
        <v>Other taxes payable by natural resource companies (116E)</v>
      </c>
      <c r="F50" s="233" t="s">
        <v>559</v>
      </c>
      <c r="G50" s="233" t="s">
        <v>408</v>
      </c>
      <c r="H50" s="233" t="s">
        <v>572</v>
      </c>
      <c r="I50" s="233" t="s">
        <v>345</v>
      </c>
      <c r="J50" s="339">
        <v>4954531.82</v>
      </c>
      <c r="K50" s="233" t="s">
        <v>92</v>
      </c>
      <c r="L50" s="233"/>
      <c r="M50" s="233"/>
      <c r="N50" s="233"/>
      <c r="O50" s="233"/>
      <c r="P50" s="233"/>
      <c r="Q50" s="233"/>
      <c r="R50" s="233"/>
      <c r="S50" s="340"/>
      <c r="T50" s="233"/>
      <c r="U50" s="341"/>
    </row>
    <row r="51" spans="2:21" ht="18" customHeight="1">
      <c r="B51" s="160" t="str">
        <f>IFERROR(VLOOKUP(Government_revenues_table[[#This Row],[GFS Classification]],Table6_GFS_codes_classification[],COLUMNS($F:F)+3,FALSE),"Do not enter data")</f>
        <v>Taxes (11E)</v>
      </c>
      <c r="C51" s="160" t="str">
        <f>IFERROR(VLOOKUP(Government_revenues_table[[#This Row],[GFS Classification]],Table6_GFS_codes_classification[],COLUMNS($F:G)+3,FALSE),"Do not enter data")</f>
        <v>Taxes on property (113E)</v>
      </c>
      <c r="D51" s="160" t="str">
        <f>IFERROR(VLOOKUP(Government_revenues_table[[#This Row],[GFS Classification]],Table6_GFS_codes_classification[],COLUMNS($F:H)+3,FALSE),"Do not enter data")</f>
        <v>Taxes on property (113E)</v>
      </c>
      <c r="E51" s="160" t="str">
        <f>IFERROR(VLOOKUP(Government_revenues_table[[#This Row],[GFS Classification]],Table6_GFS_codes_classification[],COLUMNS($F:I)+3,FALSE),"Do not enter data")</f>
        <v>Taxes on property (113E)</v>
      </c>
      <c r="F51" s="233" t="s">
        <v>546</v>
      </c>
      <c r="G51" s="233" t="s">
        <v>408</v>
      </c>
      <c r="H51" s="233" t="s">
        <v>583</v>
      </c>
      <c r="I51" s="233" t="s">
        <v>350</v>
      </c>
      <c r="J51" s="235">
        <v>0</v>
      </c>
      <c r="K51" s="233" t="s">
        <v>92</v>
      </c>
      <c r="L51" s="233"/>
      <c r="M51" s="233"/>
      <c r="N51" s="233"/>
      <c r="O51" s="233"/>
      <c r="P51" s="233"/>
      <c r="Q51" s="233"/>
      <c r="R51" s="233"/>
      <c r="S51" s="340"/>
      <c r="T51" s="233"/>
      <c r="U51" s="341"/>
    </row>
    <row r="52" spans="2:21" ht="18" customHeight="1">
      <c r="B52" s="162" t="str">
        <f>IFERROR(VLOOKUP(Government_revenues_table[[#This Row],[GFS Classification]],Table6_GFS_codes_classification[],COLUMNS($F:F)+3,FALSE),"Do not enter data")</f>
        <v>Taxes (11E)</v>
      </c>
      <c r="C52" s="162" t="str">
        <f>IFERROR(VLOOKUP(Government_revenues_table[[#This Row],[GFS Classification]],Table6_GFS_codes_classification[],COLUMNS($F:G)+3,FALSE),"Do not enter data")</f>
        <v>Taxes on goods and services (114E)</v>
      </c>
      <c r="D52" s="162" t="str">
        <f>IFERROR(VLOOKUP(Government_revenues_table[[#This Row],[GFS Classification]],Table6_GFS_codes_classification[],COLUMNS($F:H)+3,FALSE),"Do not enter data")</f>
        <v>Taxes on use of goods/permission to use goods or perform activities (1145E)</v>
      </c>
      <c r="E52" s="162" t="str">
        <f>IFERROR(VLOOKUP(Government_revenues_table[[#This Row],[GFS Classification]],Table6_GFS_codes_classification[],COLUMNS($F:I)+3,FALSE),"Do not enter data")</f>
        <v>Licence fees (114521E)</v>
      </c>
      <c r="F52" s="233" t="s">
        <v>557</v>
      </c>
      <c r="G52" s="233" t="s">
        <v>408</v>
      </c>
      <c r="H52" s="233" t="s">
        <v>584</v>
      </c>
      <c r="I52" s="233" t="s">
        <v>343</v>
      </c>
      <c r="J52" s="235">
        <v>0</v>
      </c>
      <c r="K52" s="233" t="s">
        <v>92</v>
      </c>
      <c r="L52" s="233"/>
      <c r="M52" s="233"/>
      <c r="N52" s="233"/>
      <c r="O52" s="233"/>
      <c r="P52" s="233"/>
      <c r="Q52" s="233"/>
      <c r="R52" s="233"/>
      <c r="S52" s="340"/>
      <c r="T52" s="233"/>
      <c r="U52" s="341"/>
    </row>
    <row r="53" spans="2:21" ht="18" customHeight="1">
      <c r="B53" s="160" t="str">
        <f>IFERROR(VLOOKUP(Government_revenues_table[[#This Row],[GFS Classification]],Table6_GFS_codes_classification[],COLUMNS($F:F)+3,FALSE),"Do not enter data")</f>
        <v>Taxes (11E)</v>
      </c>
      <c r="C53" s="160" t="str">
        <f>IFERROR(VLOOKUP(Government_revenues_table[[#This Row],[GFS Classification]],Table6_GFS_codes_classification[],COLUMNS($F:G)+3,FALSE),"Do not enter data")</f>
        <v>Taxes on goods and services (114E)</v>
      </c>
      <c r="D53" s="160" t="str">
        <f>IFERROR(VLOOKUP(Government_revenues_table[[#This Row],[GFS Classification]],Table6_GFS_codes_classification[],COLUMNS($F:H)+3,FALSE),"Do not enter data")</f>
        <v>Taxes on use of goods/permission to use goods or perform activities (1145E)</v>
      </c>
      <c r="E53" s="160" t="str">
        <f>IFERROR(VLOOKUP(Government_revenues_table[[#This Row],[GFS Classification]],Table6_GFS_codes_classification[],COLUMNS($F:I)+3,FALSE),"Do not enter data")</f>
        <v>Licence fees (114521E)</v>
      </c>
      <c r="F53" s="233" t="s">
        <v>557</v>
      </c>
      <c r="G53" s="233" t="s">
        <v>408</v>
      </c>
      <c r="H53" s="233" t="s">
        <v>585</v>
      </c>
      <c r="I53" s="233" t="s">
        <v>343</v>
      </c>
      <c r="J53" s="235">
        <v>0</v>
      </c>
      <c r="K53" s="233" t="s">
        <v>92</v>
      </c>
      <c r="L53" s="233"/>
      <c r="M53" s="233"/>
      <c r="N53" s="233"/>
      <c r="O53" s="233"/>
      <c r="P53" s="233"/>
      <c r="Q53" s="340"/>
      <c r="R53" s="233"/>
      <c r="S53" s="341"/>
      <c r="T53" s="233"/>
      <c r="U53" s="233"/>
    </row>
    <row r="54" spans="2:21" ht="18" customHeight="1">
      <c r="B54" s="160" t="str">
        <f>IFERROR(VLOOKUP(Government_revenues_table[[#This Row],[GFS Classification]],Table6_GFS_codes_classification[],COLUMNS($F:F)+3,FALSE),"Do not enter data")</f>
        <v>Taxes (11E)</v>
      </c>
      <c r="C54" s="160" t="str">
        <f>IFERROR(VLOOKUP(Government_revenues_table[[#This Row],[GFS Classification]],Table6_GFS_codes_classification[],COLUMNS($F:G)+3,FALSE),"Do not enter data")</f>
        <v>Taxes on goods and services (114E)</v>
      </c>
      <c r="D54" s="160" t="str">
        <f>IFERROR(VLOOKUP(Government_revenues_table[[#This Row],[GFS Classification]],Table6_GFS_codes_classification[],COLUMNS($F:H)+3,FALSE),"Do not enter data")</f>
        <v>Taxes on use of goods/permission to use goods or perform activities (1145E)</v>
      </c>
      <c r="E54" s="160" t="str">
        <f>IFERROR(VLOOKUP(Government_revenues_table[[#This Row],[GFS Classification]],Table6_GFS_codes_classification[],COLUMNS($F:I)+3,FALSE),"Do not enter data")</f>
        <v>Licence fees (114521E)</v>
      </c>
      <c r="F54" s="233" t="s">
        <v>557</v>
      </c>
      <c r="G54" s="233" t="s">
        <v>408</v>
      </c>
      <c r="H54" s="233" t="s">
        <v>586</v>
      </c>
      <c r="I54" s="233" t="s">
        <v>343</v>
      </c>
      <c r="J54" s="235">
        <v>0</v>
      </c>
      <c r="K54" s="233" t="s">
        <v>92</v>
      </c>
      <c r="L54" s="233"/>
      <c r="M54" s="233"/>
      <c r="N54" s="233"/>
      <c r="O54" s="233"/>
      <c r="P54" s="233"/>
      <c r="Q54" s="340"/>
      <c r="R54" s="233"/>
      <c r="S54" s="341"/>
      <c r="T54" s="233"/>
      <c r="U54" s="233"/>
    </row>
    <row r="55" spans="2:21" ht="18" customHeight="1">
      <c r="B55" s="160" t="str">
        <f>IFERROR(VLOOKUP(Government_revenues_table[[#This Row],[GFS Classification]],Table6_GFS_codes_classification[],COLUMNS($F:F)+3,FALSE),"Do not enter data")</f>
        <v>Taxes (11E)</v>
      </c>
      <c r="C55" s="160" t="str">
        <f>IFERROR(VLOOKUP(Government_revenues_table[[#This Row],[GFS Classification]],Table6_GFS_codes_classification[],COLUMNS($F:G)+3,FALSE),"Do not enter data")</f>
        <v>Taxes on goods and services (114E)</v>
      </c>
      <c r="D55" s="160" t="str">
        <f>IFERROR(VLOOKUP(Government_revenues_table[[#This Row],[GFS Classification]],Table6_GFS_codes_classification[],COLUMNS($F:H)+3,FALSE),"Do not enter data")</f>
        <v>Taxes on use of goods/permission to use goods or perform activities (1145E)</v>
      </c>
      <c r="E55" s="160" t="str">
        <f>IFERROR(VLOOKUP(Government_revenues_table[[#This Row],[GFS Classification]],Table6_GFS_codes_classification[],COLUMNS($F:I)+3,FALSE),"Do not enter data")</f>
        <v>Licence fees (114521E)</v>
      </c>
      <c r="F55" s="233" t="s">
        <v>557</v>
      </c>
      <c r="G55" s="233" t="s">
        <v>408</v>
      </c>
      <c r="H55" s="233" t="s">
        <v>587</v>
      </c>
      <c r="I55" s="233" t="s">
        <v>343</v>
      </c>
      <c r="J55" s="235">
        <v>0</v>
      </c>
      <c r="K55" s="233" t="s">
        <v>92</v>
      </c>
      <c r="L55" s="233"/>
      <c r="M55" s="233"/>
      <c r="N55" s="233"/>
      <c r="O55" s="233"/>
      <c r="P55" s="233"/>
      <c r="Q55" s="340"/>
      <c r="R55" s="233"/>
      <c r="S55" s="341"/>
      <c r="T55" s="233"/>
      <c r="U55" s="233"/>
    </row>
    <row r="56" spans="2:21" ht="18" customHeight="1">
      <c r="B56" s="160" t="str">
        <f>IFERROR(VLOOKUP(Government_revenues_table[[#This Row],[GFS Classification]],Table6_GFS_codes_classification[],COLUMNS($F:F)+3,FALSE),"Do not enter data")</f>
        <v>Taxes (11E)</v>
      </c>
      <c r="C56" s="160" t="str">
        <f>IFERROR(VLOOKUP(Government_revenues_table[[#This Row],[GFS Classification]],Table6_GFS_codes_classification[],COLUMNS($F:G)+3,FALSE),"Do not enter data")</f>
        <v>Taxes on goods and services (114E)</v>
      </c>
      <c r="D56" s="160" t="str">
        <f>IFERROR(VLOOKUP(Government_revenues_table[[#This Row],[GFS Classification]],Table6_GFS_codes_classification[],COLUMNS($F:H)+3,FALSE),"Do not enter data")</f>
        <v>Taxes on use of goods/permission to use goods or perform activities (1145E)</v>
      </c>
      <c r="E56" s="160" t="str">
        <f>IFERROR(VLOOKUP(Government_revenues_table[[#This Row],[GFS Classification]],Table6_GFS_codes_classification[],COLUMNS($F:I)+3,FALSE),"Do not enter data")</f>
        <v>Licence fees (114521E)</v>
      </c>
      <c r="F56" s="233" t="s">
        <v>557</v>
      </c>
      <c r="G56" s="233" t="s">
        <v>408</v>
      </c>
      <c r="H56" s="233" t="s">
        <v>588</v>
      </c>
      <c r="I56" s="233" t="s">
        <v>343</v>
      </c>
      <c r="J56" s="235">
        <v>0</v>
      </c>
      <c r="K56" s="233" t="s">
        <v>92</v>
      </c>
      <c r="L56" s="233"/>
      <c r="M56" s="233"/>
      <c r="N56" s="233"/>
      <c r="O56" s="233"/>
      <c r="P56" s="233"/>
      <c r="Q56" s="340"/>
      <c r="R56" s="233"/>
      <c r="S56" s="341"/>
      <c r="T56" s="233"/>
      <c r="U56" s="233"/>
    </row>
    <row r="57" spans="2:21" ht="18" customHeight="1">
      <c r="B57" s="160" t="str">
        <f>IFERROR(VLOOKUP(Government_revenues_table[[#This Row],[GFS Classification]],Table6_GFS_codes_classification[],COLUMNS($F:F)+3,FALSE),"Do not enter data")</f>
        <v>Taxes (11E)</v>
      </c>
      <c r="C57" s="160" t="str">
        <f>IFERROR(VLOOKUP(Government_revenues_table[[#This Row],[GFS Classification]],Table6_GFS_codes_classification[],COLUMNS($F:G)+3,FALSE),"Do not enter data")</f>
        <v>Taxes on property (113E)</v>
      </c>
      <c r="D57" s="160" t="str">
        <f>IFERROR(VLOOKUP(Government_revenues_table[[#This Row],[GFS Classification]],Table6_GFS_codes_classification[],COLUMNS($F:H)+3,FALSE),"Do not enter data")</f>
        <v>Taxes on property (113E)</v>
      </c>
      <c r="E57" s="160" t="str">
        <f>IFERROR(VLOOKUP(Government_revenues_table[[#This Row],[GFS Classification]],Table6_GFS_codes_classification[],COLUMNS($F:I)+3,FALSE),"Do not enter data")</f>
        <v>Taxes on property (113E)</v>
      </c>
      <c r="F57" s="233" t="s">
        <v>546</v>
      </c>
      <c r="G57" s="233" t="s">
        <v>408</v>
      </c>
      <c r="H57" s="233" t="s">
        <v>583</v>
      </c>
      <c r="I57" s="233" t="s">
        <v>352</v>
      </c>
      <c r="J57" s="235">
        <f>145543+73462+251796</f>
        <v>470801</v>
      </c>
      <c r="K57" s="233" t="s">
        <v>92</v>
      </c>
      <c r="L57" s="233"/>
      <c r="M57" s="233"/>
      <c r="N57" s="233"/>
      <c r="O57" s="233"/>
      <c r="P57" s="233"/>
      <c r="Q57" s="340"/>
      <c r="R57" s="233"/>
      <c r="S57" s="341"/>
      <c r="T57" s="233"/>
      <c r="U57" s="233"/>
    </row>
    <row r="58" spans="2:21" ht="18" customHeight="1">
      <c r="B58" s="160" t="str">
        <f>IFERROR(VLOOKUP(Government_revenues_table[[#This Row],[GFS Classification]],Table6_GFS_codes_classification[],COLUMNS($F:F)+3,FALSE),"Do not enter data")</f>
        <v>Taxes (11E)</v>
      </c>
      <c r="C58" s="160" t="str">
        <f>IFERROR(VLOOKUP(Government_revenues_table[[#This Row],[GFS Classification]],Table6_GFS_codes_classification[],COLUMNS($F:G)+3,FALSE),"Do not enter data")</f>
        <v>Taxes on property (113E)</v>
      </c>
      <c r="D58" s="160" t="str">
        <f>IFERROR(VLOOKUP(Government_revenues_table[[#This Row],[GFS Classification]],Table6_GFS_codes_classification[],COLUMNS($F:H)+3,FALSE),"Do not enter data")</f>
        <v>Taxes on property (113E)</v>
      </c>
      <c r="E58" s="160" t="str">
        <f>IFERROR(VLOOKUP(Government_revenues_table[[#This Row],[GFS Classification]],Table6_GFS_codes_classification[],COLUMNS($F:I)+3,FALSE),"Do not enter data")</f>
        <v>Taxes on property (113E)</v>
      </c>
      <c r="F58" s="233" t="s">
        <v>546</v>
      </c>
      <c r="G58" s="233" t="s">
        <v>408</v>
      </c>
      <c r="H58" s="233" t="s">
        <v>583</v>
      </c>
      <c r="I58" s="233" t="s">
        <v>353</v>
      </c>
      <c r="J58" s="235">
        <v>50000</v>
      </c>
      <c r="K58" s="233" t="s">
        <v>92</v>
      </c>
      <c r="L58" s="233"/>
      <c r="M58" s="233"/>
      <c r="N58" s="233"/>
      <c r="O58" s="233"/>
      <c r="P58" s="233"/>
      <c r="Q58" s="340"/>
      <c r="R58" s="233"/>
      <c r="S58" s="341"/>
      <c r="T58" s="233"/>
      <c r="U58" s="233"/>
    </row>
    <row r="59" spans="2:21" ht="18" customHeight="1">
      <c r="B59" s="160" t="str">
        <f>IFERROR(VLOOKUP(Government_revenues_table[[#This Row],[GFS Classification]],Table6_GFS_codes_classification[],COLUMNS($F:F)+3,FALSE),"Do not enter data")</f>
        <v>Taxes (11E)</v>
      </c>
      <c r="C59" s="160" t="str">
        <f>IFERROR(VLOOKUP(Government_revenues_table[[#This Row],[GFS Classification]],Table6_GFS_codes_classification[],COLUMNS($F:G)+3,FALSE),"Do not enter data")</f>
        <v>Taxes on property (113E)</v>
      </c>
      <c r="D59" s="160" t="str">
        <f>IFERROR(VLOOKUP(Government_revenues_table[[#This Row],[GFS Classification]],Table6_GFS_codes_classification[],COLUMNS($F:H)+3,FALSE),"Do not enter data")</f>
        <v>Taxes on property (113E)</v>
      </c>
      <c r="E59" s="160" t="str">
        <f>IFERROR(VLOOKUP(Government_revenues_table[[#This Row],[GFS Classification]],Table6_GFS_codes_classification[],COLUMNS($F:I)+3,FALSE),"Do not enter data")</f>
        <v>Taxes on property (113E)</v>
      </c>
      <c r="F59" s="233" t="s">
        <v>546</v>
      </c>
      <c r="G59" s="233" t="s">
        <v>408</v>
      </c>
      <c r="H59" s="233" t="s">
        <v>583</v>
      </c>
      <c r="I59" s="233" t="s">
        <v>354</v>
      </c>
      <c r="J59" s="235">
        <f>78508+48048</f>
        <v>126556</v>
      </c>
      <c r="K59" s="233" t="s">
        <v>92</v>
      </c>
      <c r="L59" s="233"/>
      <c r="M59" s="233"/>
      <c r="N59" s="233"/>
      <c r="O59" s="233"/>
      <c r="P59" s="233"/>
      <c r="Q59" s="340"/>
      <c r="R59" s="233"/>
      <c r="S59" s="341"/>
      <c r="T59" s="233"/>
      <c r="U59" s="233"/>
    </row>
    <row r="60" spans="2:21" ht="18" customHeight="1">
      <c r="B60" s="160" t="str">
        <f>IFERROR(VLOOKUP(Government_revenues_table[[#This Row],[GFS Classification]],Table6_GFS_codes_classification[],COLUMNS($F:F)+3,FALSE),"Do not enter data")</f>
        <v>Taxes (11E)</v>
      </c>
      <c r="C60" s="160" t="str">
        <f>IFERROR(VLOOKUP(Government_revenues_table[[#This Row],[GFS Classification]],Table6_GFS_codes_classification[],COLUMNS($F:G)+3,FALSE),"Do not enter data")</f>
        <v>Taxes on property (113E)</v>
      </c>
      <c r="D60" s="160" t="str">
        <f>IFERROR(VLOOKUP(Government_revenues_table[[#This Row],[GFS Classification]],Table6_GFS_codes_classification[],COLUMNS($F:H)+3,FALSE),"Do not enter data")</f>
        <v>Taxes on property (113E)</v>
      </c>
      <c r="E60" s="160" t="str">
        <f>IFERROR(VLOOKUP(Government_revenues_table[[#This Row],[GFS Classification]],Table6_GFS_codes_classification[],COLUMNS($F:I)+3,FALSE),"Do not enter data")</f>
        <v>Taxes on property (113E)</v>
      </c>
      <c r="F60" s="233" t="s">
        <v>546</v>
      </c>
      <c r="G60" s="233" t="s">
        <v>408</v>
      </c>
      <c r="H60" s="233" t="s">
        <v>583</v>
      </c>
      <c r="I60" s="233" t="s">
        <v>355</v>
      </c>
      <c r="J60" s="235">
        <v>44206</v>
      </c>
      <c r="K60" s="233" t="s">
        <v>92</v>
      </c>
      <c r="L60" s="233"/>
      <c r="M60" s="233"/>
      <c r="N60" s="233"/>
      <c r="O60" s="233"/>
      <c r="P60" s="233"/>
      <c r="Q60" s="340"/>
      <c r="R60" s="233"/>
      <c r="S60" s="341"/>
      <c r="T60" s="233"/>
      <c r="U60" s="233"/>
    </row>
    <row r="61" spans="2:21" ht="18" customHeight="1">
      <c r="B61" s="160" t="str">
        <f>IFERROR(VLOOKUP(Government_revenues_table[[#This Row],[GFS Classification]],Table6_GFS_codes_classification[],COLUMNS($F:F)+3,FALSE),"Do not enter data")</f>
        <v>Taxes (11E)</v>
      </c>
      <c r="C61" s="160" t="str">
        <f>IFERROR(VLOOKUP(Government_revenues_table[[#This Row],[GFS Classification]],Table6_GFS_codes_classification[],COLUMNS($F:G)+3,FALSE),"Do not enter data")</f>
        <v>Taxes on property (113E)</v>
      </c>
      <c r="D61" s="160" t="str">
        <f>IFERROR(VLOOKUP(Government_revenues_table[[#This Row],[GFS Classification]],Table6_GFS_codes_classification[],COLUMNS($F:H)+3,FALSE),"Do not enter data")</f>
        <v>Taxes on property (113E)</v>
      </c>
      <c r="E61" s="160" t="str">
        <f>IFERROR(VLOOKUP(Government_revenues_table[[#This Row],[GFS Classification]],Table6_GFS_codes_classification[],COLUMNS($F:I)+3,FALSE),"Do not enter data")</f>
        <v>Taxes on property (113E)</v>
      </c>
      <c r="F61" s="233" t="s">
        <v>546</v>
      </c>
      <c r="G61" s="233" t="s">
        <v>408</v>
      </c>
      <c r="H61" s="233" t="s">
        <v>583</v>
      </c>
      <c r="I61" s="233" t="s">
        <v>356</v>
      </c>
      <c r="J61" s="235">
        <f>55563+75000</f>
        <v>130563</v>
      </c>
      <c r="K61" s="233" t="s">
        <v>92</v>
      </c>
      <c r="L61" s="233"/>
      <c r="M61" s="233"/>
      <c r="N61" s="233"/>
      <c r="O61" s="233"/>
      <c r="P61" s="233"/>
      <c r="Q61" s="340"/>
      <c r="R61" s="233"/>
      <c r="S61" s="341"/>
      <c r="T61" s="233"/>
      <c r="U61" s="233"/>
    </row>
    <row r="62" spans="2:21" ht="18" customHeight="1">
      <c r="B62" s="160" t="str">
        <f>IFERROR(VLOOKUP(Government_revenues_table[[#This Row],[GFS Classification]],Table6_GFS_codes_classification[],COLUMNS($F:F)+3,FALSE),"Do not enter data")</f>
        <v>Taxes (11E)</v>
      </c>
      <c r="C62" s="160" t="str">
        <f>IFERROR(VLOOKUP(Government_revenues_table[[#This Row],[GFS Classification]],Table6_GFS_codes_classification[],COLUMNS($F:G)+3,FALSE),"Do not enter data")</f>
        <v>Taxes on property (113E)</v>
      </c>
      <c r="D62" s="160" t="str">
        <f>IFERROR(VLOOKUP(Government_revenues_table[[#This Row],[GFS Classification]],Table6_GFS_codes_classification[],COLUMNS($F:H)+3,FALSE),"Do not enter data")</f>
        <v>Taxes on property (113E)</v>
      </c>
      <c r="E62" s="160" t="str">
        <f>IFERROR(VLOOKUP(Government_revenues_table[[#This Row],[GFS Classification]],Table6_GFS_codes_classification[],COLUMNS($F:I)+3,FALSE),"Do not enter data")</f>
        <v>Taxes on property (113E)</v>
      </c>
      <c r="F62" s="233" t="s">
        <v>546</v>
      </c>
      <c r="G62" s="233" t="s">
        <v>408</v>
      </c>
      <c r="H62" s="233" t="s">
        <v>583</v>
      </c>
      <c r="I62" s="233" t="s">
        <v>357</v>
      </c>
      <c r="J62" s="235">
        <v>0</v>
      </c>
      <c r="K62" s="233" t="s">
        <v>92</v>
      </c>
      <c r="L62" s="233"/>
      <c r="M62" s="233"/>
      <c r="N62" s="233"/>
      <c r="O62" s="233"/>
      <c r="P62" s="233"/>
      <c r="Q62" s="340"/>
      <c r="R62" s="233"/>
      <c r="S62" s="341"/>
      <c r="T62" s="233"/>
      <c r="U62" s="233"/>
    </row>
    <row r="63" spans="2:21" ht="18" customHeight="1">
      <c r="B63" s="160" t="str">
        <f>IFERROR(VLOOKUP(Government_revenues_table[[#This Row],[GFS Classification]],Table6_GFS_codes_classification[],COLUMNS($F:F)+3,FALSE),"Do not enter data")</f>
        <v>Taxes (11E)</v>
      </c>
      <c r="C63" s="160" t="str">
        <f>IFERROR(VLOOKUP(Government_revenues_table[[#This Row],[GFS Classification]],Table6_GFS_codes_classification[],COLUMNS($F:G)+3,FALSE),"Do not enter data")</f>
        <v>Taxes on property (113E)</v>
      </c>
      <c r="D63" s="160" t="str">
        <f>IFERROR(VLOOKUP(Government_revenues_table[[#This Row],[GFS Classification]],Table6_GFS_codes_classification[],COLUMNS($F:H)+3,FALSE),"Do not enter data")</f>
        <v>Taxes on property (113E)</v>
      </c>
      <c r="E63" s="160" t="str">
        <f>IFERROR(VLOOKUP(Government_revenues_table[[#This Row],[GFS Classification]],Table6_GFS_codes_classification[],COLUMNS($F:I)+3,FALSE),"Do not enter data")</f>
        <v>Taxes on property (113E)</v>
      </c>
      <c r="F63" s="233" t="s">
        <v>546</v>
      </c>
      <c r="G63" s="233" t="s">
        <v>408</v>
      </c>
      <c r="H63" s="233" t="s">
        <v>583</v>
      </c>
      <c r="I63" s="233" t="s">
        <v>358</v>
      </c>
      <c r="J63" s="235">
        <v>434500</v>
      </c>
      <c r="K63" s="233" t="s">
        <v>92</v>
      </c>
      <c r="L63" s="233"/>
      <c r="M63" s="233"/>
      <c r="N63" s="233"/>
      <c r="O63" s="233"/>
      <c r="P63" s="233"/>
      <c r="Q63" s="340"/>
      <c r="R63" s="233"/>
      <c r="S63" s="341"/>
      <c r="T63" s="233"/>
      <c r="U63" s="233"/>
    </row>
    <row r="64" spans="2:21" ht="18" customHeight="1">
      <c r="B64" s="160" t="str">
        <f>IFERROR(VLOOKUP(Government_revenues_table[[#This Row],[GFS Classification]],Table6_GFS_codes_classification[],COLUMNS($F:F)+3,FALSE),"Do not enter data")</f>
        <v>Taxes (11E)</v>
      </c>
      <c r="C64" s="160" t="str">
        <f>IFERROR(VLOOKUP(Government_revenues_table[[#This Row],[GFS Classification]],Table6_GFS_codes_classification[],COLUMNS($F:G)+3,FALSE),"Do not enter data")</f>
        <v>Taxes on property (113E)</v>
      </c>
      <c r="D64" s="160" t="str">
        <f>IFERROR(VLOOKUP(Government_revenues_table[[#This Row],[GFS Classification]],Table6_GFS_codes_classification[],COLUMNS($F:H)+3,FALSE),"Do not enter data")</f>
        <v>Taxes on property (113E)</v>
      </c>
      <c r="E64" s="160" t="str">
        <f>IFERROR(VLOOKUP(Government_revenues_table[[#This Row],[GFS Classification]],Table6_GFS_codes_classification[],COLUMNS($F:I)+3,FALSE),"Do not enter data")</f>
        <v>Taxes on property (113E)</v>
      </c>
      <c r="F64" s="233" t="s">
        <v>546</v>
      </c>
      <c r="G64" s="233" t="s">
        <v>408</v>
      </c>
      <c r="H64" s="233" t="s">
        <v>583</v>
      </c>
      <c r="I64" s="233" t="s">
        <v>359</v>
      </c>
      <c r="J64" s="235">
        <v>0</v>
      </c>
      <c r="K64" s="233" t="s">
        <v>92</v>
      </c>
      <c r="L64" s="233"/>
      <c r="M64" s="233"/>
      <c r="N64" s="233"/>
      <c r="O64" s="233"/>
      <c r="P64" s="233"/>
      <c r="Q64" s="340"/>
      <c r="R64" s="233"/>
      <c r="S64" s="341"/>
      <c r="T64" s="233"/>
      <c r="U64" s="233"/>
    </row>
    <row r="65" spans="2:19" ht="18" customHeight="1">
      <c r="B65" s="160" t="str">
        <f>IFERROR(VLOOKUP(Government_revenues_table[[#This Row],[GFS Classification]],Table6_GFS_codes_classification[],COLUMNS($F:F)+3,FALSE),"Do not enter data")</f>
        <v>Taxes (11E)</v>
      </c>
      <c r="C65" s="160" t="str">
        <f>IFERROR(VLOOKUP(Government_revenues_table[[#This Row],[GFS Classification]],Table6_GFS_codes_classification[],COLUMNS($F:G)+3,FALSE),"Do not enter data")</f>
        <v>Taxes on property (113E)</v>
      </c>
      <c r="D65" s="160" t="str">
        <f>IFERROR(VLOOKUP(Government_revenues_table[[#This Row],[GFS Classification]],Table6_GFS_codes_classification[],COLUMNS($F:H)+3,FALSE),"Do not enter data")</f>
        <v>Taxes on property (113E)</v>
      </c>
      <c r="E65" s="160" t="str">
        <f>IFERROR(VLOOKUP(Government_revenues_table[[#This Row],[GFS Classification]],Table6_GFS_codes_classification[],COLUMNS($F:I)+3,FALSE),"Do not enter data")</f>
        <v>Taxes on property (113E)</v>
      </c>
      <c r="F65" s="233" t="s">
        <v>546</v>
      </c>
      <c r="G65" s="233" t="s">
        <v>408</v>
      </c>
      <c r="H65" s="233" t="s">
        <v>583</v>
      </c>
      <c r="I65" s="233" t="s">
        <v>360</v>
      </c>
      <c r="J65" s="235">
        <v>0</v>
      </c>
      <c r="K65" s="233" t="s">
        <v>92</v>
      </c>
      <c r="L65" s="233"/>
      <c r="M65" s="233"/>
      <c r="N65" s="233"/>
      <c r="O65" s="233"/>
      <c r="P65" s="233"/>
      <c r="Q65" s="340"/>
      <c r="R65" s="233"/>
      <c r="S65" s="341"/>
    </row>
    <row r="66" spans="2:19" ht="18" customHeight="1">
      <c r="B66" s="160" t="str">
        <f>IFERROR(VLOOKUP(Government_revenues_table[[#This Row],[GFS Classification]],Table6_GFS_codes_classification[],COLUMNS($F:F)+3,FALSE),"Do not enter data")</f>
        <v>Taxes (11E)</v>
      </c>
      <c r="C66" s="160" t="str">
        <f>IFERROR(VLOOKUP(Government_revenues_table[[#This Row],[GFS Classification]],Table6_GFS_codes_classification[],COLUMNS($F:G)+3,FALSE),"Do not enter data")</f>
        <v>Taxes on property (113E)</v>
      </c>
      <c r="D66" s="160" t="str">
        <f>IFERROR(VLOOKUP(Government_revenues_table[[#This Row],[GFS Classification]],Table6_GFS_codes_classification[],COLUMNS($F:H)+3,FALSE),"Do not enter data")</f>
        <v>Taxes on property (113E)</v>
      </c>
      <c r="E66" s="160" t="str">
        <f>IFERROR(VLOOKUP(Government_revenues_table[[#This Row],[GFS Classification]],Table6_GFS_codes_classification[],COLUMNS($F:I)+3,FALSE),"Do not enter data")</f>
        <v>Taxes on property (113E)</v>
      </c>
      <c r="F66" s="233" t="s">
        <v>546</v>
      </c>
      <c r="G66" s="233" t="s">
        <v>408</v>
      </c>
      <c r="H66" s="233" t="s">
        <v>583</v>
      </c>
      <c r="I66" s="233" t="s">
        <v>361</v>
      </c>
      <c r="J66" s="235">
        <v>241900</v>
      </c>
      <c r="K66" s="233" t="s">
        <v>92</v>
      </c>
      <c r="L66" s="233"/>
      <c r="M66" s="233"/>
      <c r="N66" s="233"/>
      <c r="O66" s="233"/>
      <c r="P66" s="233"/>
      <c r="Q66" s="340"/>
      <c r="R66" s="233"/>
      <c r="S66" s="341"/>
    </row>
    <row r="67" spans="2:19">
      <c r="B67" s="160" t="str">
        <f>IFERROR(VLOOKUP(Government_revenues_table[[#This Row],[GFS Classification]],Table6_GFS_codes_classification[],COLUMNS($F:F)+3,FALSE),"Do not enter data")</f>
        <v>Taxes (11E)</v>
      </c>
      <c r="C67" s="160" t="str">
        <f>IFERROR(VLOOKUP(Government_revenues_table[[#This Row],[GFS Classification]],Table6_GFS_codes_classification[],COLUMNS($F:G)+3,FALSE),"Do not enter data")</f>
        <v>Taxes on property (113E)</v>
      </c>
      <c r="D67" s="160" t="str">
        <f>IFERROR(VLOOKUP(Government_revenues_table[[#This Row],[GFS Classification]],Table6_GFS_codes_classification[],COLUMNS($F:H)+3,FALSE),"Do not enter data")</f>
        <v>Taxes on property (113E)</v>
      </c>
      <c r="E67" s="160" t="str">
        <f>IFERROR(VLOOKUP(Government_revenues_table[[#This Row],[GFS Classification]],Table6_GFS_codes_classification[],COLUMNS($F:I)+3,FALSE),"Do not enter data")</f>
        <v>Taxes on property (113E)</v>
      </c>
      <c r="F67" s="233" t="s">
        <v>546</v>
      </c>
      <c r="G67" s="233" t="s">
        <v>408</v>
      </c>
      <c r="H67" s="233" t="s">
        <v>583</v>
      </c>
      <c r="I67" s="233" t="s">
        <v>362</v>
      </c>
      <c r="J67" s="235">
        <v>0</v>
      </c>
      <c r="K67" s="233" t="s">
        <v>92</v>
      </c>
      <c r="L67" s="233"/>
      <c r="M67" s="233"/>
      <c r="N67" s="233"/>
      <c r="O67" s="233"/>
      <c r="P67" s="233"/>
      <c r="Q67" s="340"/>
      <c r="R67" s="233"/>
      <c r="S67" s="340"/>
    </row>
    <row r="68" spans="2:19" ht="15.6" thickBot="1">
      <c r="B68" s="233"/>
      <c r="C68" s="233"/>
      <c r="D68" s="233"/>
      <c r="E68" s="233"/>
      <c r="F68" s="233"/>
      <c r="G68" s="233"/>
      <c r="H68" s="233"/>
      <c r="I68" s="233"/>
      <c r="J68" s="233"/>
      <c r="K68" s="233"/>
      <c r="L68" s="233"/>
      <c r="M68" s="233"/>
      <c r="N68" s="233"/>
      <c r="O68" s="233"/>
      <c r="P68" s="233"/>
      <c r="Q68" s="233"/>
      <c r="R68" s="233"/>
      <c r="S68" s="233"/>
    </row>
    <row r="69" spans="2:19" ht="21" customHeight="1" thickBot="1">
      <c r="B69" s="233"/>
      <c r="C69" s="233"/>
      <c r="D69" s="233"/>
      <c r="E69" s="233"/>
      <c r="F69" s="233"/>
      <c r="G69" s="233"/>
      <c r="H69" s="233"/>
      <c r="I69" s="201" t="s">
        <v>589</v>
      </c>
      <c r="J69" s="159">
        <f>SUMIF(Government_revenues_table[Currency],"USD",Government_revenues_table[Revenue value])+(IFERROR(SUMIF(Government_revenues_table[Currency],"&lt;&gt;USD",Government_revenues_table[Revenue value])/'Part 1 - About'!$E$45,0))</f>
        <v>898565847.93358755</v>
      </c>
      <c r="K69" s="233"/>
      <c r="L69" s="233"/>
      <c r="M69" s="233"/>
      <c r="N69" s="233"/>
      <c r="O69" s="233"/>
      <c r="P69" s="233"/>
      <c r="Q69" s="233"/>
      <c r="R69" s="233"/>
      <c r="S69" s="233"/>
    </row>
    <row r="70" spans="2:19" ht="15.6" thickBot="1">
      <c r="B70" s="233"/>
      <c r="C70" s="233"/>
      <c r="D70" s="233"/>
      <c r="E70" s="233"/>
      <c r="F70" s="233"/>
      <c r="G70" s="233"/>
      <c r="H70" s="233"/>
      <c r="I70" s="12"/>
      <c r="J70" s="341"/>
      <c r="K70" s="233"/>
      <c r="L70" s="233"/>
      <c r="M70" s="233"/>
      <c r="N70" s="233"/>
      <c r="O70" s="233"/>
      <c r="P70" s="233"/>
      <c r="Q70" s="233"/>
      <c r="R70" s="233"/>
      <c r="S70" s="233"/>
    </row>
    <row r="71" spans="2:19" ht="16.5" thickBot="1">
      <c r="B71" s="233"/>
      <c r="C71" s="233"/>
      <c r="D71" s="233"/>
      <c r="E71" s="233"/>
      <c r="F71" s="233"/>
      <c r="G71" s="233"/>
      <c r="H71" s="233"/>
      <c r="I71" s="201" t="str">
        <f>"Total in "&amp;'Part 1 - About'!E44</f>
        <v>Total in GHS</v>
      </c>
      <c r="J71" s="159">
        <f>IF('Part 1 - About'!$E$44="USD",0,SUMIF(Government_revenues_table[Currency],'Part 1 - About'!$E$44,Government_revenues_table[Revenue value]))+(IFERROR(SUMIF(Government_revenues_table[Currency],"USD",Government_revenues_table[Revenue value])*'Part 1 - About'!$E$45,0))</f>
        <v>3874346366.5352497</v>
      </c>
      <c r="K71" s="233"/>
      <c r="L71" s="233"/>
      <c r="M71" s="233"/>
      <c r="N71" s="233"/>
      <c r="O71" s="233"/>
      <c r="P71" s="233"/>
      <c r="Q71" s="233"/>
      <c r="R71" s="233"/>
      <c r="S71" s="233"/>
    </row>
    <row r="74" spans="2:19" ht="22.5">
      <c r="B74" s="233"/>
      <c r="C74" s="233"/>
      <c r="D74" s="233"/>
      <c r="E74" s="233"/>
      <c r="F74" s="157" t="s">
        <v>590</v>
      </c>
      <c r="G74" s="157"/>
      <c r="H74" s="174"/>
      <c r="I74" s="174"/>
      <c r="J74" s="174"/>
      <c r="K74" s="174"/>
      <c r="L74" s="233"/>
      <c r="M74" s="233"/>
      <c r="N74" s="233"/>
      <c r="O74" s="233"/>
      <c r="P74" s="233"/>
      <c r="Q74" s="233"/>
      <c r="R74" s="233"/>
      <c r="S74" s="233"/>
    </row>
    <row r="75" spans="2:19">
      <c r="B75" s="233"/>
      <c r="C75" s="233"/>
      <c r="D75" s="233"/>
      <c r="E75" s="233"/>
      <c r="F75" s="163" t="s">
        <v>591</v>
      </c>
      <c r="G75" s="164"/>
      <c r="H75" s="164"/>
      <c r="I75" s="164"/>
      <c r="J75" s="165"/>
      <c r="K75" s="164"/>
      <c r="L75" s="233"/>
      <c r="M75" s="233"/>
      <c r="N75" s="233"/>
      <c r="O75" s="233"/>
      <c r="P75" s="233"/>
      <c r="Q75" s="233"/>
      <c r="R75" s="233"/>
      <c r="S75" s="233"/>
    </row>
    <row r="76" spans="2:19">
      <c r="B76" s="233"/>
      <c r="C76" s="233"/>
      <c r="D76" s="233"/>
      <c r="E76" s="233"/>
      <c r="F76" s="163"/>
      <c r="G76" s="164"/>
      <c r="H76" s="164"/>
      <c r="I76" s="164"/>
      <c r="J76" s="165"/>
      <c r="K76" s="164"/>
      <c r="L76" s="233"/>
      <c r="M76" s="233"/>
      <c r="N76" s="233"/>
      <c r="O76" s="233"/>
      <c r="P76" s="233"/>
      <c r="Q76" s="233"/>
      <c r="R76" s="233"/>
      <c r="S76" s="233"/>
    </row>
    <row r="77" spans="2:19">
      <c r="B77" s="233"/>
      <c r="C77" s="233"/>
      <c r="D77" s="233"/>
      <c r="E77" s="233"/>
      <c r="F77" s="163"/>
      <c r="G77" s="164"/>
      <c r="H77" s="164"/>
      <c r="I77" s="164"/>
      <c r="J77" s="165"/>
      <c r="K77" s="164"/>
      <c r="L77" s="233"/>
      <c r="M77" s="233"/>
      <c r="N77" s="233"/>
      <c r="O77" s="233"/>
      <c r="P77" s="233"/>
      <c r="Q77" s="233"/>
      <c r="R77" s="233"/>
      <c r="S77" s="233"/>
    </row>
    <row r="78" spans="2:19">
      <c r="B78" s="233"/>
      <c r="C78" s="233"/>
      <c r="D78" s="233"/>
      <c r="E78" s="233"/>
      <c r="F78" s="163" t="s">
        <v>592</v>
      </c>
      <c r="G78" s="164" t="s">
        <v>593</v>
      </c>
      <c r="H78" s="164"/>
      <c r="I78" s="164"/>
      <c r="J78" s="165"/>
      <c r="K78" s="164"/>
      <c r="L78" s="233"/>
      <c r="M78" s="233"/>
      <c r="N78" s="233"/>
      <c r="O78" s="233"/>
      <c r="P78" s="233"/>
      <c r="Q78" s="233"/>
      <c r="R78" s="233"/>
      <c r="S78" s="233"/>
    </row>
    <row r="79" spans="2:19">
      <c r="B79" s="233"/>
      <c r="C79" s="233"/>
      <c r="D79" s="233"/>
      <c r="E79" s="233"/>
      <c r="F79" s="163" t="s">
        <v>594</v>
      </c>
      <c r="G79" s="164" t="s">
        <v>595</v>
      </c>
      <c r="H79" s="164"/>
      <c r="I79" s="164"/>
      <c r="J79" s="165"/>
      <c r="K79" s="164"/>
      <c r="L79" s="233"/>
      <c r="M79" s="233"/>
      <c r="N79" s="233"/>
      <c r="O79" s="233"/>
      <c r="P79" s="233"/>
      <c r="Q79" s="233"/>
      <c r="R79" s="233"/>
      <c r="S79" s="233"/>
    </row>
    <row r="80" spans="2:19">
      <c r="B80" s="233"/>
      <c r="C80" s="233"/>
      <c r="D80" s="233"/>
      <c r="E80" s="233"/>
      <c r="F80" s="163"/>
      <c r="G80" s="166" t="s">
        <v>370</v>
      </c>
      <c r="H80" s="166" t="s">
        <v>542</v>
      </c>
      <c r="I80" s="166" t="s">
        <v>543</v>
      </c>
      <c r="J80" s="167" t="s">
        <v>544</v>
      </c>
      <c r="K80" s="166" t="s">
        <v>462</v>
      </c>
      <c r="L80" s="233"/>
      <c r="M80" s="233"/>
      <c r="N80" s="233"/>
      <c r="O80" s="233"/>
      <c r="P80" s="233"/>
      <c r="Q80" s="233"/>
      <c r="R80" s="233"/>
      <c r="S80" s="233"/>
    </row>
    <row r="81" spans="6:11">
      <c r="F81" s="163"/>
      <c r="G81" s="168" t="s">
        <v>83</v>
      </c>
      <c r="H81" s="168" t="s">
        <v>596</v>
      </c>
      <c r="I81" s="168" t="s">
        <v>597</v>
      </c>
      <c r="J81" s="169">
        <f>89105197.29*4.3117</f>
        <v>384194879.15529305</v>
      </c>
      <c r="K81" s="170" t="s">
        <v>92</v>
      </c>
    </row>
    <row r="82" spans="6:11">
      <c r="F82" s="163"/>
      <c r="G82" s="164" t="s">
        <v>83</v>
      </c>
      <c r="H82" s="164" t="s">
        <v>598</v>
      </c>
      <c r="I82" s="168" t="s">
        <v>597</v>
      </c>
      <c r="J82" s="165">
        <f>385687212.13*4.3117</f>
        <v>1662967552.540921</v>
      </c>
      <c r="K82" s="213"/>
    </row>
    <row r="83" spans="6:11">
      <c r="F83" s="163"/>
      <c r="G83" s="164" t="s">
        <v>408</v>
      </c>
      <c r="H83" s="164" t="s">
        <v>598</v>
      </c>
      <c r="I83" s="164" t="s">
        <v>597</v>
      </c>
      <c r="J83" s="165">
        <v>123456</v>
      </c>
      <c r="K83" s="164" t="s">
        <v>92</v>
      </c>
    </row>
    <row r="84" spans="6:11">
      <c r="F84" s="163"/>
      <c r="G84" s="164" t="s">
        <v>408</v>
      </c>
      <c r="H84" s="164" t="s">
        <v>596</v>
      </c>
      <c r="I84" s="164" t="s">
        <v>597</v>
      </c>
      <c r="J84" s="165">
        <v>495642656.32999998</v>
      </c>
      <c r="K84" s="164"/>
    </row>
    <row r="85" spans="6:11">
      <c r="F85" s="163"/>
      <c r="G85" s="164" t="s">
        <v>408</v>
      </c>
      <c r="H85" s="164" t="s">
        <v>599</v>
      </c>
      <c r="I85" s="164" t="s">
        <v>597</v>
      </c>
      <c r="J85" s="165">
        <v>81046026.209999993</v>
      </c>
      <c r="K85" s="164"/>
    </row>
    <row r="86" spans="6:11" ht="15.6" thickBot="1">
      <c r="F86" s="163"/>
      <c r="G86" s="171" t="s">
        <v>600</v>
      </c>
      <c r="H86" s="171"/>
      <c r="I86" s="171"/>
      <c r="J86" s="172">
        <f>SUM(J81:J85)</f>
        <v>2623974570.2362142</v>
      </c>
      <c r="K86" s="164" t="s">
        <v>92</v>
      </c>
    </row>
    <row r="87" spans="6:11" ht="15.6" thickTop="1">
      <c r="F87" s="163" t="s">
        <v>601</v>
      </c>
      <c r="G87" s="164" t="s">
        <v>602</v>
      </c>
      <c r="H87" s="164"/>
      <c r="I87" s="164"/>
      <c r="J87" s="165"/>
      <c r="K87" s="164"/>
    </row>
    <row r="88" spans="6:11">
      <c r="F88" s="163" t="s">
        <v>603</v>
      </c>
      <c r="G88" s="164" t="s">
        <v>602</v>
      </c>
      <c r="H88" s="164"/>
      <c r="I88" s="164"/>
      <c r="J88" s="165"/>
      <c r="K88" s="164"/>
    </row>
    <row r="89" spans="6:11">
      <c r="F89" s="163" t="s">
        <v>604</v>
      </c>
      <c r="G89" s="164" t="s">
        <v>602</v>
      </c>
      <c r="H89" s="164"/>
      <c r="I89" s="164"/>
      <c r="J89" s="165"/>
      <c r="K89" s="164"/>
    </row>
    <row r="90" spans="6:11">
      <c r="F90" s="163"/>
      <c r="G90" s="164"/>
      <c r="H90" s="164"/>
      <c r="I90" s="164"/>
      <c r="J90" s="165"/>
      <c r="K90" s="164"/>
    </row>
    <row r="91" spans="6:11">
      <c r="F91" s="163"/>
      <c r="G91" s="164"/>
      <c r="H91" s="164"/>
      <c r="I91" s="164"/>
      <c r="J91" s="165"/>
      <c r="K91" s="164"/>
    </row>
    <row r="92" spans="6:11" ht="18.75" customHeight="1">
      <c r="F92" s="163"/>
      <c r="G92" s="164"/>
      <c r="H92" s="164"/>
      <c r="I92" s="164"/>
      <c r="J92" s="165"/>
      <c r="K92" s="164"/>
    </row>
    <row r="93" spans="6:11" ht="15.75" customHeight="1">
      <c r="F93" s="163"/>
      <c r="G93" s="164"/>
      <c r="H93" s="164"/>
      <c r="I93" s="164"/>
      <c r="J93" s="165"/>
      <c r="K93" s="164"/>
    </row>
    <row r="94" spans="6:11">
      <c r="F94" s="163"/>
      <c r="G94" s="164"/>
      <c r="H94" s="164"/>
      <c r="I94" s="164"/>
      <c r="J94" s="165"/>
      <c r="K94" s="164"/>
    </row>
    <row r="95" spans="6:11">
      <c r="F95" s="163"/>
      <c r="G95" s="164"/>
      <c r="H95" s="164"/>
      <c r="I95" s="164"/>
      <c r="J95" s="165"/>
      <c r="K95" s="164"/>
    </row>
    <row r="96" spans="6:11">
      <c r="F96" s="25"/>
      <c r="G96" s="25"/>
      <c r="H96" s="25"/>
      <c r="I96" s="25"/>
      <c r="J96" s="25"/>
      <c r="K96" s="25"/>
    </row>
    <row r="97" spans="6:14" ht="15.75" customHeight="1" thickBot="1">
      <c r="F97" s="313"/>
      <c r="G97" s="313"/>
      <c r="H97" s="313"/>
      <c r="I97" s="313"/>
      <c r="J97" s="313"/>
      <c r="K97" s="313"/>
      <c r="L97" s="313"/>
      <c r="M97" s="313"/>
      <c r="N97" s="313"/>
    </row>
    <row r="98" spans="6:14">
      <c r="F98" s="314"/>
      <c r="G98" s="314"/>
      <c r="H98" s="314"/>
      <c r="I98" s="314"/>
      <c r="J98" s="314"/>
      <c r="K98" s="314"/>
      <c r="L98" s="314"/>
      <c r="M98" s="314"/>
      <c r="N98" s="314"/>
    </row>
    <row r="99" spans="6:14" ht="15.6" thickBot="1">
      <c r="F99" s="290" t="s">
        <v>33</v>
      </c>
      <c r="G99" s="291"/>
      <c r="H99" s="291"/>
      <c r="I99" s="291"/>
      <c r="J99" s="291"/>
      <c r="K99" s="291"/>
      <c r="L99" s="291"/>
      <c r="M99" s="291"/>
      <c r="N99" s="291"/>
    </row>
    <row r="100" spans="6:14">
      <c r="F100" s="292" t="s">
        <v>34</v>
      </c>
      <c r="G100" s="293"/>
      <c r="H100" s="293"/>
      <c r="I100" s="293"/>
      <c r="J100" s="293"/>
      <c r="K100" s="293"/>
      <c r="L100" s="293"/>
      <c r="M100" s="293"/>
      <c r="N100" s="293"/>
    </row>
    <row r="101" spans="6:14" ht="15.6" thickBot="1">
      <c r="F101" s="301"/>
      <c r="G101" s="301"/>
      <c r="H101" s="301"/>
      <c r="I101" s="301"/>
      <c r="J101" s="301"/>
      <c r="K101" s="301"/>
      <c r="L101" s="301"/>
      <c r="M101" s="301"/>
      <c r="N101" s="301"/>
    </row>
    <row r="102" spans="6:14">
      <c r="F102" s="279" t="s">
        <v>35</v>
      </c>
      <c r="G102" s="279"/>
      <c r="H102" s="279"/>
      <c r="I102" s="279"/>
      <c r="J102" s="279"/>
      <c r="K102" s="279"/>
      <c r="L102" s="279"/>
      <c r="M102" s="279"/>
      <c r="N102" s="279"/>
    </row>
    <row r="103" spans="6:14" ht="15.75" customHeight="1">
      <c r="F103" s="270" t="s">
        <v>36</v>
      </c>
      <c r="G103" s="270"/>
      <c r="H103" s="270"/>
      <c r="I103" s="270"/>
      <c r="J103" s="270"/>
      <c r="K103" s="270"/>
      <c r="L103" s="270"/>
      <c r="M103" s="270"/>
      <c r="N103" s="270"/>
    </row>
    <row r="104" spans="6:14">
      <c r="F104" s="279" t="s">
        <v>38</v>
      </c>
      <c r="G104" s="279"/>
      <c r="H104" s="279"/>
      <c r="I104" s="279"/>
      <c r="J104" s="279"/>
      <c r="K104" s="279"/>
      <c r="L104" s="279"/>
      <c r="M104" s="279"/>
      <c r="N104" s="279"/>
    </row>
  </sheetData>
  <sheetProtection insertRows="0"/>
  <protectedRanges>
    <protectedRange algorithmName="SHA-512" hashValue="19r0bVvPR7yZA0UiYij7Tv1CBk3noIABvFePbLhCJ4nk3L6A+Fy+RdPPS3STf+a52x4pG2PQK4FAkXK9epnlIA==" saltValue="gQC4yrLvnbJqxYZ0KSEoZA==" spinCount="100000" sqref="K81:K82 K22:K67 G22:G67" name="Government revenues"/>
    <protectedRange algorithmName="SHA-512" hashValue="19r0bVvPR7yZA0UiYij7Tv1CBk3noIABvFePbLhCJ4nk3L6A+Fy+RdPPS3STf+a52x4pG2PQK4FAkXK9epnlIA==" saltValue="gQC4yrLvnbJqxYZ0KSEoZA==" spinCount="100000" sqref="I47:I67 I22:I45" name="Government revenues_4"/>
    <protectedRange algorithmName="SHA-512" hashValue="19r0bVvPR7yZA0UiYij7Tv1CBk3noIABvFePbLhCJ4nk3L6A+Fy+RdPPS3STf+a52x4pG2PQK4FAkXK9epnlIA==" saltValue="gQC4yrLvnbJqxYZ0KSEoZA==" spinCount="100000" sqref="J48:J56 J22:J45" name="Government revenues_7"/>
    <protectedRange algorithmName="SHA-512" hashValue="19r0bVvPR7yZA0UiYij7Tv1CBk3noIABvFePbLhCJ4nk3L6A+Fy+RdPPS3STf+a52x4pG2PQK4FAkXK9epnlIA==" saltValue="gQC4yrLvnbJqxYZ0KSEoZA==" spinCount="100000" sqref="F22:F67" name="Government revenues_3"/>
    <protectedRange algorithmName="SHA-512" hashValue="19r0bVvPR7yZA0UiYij7Tv1CBk3noIABvFePbLhCJ4nk3L6A+Fy+RdPPS3STf+a52x4pG2PQK4FAkXK9epnlIA==" saltValue="gQC4yrLvnbJqxYZ0KSEoZA==" spinCount="100000" sqref="I46" name="Government revenues_4_3"/>
    <protectedRange algorithmName="SHA-512" hashValue="19r0bVvPR7yZA0UiYij7Tv1CBk3noIABvFePbLhCJ4nk3L6A+Fy+RdPPS3STf+a52x4pG2PQK4FAkXK9epnlIA==" saltValue="gQC4yrLvnbJqxYZ0KSEoZA==" spinCount="100000" sqref="J57:J66" name="Government revenues_7_1_1"/>
  </protectedRanges>
  <mergeCells count="24">
    <mergeCell ref="F104:N104"/>
    <mergeCell ref="F18:K18"/>
    <mergeCell ref="F8:N8"/>
    <mergeCell ref="F9:N9"/>
    <mergeCell ref="F10:N10"/>
    <mergeCell ref="F11:N11"/>
    <mergeCell ref="F12:N12"/>
    <mergeCell ref="F13:N13"/>
    <mergeCell ref="F14:N14"/>
    <mergeCell ref="F15:N15"/>
    <mergeCell ref="M18:N18"/>
    <mergeCell ref="F97:N97"/>
    <mergeCell ref="F98:N98"/>
    <mergeCell ref="F99:N99"/>
    <mergeCell ref="F103:N103"/>
    <mergeCell ref="F100:N100"/>
    <mergeCell ref="F101:N101"/>
    <mergeCell ref="F102:N102"/>
    <mergeCell ref="F20:K20"/>
    <mergeCell ref="F16:N16"/>
    <mergeCell ref="Q39:V39"/>
    <mergeCell ref="M19:N19"/>
    <mergeCell ref="N21:O21"/>
    <mergeCell ref="N22:O26"/>
  </mergeCells>
  <dataValidations xWindow="1062" yWindow="429" count="12">
    <dataValidation type="list" allowBlank="1" showInputMessage="1" showErrorMessage="1" sqref="K81:K86" xr:uid="{00000000-0002-0000-0400-000000000000}">
      <formula1>Currency_code_list</formula1>
    </dataValidation>
    <dataValidation type="textLength" allowBlank="1" showInputMessage="1" showErrorMessage="1" errorTitle="Please do not edit these cells" error="Please do not edit these cells" sqref="F74:K75 F21:H21 J21:K21" xr:uid="{00000000-0002-0000-0400-000001000000}">
      <formula1>10000</formula1>
      <formula2>50000</formula2>
    </dataValidation>
    <dataValidation allowBlank="1" showInputMessage="1" showErrorMessage="1" errorTitle="Please do not edit these cells" error="Please do not edit these cells" sqref="I21" xr:uid="{00000000-0002-0000-0400-000002000000}"/>
    <dataValidation type="whole" allowBlank="1" showInputMessage="1" showErrorMessage="1" errorTitle="Please do not edit those cells" error="Please do not edit those cells" sqref="F96:K96" xr:uid="{00000000-0002-0000-0400-000003000000}">
      <formula1>10000</formula1>
      <formula2>50000</formula2>
    </dataValidation>
    <dataValidation type="textLength" allowBlank="1" showInputMessage="1" showErrorMessage="1" sqref="L74:N96 F97:N101 B97:E104 I68:J68 K68:N73 B68:H73 I73:J73 J70 O68:O96 B7:O20 L21:M21 L52:M52 L53:N67 A7:A104 N21:P52" xr:uid="{00000000-0002-0000-0400-000005000000}">
      <formula1>9999999</formula1>
      <formula2>99999999</formula2>
    </dataValidation>
    <dataValidation type="textLength" allowBlank="1" showInputMessage="1" showErrorMessage="1" errorTitle="Do not edit these cells" error="Please do not edit these cells" sqref="F102:N104" xr:uid="{00000000-0002-0000-0400-000006000000}">
      <formula1>9999999</formula1>
      <formula2>99999999</formula2>
    </dataValidation>
    <dataValidation type="whole" allowBlank="1" showInputMessage="1" showErrorMessage="1" sqref="I69:J69 J71" xr:uid="{00000000-0002-0000-0400-000007000000}">
      <formula1>1</formula1>
      <formula2>2</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48:J66 J22:J27 J35:J45" xr:uid="{00000000-0002-0000-0400-000008000000}">
      <formula1>0.1</formula1>
      <formula2>0.2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56:H67 H39:H45 H47:H51 H22:H27 H31:H38" xr:uid="{00000000-0002-0000-0400-00000A000000}"/>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46 H52:H55" xr:uid="{E6269B0F-78E3-4D73-A4AC-C9EED311E331}">
      <formula1>Revenue_stream_list</formula1>
    </dataValidation>
    <dataValidation type="list" allowBlank="1" showInputMessage="1" showErrorMessage="1" promptTitle="Receiving government agency" prompt="Input the name of the government recipient here._x000a__x000a_Please refrain from using acronyms, and input complete name" sqref="I22:I67" xr:uid="{00000000-0002-0000-0400-000004000000}">
      <formula1>Government_entities_list</formula1>
    </dataValidation>
    <dataValidation type="list" allowBlank="1" showInputMessage="1" showErrorMessage="1" sqref="F22:F67" xr:uid="{00000000-0002-0000-0400-000009000000}">
      <formula1>GFS_list</formula1>
    </dataValidation>
  </dataValidations>
  <hyperlinks>
    <hyperlink ref="M19" r:id="rId1" location="r5-1" display="EITI Requirement 5.1" xr:uid="{00000000-0004-0000-0400-000000000000}"/>
    <hyperlink ref="F20" r:id="rId2" location="r4-1" display="EITI Requirement 4.1" xr:uid="{00000000-0004-0000-0400-000001000000}"/>
    <hyperlink ref="F100:J100" r:id="rId3" display="Give us your feedback or report a conflict in the data! Write to us at  data@eiti.org" xr:uid="{00000000-0004-0000-0400-000002000000}"/>
    <hyperlink ref="F99:J99" r:id="rId4" display="For the latest version of Summary data templates, see  https://eiti.org/summary-data-template" xr:uid="{00000000-0004-0000-04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xWindow="1062" yWindow="429" count="3">
        <x14:dataValidation type="list" allowBlank="1" showInputMessage="1" showErrorMessage="1" xr:uid="{00000000-0002-0000-0400-00000B000000}">
          <x14:formula1>
            <xm:f>Lists!$I$11:$I$168</xm:f>
          </x14:formula1>
          <xm:sqref>K22:K67</xm:sqref>
        </x14:dataValidation>
        <x14:dataValidation type="list" allowBlank="1" showInputMessage="1" showErrorMessage="1" xr:uid="{00000000-0002-0000-0400-00000D000000}">
          <x14:formula1>
            <xm:f>Lists!$S$2:$S$29</xm:f>
          </x14:formula1>
          <xm:sqref>B22:E67</xm:sqref>
        </x14:dataValidation>
        <x14:dataValidation type="list" allowBlank="1" showInputMessage="1" showErrorMessage="1" promptTitle="Please select sector" prompt="Please select the relevant sector from the list" xr:uid="{00000000-0002-0000-0400-00000E000000}">
          <x14:formula1>
            <xm:f>Lists!$AA$3:$AA$9</xm:f>
          </x14:formula1>
          <xm:sqref>G22:G67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293"/>
  <sheetViews>
    <sheetView showGridLines="0" topLeftCell="A13" zoomScale="70" zoomScaleNormal="70" workbookViewId="0">
      <selection activeCell="F17" sqref="F17"/>
    </sheetView>
  </sheetViews>
  <sheetFormatPr defaultColWidth="9.140625" defaultRowHeight="14.1"/>
  <cols>
    <col min="1" max="1" width="3.85546875" style="12" customWidth="1"/>
    <col min="2" max="2" width="0.140625" style="12" customWidth="1"/>
    <col min="3" max="3" width="31" style="12" customWidth="1"/>
    <col min="4" max="4" width="26" style="12" bestFit="1" customWidth="1"/>
    <col min="5" max="5" width="42.140625" style="12" customWidth="1"/>
    <col min="6" max="6" width="28" style="12" customWidth="1"/>
    <col min="7" max="7" width="28.7109375" style="12" customWidth="1"/>
    <col min="8" max="8" width="29" style="12" customWidth="1"/>
    <col min="9" max="9" width="23.140625" style="12" customWidth="1"/>
    <col min="10" max="10" width="27" style="12" customWidth="1"/>
    <col min="11" max="11" width="37.28515625" style="12" bestFit="1" customWidth="1"/>
    <col min="12" max="12" width="38.5703125" style="12" bestFit="1" customWidth="1"/>
    <col min="13" max="13" width="26" style="12" bestFit="1" customWidth="1"/>
    <col min="14" max="14" width="16.7109375" bestFit="1" customWidth="1"/>
    <col min="15" max="15" width="4" style="12" customWidth="1"/>
    <col min="16" max="16" width="9.140625" style="12"/>
    <col min="17" max="33" width="15.85546875" style="12" customWidth="1"/>
    <col min="34" max="16384" width="9.140625" style="12"/>
  </cols>
  <sheetData>
    <row r="2" spans="2:34" s="36" customFormat="1" ht="15">
      <c r="B2" s="233"/>
      <c r="C2" s="38" t="s">
        <v>605</v>
      </c>
      <c r="D2" s="38"/>
      <c r="E2" s="38"/>
      <c r="F2" s="38"/>
      <c r="G2" s="38"/>
      <c r="H2" s="38"/>
      <c r="I2" s="38"/>
      <c r="J2" s="38"/>
      <c r="K2" s="38"/>
      <c r="L2" s="38"/>
      <c r="M2" s="38"/>
      <c r="N2"/>
      <c r="O2" s="233"/>
      <c r="P2" s="233"/>
      <c r="Q2" s="233"/>
      <c r="R2" s="233"/>
      <c r="S2" s="233"/>
      <c r="T2" s="233"/>
      <c r="U2" s="233"/>
      <c r="V2" s="233"/>
      <c r="W2" s="233"/>
      <c r="X2" s="233"/>
      <c r="Y2" s="233"/>
      <c r="Z2" s="233"/>
      <c r="AA2" s="233"/>
      <c r="AB2" s="233"/>
      <c r="AC2" s="233"/>
      <c r="AD2" s="233"/>
      <c r="AE2" s="233"/>
      <c r="AF2" s="233"/>
      <c r="AG2" s="233"/>
      <c r="AH2" s="233"/>
    </row>
    <row r="3" spans="2:34" ht="21" customHeight="1">
      <c r="C3" s="264" t="s">
        <v>606</v>
      </c>
      <c r="D3" s="264"/>
      <c r="E3" s="264"/>
      <c r="F3" s="264"/>
      <c r="G3" s="264"/>
      <c r="H3" s="264"/>
      <c r="I3" s="264"/>
      <c r="J3" s="264"/>
      <c r="K3" s="264"/>
      <c r="L3" s="264"/>
      <c r="M3" s="264"/>
    </row>
    <row r="4" spans="2:34" s="36" customFormat="1" ht="15.6" customHeight="1">
      <c r="B4" s="233"/>
      <c r="C4" s="261" t="s">
        <v>607</v>
      </c>
      <c r="D4" s="261"/>
      <c r="E4" s="261"/>
      <c r="F4" s="261"/>
      <c r="G4" s="261"/>
      <c r="H4" s="261"/>
      <c r="I4" s="261"/>
      <c r="J4" s="261"/>
      <c r="K4" s="261"/>
      <c r="L4" s="261"/>
      <c r="M4" s="261"/>
      <c r="N4"/>
      <c r="O4" s="233"/>
      <c r="P4" s="233"/>
      <c r="Q4" s="233"/>
      <c r="R4" s="233"/>
      <c r="S4" s="233"/>
      <c r="T4" s="233"/>
      <c r="U4" s="233"/>
      <c r="V4" s="233"/>
      <c r="W4" s="233"/>
      <c r="X4" s="233"/>
      <c r="Y4" s="233"/>
      <c r="Z4" s="233"/>
      <c r="AA4" s="233"/>
      <c r="AB4" s="233"/>
      <c r="AC4" s="233"/>
      <c r="AD4" s="233"/>
      <c r="AE4" s="233"/>
      <c r="AF4" s="233"/>
      <c r="AG4" s="233"/>
      <c r="AH4" s="233"/>
    </row>
    <row r="5" spans="2:34" s="36" customFormat="1" ht="15.6" customHeight="1">
      <c r="B5" s="233"/>
      <c r="C5" s="261" t="s">
        <v>608</v>
      </c>
      <c r="D5" s="261"/>
      <c r="E5" s="261"/>
      <c r="F5" s="261"/>
      <c r="G5" s="261"/>
      <c r="H5" s="261"/>
      <c r="I5" s="261"/>
      <c r="J5" s="261"/>
      <c r="K5" s="261"/>
      <c r="L5" s="261"/>
      <c r="M5" s="261"/>
      <c r="N5"/>
      <c r="O5" s="233"/>
      <c r="P5" s="233"/>
      <c r="Q5" s="233"/>
      <c r="R5" s="233"/>
      <c r="S5" s="233"/>
      <c r="T5" s="233"/>
      <c r="U5" s="233"/>
      <c r="V5" s="233"/>
      <c r="W5" s="233"/>
      <c r="X5" s="233"/>
      <c r="Y5" s="233"/>
      <c r="Z5" s="233"/>
      <c r="AA5" s="233"/>
      <c r="AB5" s="233"/>
      <c r="AC5" s="233"/>
      <c r="AD5" s="233"/>
      <c r="AE5" s="233"/>
      <c r="AF5" s="233"/>
      <c r="AG5" s="233"/>
      <c r="AH5" s="233"/>
    </row>
    <row r="6" spans="2:34" s="36" customFormat="1" ht="15.6" customHeight="1">
      <c r="B6" s="233"/>
      <c r="C6" s="261" t="s">
        <v>609</v>
      </c>
      <c r="D6" s="261"/>
      <c r="E6" s="261"/>
      <c r="F6" s="261"/>
      <c r="G6" s="261"/>
      <c r="H6" s="261"/>
      <c r="I6" s="261"/>
      <c r="J6" s="261"/>
      <c r="K6" s="261"/>
      <c r="L6" s="261"/>
      <c r="M6" s="261"/>
      <c r="N6"/>
      <c r="O6" s="233"/>
      <c r="P6" s="233"/>
      <c r="Q6" s="233"/>
      <c r="R6" s="233"/>
      <c r="S6" s="233"/>
      <c r="T6" s="233"/>
      <c r="U6" s="233"/>
      <c r="V6" s="233"/>
      <c r="W6" s="233"/>
      <c r="X6" s="233"/>
      <c r="Y6" s="233"/>
      <c r="Z6" s="233"/>
      <c r="AA6" s="233"/>
      <c r="AB6" s="233"/>
      <c r="AC6" s="233"/>
      <c r="AD6" s="233"/>
      <c r="AE6" s="233"/>
      <c r="AF6" s="233"/>
      <c r="AG6" s="233"/>
      <c r="AH6" s="233"/>
    </row>
    <row r="7" spans="2:34" s="36" customFormat="1" ht="15.6" customHeight="1">
      <c r="B7" s="233"/>
      <c r="C7" s="261" t="s">
        <v>610</v>
      </c>
      <c r="D7" s="261"/>
      <c r="E7" s="261"/>
      <c r="F7" s="261"/>
      <c r="G7" s="261"/>
      <c r="H7" s="261"/>
      <c r="I7" s="261"/>
      <c r="J7" s="261"/>
      <c r="K7" s="261"/>
      <c r="L7" s="261"/>
      <c r="M7" s="261"/>
      <c r="N7"/>
      <c r="O7" s="233"/>
      <c r="P7" s="233"/>
      <c r="Q7" s="233"/>
      <c r="R7" s="233"/>
      <c r="S7" s="233"/>
      <c r="T7" s="233"/>
      <c r="U7" s="233"/>
      <c r="V7" s="233"/>
      <c r="W7" s="233"/>
      <c r="X7" s="233"/>
      <c r="Y7" s="233"/>
      <c r="Z7" s="233"/>
      <c r="AA7" s="233"/>
      <c r="AB7" s="233"/>
      <c r="AC7" s="233"/>
      <c r="AD7" s="233"/>
      <c r="AE7" s="233"/>
      <c r="AF7" s="233"/>
      <c r="AG7" s="233"/>
      <c r="AH7" s="233"/>
    </row>
    <row r="8" spans="2:34" s="36" customFormat="1" ht="15.6" customHeight="1">
      <c r="B8" s="233"/>
      <c r="C8" s="261" t="s">
        <v>611</v>
      </c>
      <c r="D8" s="261"/>
      <c r="E8" s="261"/>
      <c r="F8" s="261"/>
      <c r="G8" s="261"/>
      <c r="H8" s="261"/>
      <c r="I8" s="261"/>
      <c r="J8" s="261"/>
      <c r="K8" s="261"/>
      <c r="L8" s="261"/>
      <c r="M8" s="261"/>
      <c r="N8"/>
      <c r="O8" s="233"/>
      <c r="P8" s="233"/>
      <c r="Q8" s="233"/>
      <c r="R8" s="233"/>
      <c r="S8" s="233"/>
      <c r="T8" s="233"/>
      <c r="U8" s="233"/>
      <c r="V8" s="233"/>
      <c r="W8" s="233"/>
      <c r="X8" s="233"/>
      <c r="Y8" s="233"/>
      <c r="Z8" s="233"/>
      <c r="AA8" s="233"/>
      <c r="AB8" s="233"/>
      <c r="AC8" s="233"/>
      <c r="AD8" s="233"/>
      <c r="AE8" s="233"/>
      <c r="AF8" s="233"/>
      <c r="AG8" s="233"/>
      <c r="AH8" s="233"/>
    </row>
    <row r="9" spans="2:34" s="36" customFormat="1" ht="15">
      <c r="B9" s="233"/>
      <c r="C9" s="259" t="s">
        <v>331</v>
      </c>
      <c r="D9" s="259"/>
      <c r="E9" s="259"/>
      <c r="F9" s="259"/>
      <c r="G9" s="259"/>
      <c r="H9" s="259"/>
      <c r="I9" s="259"/>
      <c r="J9" s="259"/>
      <c r="K9" s="259"/>
      <c r="L9" s="259"/>
      <c r="M9" s="259"/>
      <c r="N9"/>
      <c r="O9" s="233"/>
      <c r="P9" s="233"/>
      <c r="Q9" s="233"/>
      <c r="R9" s="233"/>
      <c r="S9" s="233"/>
      <c r="T9" s="233"/>
      <c r="U9" s="233"/>
      <c r="V9" s="233"/>
      <c r="W9" s="233"/>
      <c r="X9" s="233"/>
      <c r="Y9" s="233"/>
      <c r="Z9" s="233"/>
      <c r="AA9" s="233"/>
      <c r="AB9" s="233"/>
      <c r="AC9" s="233"/>
      <c r="AD9" s="233"/>
      <c r="AE9" s="233"/>
      <c r="AF9" s="233"/>
      <c r="AG9" s="233"/>
      <c r="AH9" s="233"/>
    </row>
    <row r="11" spans="2:34" ht="22.5">
      <c r="C11" s="108" t="s">
        <v>612</v>
      </c>
      <c r="D11" s="108"/>
      <c r="E11" s="108"/>
      <c r="F11" s="108"/>
      <c r="G11" s="108"/>
      <c r="H11" s="108"/>
      <c r="I11" s="108"/>
      <c r="J11" s="108"/>
      <c r="K11" s="108"/>
      <c r="L11" s="108"/>
      <c r="M11" s="108"/>
    </row>
    <row r="12" spans="2:34" s="36" customFormat="1" ht="14.25" customHeight="1">
      <c r="B12" s="233"/>
      <c r="C12" s="233"/>
      <c r="D12" s="233"/>
      <c r="E12" s="233"/>
      <c r="F12" s="233"/>
      <c r="G12" s="233"/>
      <c r="H12" s="233"/>
      <c r="I12" s="233"/>
      <c r="J12" s="233"/>
      <c r="K12" s="233"/>
      <c r="L12" s="233"/>
      <c r="M12" s="233"/>
      <c r="N12"/>
      <c r="O12" s="233"/>
      <c r="P12" s="233"/>
      <c r="Q12" s="233"/>
      <c r="R12" s="233"/>
      <c r="S12" s="233"/>
      <c r="T12" s="233"/>
      <c r="U12" s="233"/>
      <c r="V12" s="233"/>
      <c r="W12" s="233"/>
      <c r="X12" s="233"/>
      <c r="Y12" s="233"/>
      <c r="Z12" s="233"/>
      <c r="AA12" s="233"/>
      <c r="AB12" s="233"/>
      <c r="AC12" s="233"/>
      <c r="AD12" s="233"/>
      <c r="AE12" s="233"/>
      <c r="AF12" s="233"/>
      <c r="AG12" s="233"/>
      <c r="AH12" s="233"/>
    </row>
    <row r="13" spans="2:34" s="36" customFormat="1" ht="15.75" customHeight="1">
      <c r="B13" s="260" t="s">
        <v>613</v>
      </c>
      <c r="C13" s="260"/>
      <c r="D13" s="260"/>
      <c r="E13" s="260"/>
      <c r="F13" s="260"/>
      <c r="G13" s="260"/>
      <c r="H13" s="260"/>
      <c r="I13" s="260"/>
      <c r="J13" s="260"/>
      <c r="K13" s="260"/>
      <c r="L13" s="260"/>
      <c r="M13" s="260"/>
      <c r="N13"/>
      <c r="O13" s="233"/>
      <c r="P13" s="233"/>
      <c r="Q13" s="233"/>
      <c r="R13" s="233"/>
      <c r="S13" s="233"/>
      <c r="T13" s="233"/>
      <c r="U13" s="233"/>
      <c r="V13" s="233"/>
      <c r="W13" s="233"/>
      <c r="X13" s="233"/>
      <c r="Y13" s="233"/>
      <c r="Z13" s="233"/>
      <c r="AA13" s="233"/>
      <c r="AB13" s="233"/>
      <c r="AC13" s="233"/>
      <c r="AD13" s="233"/>
      <c r="AE13" s="233"/>
      <c r="AF13" s="233"/>
      <c r="AG13" s="233"/>
      <c r="AH13" s="233"/>
    </row>
    <row r="14" spans="2:34" s="36" customFormat="1" ht="15">
      <c r="B14" s="233" t="s">
        <v>370</v>
      </c>
      <c r="C14" s="233" t="s">
        <v>614</v>
      </c>
      <c r="D14" s="233" t="s">
        <v>543</v>
      </c>
      <c r="E14" s="233" t="s">
        <v>542</v>
      </c>
      <c r="F14" s="233" t="s">
        <v>615</v>
      </c>
      <c r="G14" s="233" t="s">
        <v>616</v>
      </c>
      <c r="H14" s="233" t="s">
        <v>617</v>
      </c>
      <c r="I14" s="233" t="s">
        <v>618</v>
      </c>
      <c r="J14" s="233" t="s">
        <v>544</v>
      </c>
      <c r="K14" s="233" t="s">
        <v>619</v>
      </c>
      <c r="L14" s="233" t="s">
        <v>620</v>
      </c>
      <c r="M14" s="233" t="s">
        <v>621</v>
      </c>
      <c r="N14" t="s">
        <v>622</v>
      </c>
      <c r="O14" s="233"/>
      <c r="P14" s="233"/>
      <c r="Q14" s="233"/>
      <c r="R14" s="233"/>
      <c r="S14" s="233"/>
      <c r="T14" s="233"/>
      <c r="U14" s="233"/>
      <c r="V14" s="233"/>
      <c r="W14" s="233"/>
      <c r="X14" s="233"/>
      <c r="Y14" s="233"/>
      <c r="Z14" s="233"/>
      <c r="AA14" s="233"/>
      <c r="AB14" s="233"/>
      <c r="AC14" s="233"/>
      <c r="AD14" s="233"/>
      <c r="AE14" s="233"/>
      <c r="AF14" s="233"/>
      <c r="AG14" s="233"/>
      <c r="AH14" s="233"/>
    </row>
    <row r="15" spans="2:34" s="36" customFormat="1" ht="15">
      <c r="B15" s="233" t="str">
        <f>VLOOKUP(C15,Companies[],3,FALSE)</f>
        <v>C0003831426</v>
      </c>
      <c r="C15" s="232" t="s">
        <v>379</v>
      </c>
      <c r="D15" s="233" t="s">
        <v>342</v>
      </c>
      <c r="E15" s="233" t="s">
        <v>547</v>
      </c>
      <c r="F15" s="233" t="s">
        <v>61</v>
      </c>
      <c r="G15" s="233" t="s">
        <v>72</v>
      </c>
      <c r="H15" s="233"/>
      <c r="I15" s="233" t="s">
        <v>92</v>
      </c>
      <c r="J15" s="342">
        <v>0</v>
      </c>
      <c r="K15" s="233" t="s">
        <v>72</v>
      </c>
      <c r="L15" s="233"/>
      <c r="M15" s="233"/>
      <c r="N15"/>
      <c r="O15" s="233"/>
      <c r="P15" s="233"/>
      <c r="Q15" s="233"/>
      <c r="R15" s="233"/>
      <c r="S15" s="233"/>
      <c r="T15" s="233"/>
      <c r="U15" s="233"/>
      <c r="V15" s="233"/>
      <c r="W15" s="233"/>
      <c r="X15" s="233"/>
      <c r="Y15" s="233"/>
      <c r="Z15" s="233"/>
      <c r="AA15" s="233"/>
      <c r="AB15" s="233"/>
      <c r="AC15" s="233"/>
      <c r="AD15" s="233"/>
      <c r="AE15" s="233"/>
      <c r="AF15" s="233"/>
      <c r="AG15" s="233"/>
      <c r="AH15" s="233"/>
    </row>
    <row r="16" spans="2:34" s="36" customFormat="1" ht="15">
      <c r="B16" s="233" t="str">
        <f>VLOOKUP(C16,Companies[],3,FALSE)</f>
        <v>C0003831426</v>
      </c>
      <c r="C16" s="232" t="s">
        <v>379</v>
      </c>
      <c r="D16" s="233" t="s">
        <v>342</v>
      </c>
      <c r="E16" s="233" t="s">
        <v>552</v>
      </c>
      <c r="F16" s="233" t="s">
        <v>61</v>
      </c>
      <c r="G16" s="233" t="s">
        <v>72</v>
      </c>
      <c r="H16" s="233"/>
      <c r="I16" s="233" t="s">
        <v>92</v>
      </c>
      <c r="J16" s="342">
        <v>0</v>
      </c>
      <c r="K16" s="233" t="s">
        <v>72</v>
      </c>
      <c r="L16" s="233"/>
      <c r="M16" s="233"/>
      <c r="N16"/>
      <c r="O16" s="233"/>
      <c r="P16" s="233"/>
      <c r="Q16" s="233"/>
      <c r="R16" s="233"/>
      <c r="S16" s="233"/>
      <c r="T16" s="233"/>
      <c r="U16" s="233"/>
      <c r="V16" s="233"/>
      <c r="W16" s="233"/>
      <c r="X16" s="233"/>
      <c r="Y16" s="233"/>
      <c r="Z16" s="233"/>
      <c r="AA16" s="233"/>
      <c r="AB16" s="233"/>
      <c r="AC16" s="233"/>
      <c r="AD16" s="233"/>
      <c r="AE16" s="233"/>
      <c r="AF16" s="233"/>
      <c r="AG16" s="233"/>
      <c r="AH16" s="233"/>
    </row>
    <row r="17" spans="2:34" s="36" customFormat="1" ht="15">
      <c r="B17" s="233" t="str">
        <f>VLOOKUP(C17,Companies[],3,FALSE)</f>
        <v>C0003831426</v>
      </c>
      <c r="C17" s="232" t="s">
        <v>379</v>
      </c>
      <c r="D17" s="233" t="s">
        <v>342</v>
      </c>
      <c r="E17" s="233" t="s">
        <v>550</v>
      </c>
      <c r="F17" s="233" t="s">
        <v>61</v>
      </c>
      <c r="G17" s="233" t="s">
        <v>61</v>
      </c>
      <c r="H17" s="233" t="s">
        <v>463</v>
      </c>
      <c r="I17" s="233" t="s">
        <v>92</v>
      </c>
      <c r="J17" s="342">
        <v>0</v>
      </c>
      <c r="K17" s="233" t="s">
        <v>61</v>
      </c>
      <c r="L17" s="343">
        <v>62682.650872599996</v>
      </c>
      <c r="M17" s="233" t="s">
        <v>195</v>
      </c>
      <c r="N17"/>
      <c r="O17" s="233"/>
      <c r="P17" s="233"/>
      <c r="Q17" s="233"/>
      <c r="R17" s="233"/>
      <c r="S17" s="233"/>
      <c r="T17" s="233"/>
      <c r="U17" s="233"/>
      <c r="V17" s="233"/>
      <c r="W17" s="233"/>
      <c r="X17" s="233"/>
      <c r="Y17" s="233"/>
      <c r="Z17" s="233"/>
      <c r="AA17" s="233"/>
      <c r="AB17" s="233"/>
      <c r="AC17" s="233"/>
      <c r="AD17" s="233"/>
      <c r="AE17" s="233"/>
      <c r="AF17" s="233"/>
      <c r="AG17" s="233"/>
      <c r="AH17" s="233"/>
    </row>
    <row r="18" spans="2:34" s="36" customFormat="1" ht="15">
      <c r="B18" s="233" t="str">
        <f>VLOOKUP(C18,Companies[],3,FALSE)</f>
        <v>C0003831426</v>
      </c>
      <c r="C18" s="232" t="s">
        <v>379</v>
      </c>
      <c r="D18" s="233" t="s">
        <v>342</v>
      </c>
      <c r="E18" s="233" t="s">
        <v>550</v>
      </c>
      <c r="F18" s="233" t="s">
        <v>61</v>
      </c>
      <c r="G18" s="233" t="s">
        <v>61</v>
      </c>
      <c r="H18" s="233" t="s">
        <v>467</v>
      </c>
      <c r="I18" s="233" t="s">
        <v>92</v>
      </c>
      <c r="J18" s="342">
        <v>0</v>
      </c>
      <c r="K18" s="233" t="s">
        <v>61</v>
      </c>
      <c r="L18" s="343">
        <v>27568.397819999998</v>
      </c>
      <c r="M18" s="233" t="s">
        <v>195</v>
      </c>
      <c r="N18"/>
      <c r="O18" s="233"/>
      <c r="P18" s="233"/>
      <c r="Q18" s="233"/>
      <c r="R18" s="233"/>
      <c r="S18" s="233"/>
      <c r="T18" s="233"/>
      <c r="U18" s="233"/>
      <c r="V18" s="233"/>
      <c r="W18" s="233"/>
      <c r="X18" s="233"/>
      <c r="Y18" s="233"/>
      <c r="Z18" s="233"/>
      <c r="AA18" s="233"/>
      <c r="AB18" s="233"/>
      <c r="AC18" s="233"/>
      <c r="AD18" s="233"/>
      <c r="AE18" s="233"/>
      <c r="AF18" s="233"/>
      <c r="AG18" s="233"/>
      <c r="AH18" s="233"/>
    </row>
    <row r="19" spans="2:34" s="36" customFormat="1" ht="15">
      <c r="B19" s="233" t="str">
        <f>VLOOKUP(C19,Companies[],3,FALSE)</f>
        <v>C0003831426</v>
      </c>
      <c r="C19" s="232" t="s">
        <v>379</v>
      </c>
      <c r="D19" s="233" t="s">
        <v>342</v>
      </c>
      <c r="E19" s="233" t="s">
        <v>573</v>
      </c>
      <c r="F19" s="233" t="s">
        <v>61</v>
      </c>
      <c r="G19" s="233" t="s">
        <v>61</v>
      </c>
      <c r="H19" s="233" t="s">
        <v>472</v>
      </c>
      <c r="I19" s="233" t="s">
        <v>92</v>
      </c>
      <c r="J19" s="342">
        <f>17797*4.3117</f>
        <v>76735.324900000007</v>
      </c>
      <c r="K19" s="233" t="s">
        <v>72</v>
      </c>
      <c r="L19" s="233"/>
      <c r="M19" s="233"/>
      <c r="N19"/>
      <c r="O19" s="233"/>
      <c r="P19" s="233"/>
      <c r="Q19" s="233"/>
      <c r="R19" s="233"/>
      <c r="S19" s="233"/>
      <c r="T19" s="233"/>
      <c r="U19" s="233"/>
      <c r="V19" s="233"/>
      <c r="W19" s="233"/>
      <c r="X19" s="233"/>
      <c r="Y19" s="233"/>
      <c r="Z19" s="233"/>
      <c r="AA19" s="233"/>
      <c r="AB19" s="233"/>
      <c r="AC19" s="233"/>
      <c r="AD19" s="233"/>
      <c r="AE19" s="233"/>
      <c r="AF19" s="233"/>
      <c r="AG19" s="233"/>
      <c r="AH19" s="233"/>
    </row>
    <row r="20" spans="2:34" s="36" customFormat="1" ht="16.5" customHeight="1">
      <c r="B20" s="233" t="str">
        <f>VLOOKUP(C20,Companies[],3,FALSE)</f>
        <v>C0003831426</v>
      </c>
      <c r="C20" s="232" t="s">
        <v>379</v>
      </c>
      <c r="D20" s="233" t="s">
        <v>342</v>
      </c>
      <c r="E20" s="233" t="s">
        <v>554</v>
      </c>
      <c r="F20" s="233" t="s">
        <v>72</v>
      </c>
      <c r="G20" s="233" t="s">
        <v>72</v>
      </c>
      <c r="H20" s="233"/>
      <c r="I20" s="233" t="s">
        <v>92</v>
      </c>
      <c r="J20" s="342">
        <f>36957622*4.3117</f>
        <v>159350178.77740002</v>
      </c>
      <c r="K20" s="233" t="s">
        <v>72</v>
      </c>
      <c r="L20" s="233"/>
      <c r="M20" s="233"/>
      <c r="N20"/>
      <c r="O20" s="233"/>
      <c r="P20" s="233"/>
      <c r="Q20" s="233"/>
      <c r="R20" s="233"/>
      <c r="S20" s="233"/>
      <c r="T20" s="233"/>
      <c r="U20" s="233"/>
      <c r="V20" s="233"/>
      <c r="W20" s="233"/>
      <c r="X20" s="233"/>
      <c r="Y20" s="233"/>
      <c r="Z20" s="233"/>
      <c r="AA20" s="233"/>
      <c r="AB20" s="233"/>
      <c r="AC20" s="233"/>
      <c r="AD20" s="233"/>
      <c r="AE20" s="233"/>
      <c r="AF20" s="233"/>
      <c r="AG20" s="233"/>
      <c r="AH20" s="233"/>
    </row>
    <row r="21" spans="2:34" s="36" customFormat="1" ht="12" customHeight="1">
      <c r="B21" s="233" t="str">
        <f>VLOOKUP(C21,Companies[],3,FALSE)</f>
        <v>C0003831426</v>
      </c>
      <c r="C21" s="232" t="s">
        <v>379</v>
      </c>
      <c r="D21" s="233" t="s">
        <v>342</v>
      </c>
      <c r="E21" s="233" t="s">
        <v>575</v>
      </c>
      <c r="F21" s="233" t="s">
        <v>72</v>
      </c>
      <c r="G21" s="233" t="s">
        <v>72</v>
      </c>
      <c r="H21" s="233"/>
      <c r="I21" s="233" t="s">
        <v>92</v>
      </c>
      <c r="J21" s="342">
        <v>0</v>
      </c>
      <c r="K21" s="233" t="s">
        <v>72</v>
      </c>
      <c r="L21" s="233"/>
      <c r="M21" s="233"/>
      <c r="N21"/>
      <c r="O21" s="233"/>
      <c r="P21" s="233"/>
      <c r="Q21" s="233"/>
      <c r="R21" s="233"/>
      <c r="S21" s="233"/>
      <c r="T21" s="233"/>
      <c r="U21" s="233"/>
      <c r="V21" s="233"/>
      <c r="W21" s="233"/>
      <c r="X21" s="233"/>
      <c r="Y21" s="233"/>
      <c r="Z21" s="233"/>
      <c r="AA21" s="233"/>
      <c r="AB21" s="233"/>
      <c r="AC21" s="233"/>
      <c r="AD21" s="233"/>
      <c r="AE21" s="233"/>
      <c r="AF21" s="233"/>
      <c r="AG21" s="233"/>
      <c r="AH21" s="233"/>
    </row>
    <row r="22" spans="2:34" s="36" customFormat="1" ht="15">
      <c r="B22" s="233" t="str">
        <f>VLOOKUP(C22,Companies[],3,FALSE)</f>
        <v>C0003831426</v>
      </c>
      <c r="C22" s="232" t="s">
        <v>379</v>
      </c>
      <c r="D22" s="233" t="s">
        <v>341</v>
      </c>
      <c r="E22" s="233" t="s">
        <v>558</v>
      </c>
      <c r="F22" s="233" t="s">
        <v>61</v>
      </c>
      <c r="G22" s="233" t="s">
        <v>72</v>
      </c>
      <c r="H22" s="233"/>
      <c r="I22" s="233" t="s">
        <v>92</v>
      </c>
      <c r="J22" s="342">
        <f>175000*4.3117</f>
        <v>754547.5</v>
      </c>
      <c r="K22" s="233" t="s">
        <v>72</v>
      </c>
      <c r="L22" s="233"/>
      <c r="M22" s="233"/>
      <c r="N22"/>
      <c r="O22" s="233"/>
      <c r="P22" s="233"/>
      <c r="Q22" s="233"/>
      <c r="R22" s="233"/>
      <c r="S22" s="233"/>
      <c r="T22" s="233"/>
      <c r="U22" s="233"/>
      <c r="V22" s="233"/>
      <c r="W22" s="233"/>
      <c r="X22" s="233"/>
      <c r="Y22" s="233"/>
      <c r="Z22" s="233"/>
      <c r="AA22" s="233"/>
      <c r="AB22" s="233"/>
      <c r="AC22" s="233"/>
      <c r="AD22" s="233"/>
      <c r="AE22" s="233"/>
      <c r="AF22" s="233"/>
      <c r="AG22" s="233"/>
      <c r="AH22" s="233"/>
    </row>
    <row r="23" spans="2:34" s="36" customFormat="1" ht="15">
      <c r="B23" s="233" t="str">
        <f>VLOOKUP(C23,Companies[],3,FALSE)</f>
        <v>C0003831426</v>
      </c>
      <c r="C23" s="232" t="s">
        <v>379</v>
      </c>
      <c r="D23" s="233" t="s">
        <v>342</v>
      </c>
      <c r="E23" s="233" t="s">
        <v>576</v>
      </c>
      <c r="F23" s="233" t="s">
        <v>61</v>
      </c>
      <c r="G23" s="233" t="s">
        <v>72</v>
      </c>
      <c r="H23" s="233"/>
      <c r="I23" s="233" t="s">
        <v>92</v>
      </c>
      <c r="J23" s="342">
        <v>0</v>
      </c>
      <c r="K23" s="233" t="s">
        <v>72</v>
      </c>
      <c r="L23" s="233"/>
      <c r="M23" s="233"/>
      <c r="N23"/>
      <c r="O23" s="233"/>
      <c r="P23" s="233"/>
      <c r="Q23" s="233"/>
      <c r="R23" s="233"/>
      <c r="S23" s="233"/>
      <c r="T23" s="233"/>
      <c r="U23" s="233"/>
      <c r="V23" s="233"/>
      <c r="W23" s="233"/>
      <c r="X23" s="233"/>
      <c r="Y23" s="233"/>
      <c r="Z23" s="233"/>
      <c r="AA23" s="233"/>
      <c r="AB23" s="233"/>
      <c r="AC23" s="233"/>
      <c r="AD23" s="233"/>
      <c r="AE23" s="233"/>
      <c r="AF23" s="233"/>
      <c r="AG23" s="233"/>
      <c r="AH23" s="233"/>
    </row>
    <row r="24" spans="2:34" s="36" customFormat="1" ht="15">
      <c r="B24" s="233" t="str">
        <f>VLOOKUP(C24,Companies[],3,FALSE)</f>
        <v>C0003831426</v>
      </c>
      <c r="C24" s="232" t="s">
        <v>379</v>
      </c>
      <c r="D24" s="233" t="s">
        <v>345</v>
      </c>
      <c r="E24" s="233" t="s">
        <v>572</v>
      </c>
      <c r="F24" s="233" t="s">
        <v>61</v>
      </c>
      <c r="G24" s="233" t="s">
        <v>72</v>
      </c>
      <c r="H24" s="233"/>
      <c r="I24" s="233" t="s">
        <v>92</v>
      </c>
      <c r="J24" s="342">
        <v>0</v>
      </c>
      <c r="K24" s="233" t="s">
        <v>72</v>
      </c>
      <c r="L24" s="233"/>
      <c r="M24" s="233"/>
      <c r="N24"/>
      <c r="O24" s="233"/>
      <c r="P24" s="233"/>
      <c r="Q24" s="233"/>
      <c r="R24" s="233"/>
      <c r="S24" s="233"/>
      <c r="T24" s="233"/>
      <c r="U24" s="233"/>
      <c r="V24" s="233"/>
      <c r="W24" s="233"/>
      <c r="X24" s="233"/>
      <c r="Y24" s="233"/>
      <c r="Z24" s="233"/>
      <c r="AA24" s="233"/>
      <c r="AB24" s="233"/>
      <c r="AC24" s="233"/>
      <c r="AD24" s="233"/>
      <c r="AE24" s="233"/>
      <c r="AF24" s="233"/>
      <c r="AG24" s="233"/>
      <c r="AH24" s="233"/>
    </row>
    <row r="25" spans="2:34" s="36" customFormat="1" ht="15">
      <c r="B25" s="233" t="str">
        <f>VLOOKUP(C25,Companies[],3,FALSE)</f>
        <v>C0002551888</v>
      </c>
      <c r="C25" s="232" t="s">
        <v>383</v>
      </c>
      <c r="D25" s="233" t="s">
        <v>342</v>
      </c>
      <c r="E25" s="233" t="s">
        <v>547</v>
      </c>
      <c r="F25" s="233" t="s">
        <v>61</v>
      </c>
      <c r="G25" s="233" t="s">
        <v>72</v>
      </c>
      <c r="H25" s="233"/>
      <c r="I25" s="233" t="s">
        <v>92</v>
      </c>
      <c r="J25" s="342">
        <v>0</v>
      </c>
      <c r="K25" s="233" t="s">
        <v>72</v>
      </c>
      <c r="L25" s="233"/>
      <c r="M25" s="233"/>
      <c r="N25"/>
      <c r="O25" s="233"/>
      <c r="P25" s="233"/>
      <c r="Q25" s="233"/>
      <c r="R25" s="233"/>
      <c r="S25" s="233"/>
      <c r="T25" s="233"/>
      <c r="U25" s="233"/>
      <c r="V25" s="233"/>
      <c r="W25" s="233"/>
      <c r="X25" s="233"/>
      <c r="Y25" s="233"/>
      <c r="Z25" s="233"/>
      <c r="AA25" s="233"/>
      <c r="AB25" s="233"/>
      <c r="AC25" s="233"/>
      <c r="AD25" s="233"/>
      <c r="AE25" s="233"/>
      <c r="AF25" s="233"/>
      <c r="AG25" s="233"/>
      <c r="AH25" s="233"/>
    </row>
    <row r="26" spans="2:34" s="36" customFormat="1" ht="15">
      <c r="B26" s="233" t="str">
        <f>VLOOKUP(C26,Companies[],3,FALSE)</f>
        <v>C0002551888</v>
      </c>
      <c r="C26" s="232" t="s">
        <v>383</v>
      </c>
      <c r="D26" s="233" t="s">
        <v>342</v>
      </c>
      <c r="E26" s="233" t="s">
        <v>552</v>
      </c>
      <c r="F26" s="233" t="s">
        <v>61</v>
      </c>
      <c r="G26" s="233" t="s">
        <v>72</v>
      </c>
      <c r="H26" s="233"/>
      <c r="I26" s="233" t="s">
        <v>92</v>
      </c>
      <c r="J26" s="342">
        <v>0</v>
      </c>
      <c r="K26" s="233" t="s">
        <v>72</v>
      </c>
      <c r="L26" s="233"/>
      <c r="M26" s="233"/>
      <c r="N26"/>
      <c r="O26" s="233"/>
      <c r="P26" s="233"/>
      <c r="Q26" s="233"/>
      <c r="R26" s="233"/>
      <c r="S26" s="233"/>
      <c r="T26" s="233"/>
      <c r="U26" s="233"/>
      <c r="V26" s="233"/>
      <c r="W26" s="233"/>
      <c r="X26" s="233"/>
      <c r="Y26" s="233"/>
      <c r="Z26" s="233"/>
      <c r="AA26" s="233"/>
      <c r="AB26" s="233"/>
      <c r="AC26" s="233"/>
      <c r="AD26" s="233"/>
      <c r="AE26" s="233"/>
      <c r="AF26" s="233"/>
      <c r="AG26" s="233"/>
      <c r="AH26" s="233"/>
    </row>
    <row r="27" spans="2:34" s="36" customFormat="1" ht="15">
      <c r="B27" s="233" t="str">
        <f>VLOOKUP(C27,Companies[],3,FALSE)</f>
        <v>C0002551888</v>
      </c>
      <c r="C27" s="232" t="s">
        <v>383</v>
      </c>
      <c r="D27" s="233" t="s">
        <v>342</v>
      </c>
      <c r="E27" s="233" t="s">
        <v>550</v>
      </c>
      <c r="F27" s="233" t="s">
        <v>61</v>
      </c>
      <c r="G27" s="233" t="s">
        <v>61</v>
      </c>
      <c r="H27" s="233" t="s">
        <v>463</v>
      </c>
      <c r="I27" s="233" t="s">
        <v>92</v>
      </c>
      <c r="J27" s="342">
        <v>0</v>
      </c>
      <c r="K27" s="233" t="s">
        <v>61</v>
      </c>
      <c r="L27" s="339">
        <v>92367.964592100005</v>
      </c>
      <c r="M27" s="233" t="s">
        <v>195</v>
      </c>
      <c r="N27"/>
      <c r="O27" s="233"/>
      <c r="P27" s="233"/>
      <c r="Q27" s="233"/>
      <c r="R27" s="233"/>
      <c r="S27" s="233"/>
      <c r="T27" s="233"/>
      <c r="U27" s="233"/>
      <c r="V27" s="233"/>
      <c r="W27" s="233"/>
      <c r="X27" s="233"/>
      <c r="Y27" s="233"/>
      <c r="Z27" s="233"/>
      <c r="AA27" s="233"/>
      <c r="AB27" s="233"/>
      <c r="AC27" s="233"/>
      <c r="AD27" s="233"/>
      <c r="AE27" s="233"/>
      <c r="AF27" s="233"/>
      <c r="AG27" s="233"/>
      <c r="AH27" s="233"/>
    </row>
    <row r="28" spans="2:34" s="36" customFormat="1" ht="15">
      <c r="B28" s="233" t="str">
        <f>VLOOKUP(C28,Companies[],3,FALSE)</f>
        <v>C0002551888</v>
      </c>
      <c r="C28" s="232" t="s">
        <v>383</v>
      </c>
      <c r="D28" s="233" t="s">
        <v>342</v>
      </c>
      <c r="E28" s="233" t="s">
        <v>550</v>
      </c>
      <c r="F28" s="233" t="s">
        <v>61</v>
      </c>
      <c r="G28" s="233" t="s">
        <v>61</v>
      </c>
      <c r="H28" s="233" t="s">
        <v>467</v>
      </c>
      <c r="I28" s="233" t="s">
        <v>92</v>
      </c>
      <c r="J28" s="342">
        <v>0</v>
      </c>
      <c r="K28" s="233" t="s">
        <v>61</v>
      </c>
      <c r="L28" s="339">
        <v>76510.412302800003</v>
      </c>
      <c r="M28" s="233" t="s">
        <v>195</v>
      </c>
      <c r="N28"/>
      <c r="O28" s="233"/>
      <c r="P28" s="233"/>
      <c r="Q28" s="233"/>
      <c r="R28" s="233"/>
      <c r="S28" s="233"/>
      <c r="T28" s="233"/>
      <c r="U28" s="233"/>
      <c r="V28" s="233"/>
      <c r="W28" s="233"/>
      <c r="X28" s="233"/>
      <c r="Y28" s="233"/>
      <c r="Z28" s="233"/>
      <c r="AA28" s="233"/>
      <c r="AB28" s="233"/>
      <c r="AC28" s="233"/>
      <c r="AD28" s="233"/>
      <c r="AE28" s="233"/>
      <c r="AF28" s="233"/>
      <c r="AG28" s="233"/>
      <c r="AH28" s="233"/>
    </row>
    <row r="29" spans="2:34" s="36" customFormat="1" ht="15">
      <c r="B29" s="233" t="str">
        <f>VLOOKUP(C29,Companies[],3,FALSE)</f>
        <v>C0002551888</v>
      </c>
      <c r="C29" s="232" t="s">
        <v>383</v>
      </c>
      <c r="D29" s="233" t="s">
        <v>342</v>
      </c>
      <c r="E29" s="233" t="s">
        <v>573</v>
      </c>
      <c r="F29" s="233" t="s">
        <v>61</v>
      </c>
      <c r="G29" s="233" t="s">
        <v>61</v>
      </c>
      <c r="H29" s="233" t="s">
        <v>471</v>
      </c>
      <c r="I29" s="233" t="s">
        <v>92</v>
      </c>
      <c r="J29" s="342">
        <f>59261.22*4.3117</f>
        <v>255516.602274</v>
      </c>
      <c r="K29" s="233" t="s">
        <v>72</v>
      </c>
      <c r="L29" s="233"/>
      <c r="M29" s="233"/>
      <c r="N29"/>
      <c r="O29" s="233"/>
      <c r="P29" s="233"/>
      <c r="Q29" s="233"/>
      <c r="R29" s="233"/>
      <c r="S29" s="233"/>
      <c r="T29" s="233"/>
      <c r="U29" s="233"/>
      <c r="V29" s="233"/>
      <c r="W29" s="233"/>
      <c r="X29" s="233"/>
      <c r="Y29" s="233"/>
      <c r="Z29" s="233"/>
      <c r="AA29" s="233"/>
      <c r="AB29" s="233"/>
      <c r="AC29" s="233"/>
      <c r="AD29" s="233"/>
      <c r="AE29" s="233"/>
      <c r="AF29" s="233"/>
      <c r="AG29" s="233"/>
      <c r="AH29" s="233"/>
    </row>
    <row r="30" spans="2:34" s="36" customFormat="1" ht="15">
      <c r="B30" s="233" t="str">
        <f>VLOOKUP(C30,Companies[],3,FALSE)</f>
        <v>C0002551888</v>
      </c>
      <c r="C30" s="232" t="s">
        <v>383</v>
      </c>
      <c r="D30" s="233" t="s">
        <v>342</v>
      </c>
      <c r="E30" s="233" t="s">
        <v>554</v>
      </c>
      <c r="F30" s="233" t="s">
        <v>72</v>
      </c>
      <c r="G30" s="233" t="s">
        <v>72</v>
      </c>
      <c r="H30" s="233"/>
      <c r="I30" s="233" t="s">
        <v>92</v>
      </c>
      <c r="J30" s="342">
        <v>0</v>
      </c>
      <c r="K30" s="233" t="s">
        <v>72</v>
      </c>
      <c r="L30" s="233"/>
      <c r="M30" s="233"/>
      <c r="N30"/>
      <c r="O30" s="233"/>
      <c r="P30" s="233"/>
      <c r="Q30" s="233"/>
      <c r="R30" s="233"/>
      <c r="S30" s="233"/>
      <c r="T30" s="233"/>
      <c r="U30" s="233"/>
      <c r="V30" s="233"/>
      <c r="W30" s="233"/>
      <c r="X30" s="233"/>
      <c r="Y30" s="233"/>
      <c r="Z30" s="233"/>
      <c r="AA30" s="233"/>
      <c r="AB30" s="233"/>
      <c r="AC30" s="233"/>
      <c r="AD30" s="233"/>
      <c r="AE30" s="233"/>
      <c r="AF30" s="233"/>
      <c r="AG30" s="233"/>
      <c r="AH30" s="233"/>
    </row>
    <row r="31" spans="2:34" s="36" customFormat="1" ht="15">
      <c r="B31" s="233" t="str">
        <f>VLOOKUP(C31,Companies[],3,FALSE)</f>
        <v>C0002551888</v>
      </c>
      <c r="C31" s="232" t="s">
        <v>383</v>
      </c>
      <c r="D31" s="233" t="s">
        <v>342</v>
      </c>
      <c r="E31" s="233" t="s">
        <v>575</v>
      </c>
      <c r="F31" s="233" t="s">
        <v>72</v>
      </c>
      <c r="G31" s="233" t="s">
        <v>72</v>
      </c>
      <c r="H31" s="233"/>
      <c r="I31" s="233" t="s">
        <v>92</v>
      </c>
      <c r="J31" s="342">
        <v>0</v>
      </c>
      <c r="K31" s="233" t="s">
        <v>72</v>
      </c>
      <c r="L31" s="233"/>
      <c r="M31" s="233"/>
      <c r="N31"/>
      <c r="O31" s="233"/>
      <c r="P31" s="233"/>
      <c r="Q31" s="233"/>
      <c r="R31" s="233"/>
      <c r="S31" s="233"/>
      <c r="T31" s="233"/>
      <c r="U31" s="233"/>
      <c r="V31" s="233"/>
      <c r="W31" s="233"/>
      <c r="X31" s="233"/>
      <c r="Y31" s="233"/>
      <c r="Z31" s="233"/>
      <c r="AA31" s="233"/>
      <c r="AB31" s="233"/>
      <c r="AC31" s="233"/>
      <c r="AD31" s="233"/>
      <c r="AE31" s="233"/>
      <c r="AF31" s="233"/>
      <c r="AG31" s="233"/>
      <c r="AH31" s="233"/>
    </row>
    <row r="32" spans="2:34" s="36" customFormat="1" ht="15">
      <c r="B32" s="233" t="str">
        <f>VLOOKUP(C32,Companies[],3,FALSE)</f>
        <v>C0002551888</v>
      </c>
      <c r="C32" s="232" t="s">
        <v>383</v>
      </c>
      <c r="D32" s="233" t="s">
        <v>341</v>
      </c>
      <c r="E32" s="233" t="s">
        <v>558</v>
      </c>
      <c r="F32" s="233" t="s">
        <v>61</v>
      </c>
      <c r="G32" s="233" t="s">
        <v>72</v>
      </c>
      <c r="H32" s="233"/>
      <c r="I32" s="233" t="s">
        <v>92</v>
      </c>
      <c r="J32" s="342">
        <f>250000*4.3117</f>
        <v>1077925</v>
      </c>
      <c r="K32" s="233" t="s">
        <v>72</v>
      </c>
      <c r="L32" s="233"/>
      <c r="M32" s="233"/>
      <c r="N32"/>
      <c r="O32" s="233"/>
      <c r="P32" s="233"/>
      <c r="Q32" s="233"/>
      <c r="R32" s="233"/>
      <c r="S32" s="233"/>
      <c r="T32" s="233"/>
      <c r="U32" s="233"/>
      <c r="V32" s="233"/>
      <c r="W32" s="233"/>
      <c r="X32" s="233"/>
      <c r="Y32" s="233"/>
      <c r="Z32" s="233"/>
      <c r="AA32" s="233"/>
      <c r="AB32" s="233"/>
      <c r="AC32" s="233"/>
      <c r="AD32" s="233"/>
      <c r="AE32" s="233"/>
      <c r="AF32" s="233"/>
      <c r="AG32" s="233"/>
      <c r="AH32" s="233"/>
    </row>
    <row r="33" spans="2:34" s="36" customFormat="1" ht="15">
      <c r="B33" s="233" t="str">
        <f>VLOOKUP(C33,Companies[],3,FALSE)</f>
        <v>C0002551888</v>
      </c>
      <c r="C33" s="232" t="s">
        <v>383</v>
      </c>
      <c r="D33" s="233" t="s">
        <v>342</v>
      </c>
      <c r="E33" s="233" t="s">
        <v>576</v>
      </c>
      <c r="F33" s="233" t="s">
        <v>61</v>
      </c>
      <c r="G33" s="339" t="s">
        <v>72</v>
      </c>
      <c r="H33" s="233"/>
      <c r="I33" s="233" t="s">
        <v>92</v>
      </c>
      <c r="J33" s="342">
        <v>0</v>
      </c>
      <c r="K33" s="233" t="s">
        <v>72</v>
      </c>
      <c r="L33" s="233"/>
      <c r="M33" s="233"/>
      <c r="N33"/>
      <c r="O33" s="233"/>
      <c r="P33" s="233"/>
      <c r="Q33" s="233"/>
      <c r="R33" s="233"/>
      <c r="S33" s="233"/>
      <c r="T33" s="233"/>
      <c r="U33" s="233"/>
      <c r="V33" s="233"/>
      <c r="W33" s="233"/>
      <c r="X33" s="233"/>
      <c r="Y33" s="233"/>
      <c r="Z33" s="233"/>
      <c r="AA33" s="233"/>
      <c r="AB33" s="233"/>
      <c r="AC33" s="233"/>
      <c r="AD33" s="233"/>
      <c r="AE33" s="233"/>
      <c r="AF33" s="233"/>
      <c r="AG33" s="233"/>
      <c r="AH33" s="233"/>
    </row>
    <row r="34" spans="2:34" s="36" customFormat="1" ht="15">
      <c r="B34" s="233" t="str">
        <f>VLOOKUP(C34,Companies[],3,FALSE)</f>
        <v>C0002551888</v>
      </c>
      <c r="C34" s="232" t="s">
        <v>383</v>
      </c>
      <c r="D34" s="233" t="s">
        <v>345</v>
      </c>
      <c r="E34" s="233" t="s">
        <v>572</v>
      </c>
      <c r="F34" s="233" t="s">
        <v>61</v>
      </c>
      <c r="G34" s="339" t="s">
        <v>72</v>
      </c>
      <c r="H34" s="233"/>
      <c r="I34" s="233" t="s">
        <v>92</v>
      </c>
      <c r="J34" s="342">
        <f>181439*4.3117</f>
        <v>782310.53630000004</v>
      </c>
      <c r="K34" s="233" t="s">
        <v>72</v>
      </c>
      <c r="L34" s="233"/>
      <c r="M34" s="233"/>
      <c r="N34"/>
      <c r="O34" s="233"/>
      <c r="P34" s="233"/>
      <c r="Q34" s="233"/>
      <c r="R34" s="233"/>
      <c r="S34" s="233"/>
      <c r="T34" s="233"/>
      <c r="U34" s="233"/>
      <c r="V34" s="233"/>
      <c r="W34" s="233"/>
      <c r="X34" s="233"/>
      <c r="Y34" s="233"/>
      <c r="Z34" s="233"/>
      <c r="AA34" s="233"/>
      <c r="AB34" s="233"/>
      <c r="AC34" s="233"/>
      <c r="AD34" s="233"/>
      <c r="AE34" s="233"/>
      <c r="AF34" s="233"/>
      <c r="AG34" s="233"/>
      <c r="AH34" s="233"/>
    </row>
    <row r="35" spans="2:34" s="36" customFormat="1" ht="15">
      <c r="B35" s="233" t="str">
        <f>VLOOKUP(C35,Companies[],3,FALSE)</f>
        <v>V0003107108</v>
      </c>
      <c r="C35" s="233" t="s">
        <v>339</v>
      </c>
      <c r="D35" s="233" t="s">
        <v>342</v>
      </c>
      <c r="E35" s="233" t="s">
        <v>547</v>
      </c>
      <c r="F35" s="233" t="s">
        <v>61</v>
      </c>
      <c r="G35" s="339" t="s">
        <v>72</v>
      </c>
      <c r="H35" s="233"/>
      <c r="I35" s="233" t="s">
        <v>92</v>
      </c>
      <c r="J35" s="342">
        <f>259736072*4.3117</f>
        <v>1119904021.6424</v>
      </c>
      <c r="K35" s="233" t="s">
        <v>72</v>
      </c>
      <c r="L35" s="233"/>
      <c r="M35" s="233"/>
      <c r="N35"/>
      <c r="O35" s="233"/>
      <c r="P35" s="233"/>
      <c r="Q35" s="233"/>
      <c r="R35" s="233"/>
      <c r="S35" s="233"/>
      <c r="T35" s="233"/>
      <c r="U35" s="233"/>
      <c r="V35" s="233"/>
      <c r="W35" s="233"/>
      <c r="X35" s="233"/>
      <c r="Y35" s="233"/>
      <c r="Z35" s="233"/>
      <c r="AA35" s="233"/>
      <c r="AB35" s="233"/>
      <c r="AC35" s="233"/>
      <c r="AD35" s="233"/>
      <c r="AE35" s="233"/>
      <c r="AF35" s="233"/>
      <c r="AG35" s="233"/>
      <c r="AH35" s="233"/>
    </row>
    <row r="36" spans="2:34" s="36" customFormat="1" ht="15">
      <c r="B36" s="233" t="str">
        <f>VLOOKUP(C36,Companies[],3,FALSE)</f>
        <v>V0003107108</v>
      </c>
      <c r="C36" s="233" t="s">
        <v>339</v>
      </c>
      <c r="D36" s="233" t="s">
        <v>342</v>
      </c>
      <c r="E36" s="233" t="s">
        <v>552</v>
      </c>
      <c r="F36" s="233" t="s">
        <v>61</v>
      </c>
      <c r="G36" s="339" t="s">
        <v>72</v>
      </c>
      <c r="H36" s="233"/>
      <c r="I36" s="233" t="s">
        <v>92</v>
      </c>
      <c r="J36" s="342">
        <f>104861166*4.3117</f>
        <v>452129889.44220001</v>
      </c>
      <c r="K36" s="233" t="s">
        <v>72</v>
      </c>
      <c r="L36" s="233"/>
      <c r="M36" s="233"/>
      <c r="N36"/>
      <c r="O36" s="233"/>
      <c r="P36" s="233"/>
      <c r="Q36" s="233"/>
      <c r="R36" s="233"/>
      <c r="S36" s="233"/>
      <c r="T36" s="233"/>
      <c r="U36" s="233"/>
      <c r="V36" s="233"/>
      <c r="W36" s="233"/>
      <c r="X36" s="233"/>
      <c r="Y36" s="233"/>
      <c r="Z36" s="233"/>
      <c r="AA36" s="233"/>
      <c r="AB36" s="233"/>
      <c r="AC36" s="233"/>
      <c r="AD36" s="233"/>
      <c r="AE36" s="233"/>
      <c r="AF36" s="233"/>
      <c r="AG36" s="233"/>
      <c r="AH36" s="233"/>
    </row>
    <row r="37" spans="2:34" s="36" customFormat="1" ht="15">
      <c r="B37" s="233" t="str">
        <f>VLOOKUP(C37,Companies[],3,FALSE)</f>
        <v>V0003107108</v>
      </c>
      <c r="C37" s="233" t="s">
        <v>339</v>
      </c>
      <c r="D37" s="233" t="s">
        <v>342</v>
      </c>
      <c r="E37" s="233" t="s">
        <v>550</v>
      </c>
      <c r="F37" s="233" t="s">
        <v>61</v>
      </c>
      <c r="G37" s="339" t="s">
        <v>72</v>
      </c>
      <c r="H37" s="233"/>
      <c r="I37" s="233" t="s">
        <v>92</v>
      </c>
      <c r="J37" s="342">
        <f>136703196*4.3117</f>
        <v>589423170.19319999</v>
      </c>
      <c r="K37" s="233" t="s">
        <v>61</v>
      </c>
      <c r="L37" s="339">
        <v>58952.587822252994</v>
      </c>
      <c r="M37" s="233" t="s">
        <v>195</v>
      </c>
      <c r="N37"/>
      <c r="O37" s="233"/>
      <c r="P37" s="233"/>
      <c r="Q37" s="233"/>
      <c r="R37" s="233"/>
      <c r="S37" s="233"/>
      <c r="T37" s="233"/>
      <c r="U37" s="233"/>
      <c r="V37" s="233"/>
      <c r="W37" s="233"/>
      <c r="X37" s="233"/>
      <c r="Y37" s="233"/>
      <c r="Z37" s="233"/>
      <c r="AA37" s="233"/>
      <c r="AB37" s="233"/>
      <c r="AC37" s="233"/>
      <c r="AD37" s="233"/>
      <c r="AE37" s="233"/>
      <c r="AF37" s="233"/>
      <c r="AG37" s="233"/>
      <c r="AH37" s="233"/>
    </row>
    <row r="38" spans="2:34" s="36" customFormat="1" ht="15">
      <c r="B38" s="233" t="str">
        <f>VLOOKUP(C38,Companies[],3,FALSE)</f>
        <v>V0003107108</v>
      </c>
      <c r="C38" s="233" t="s">
        <v>339</v>
      </c>
      <c r="D38" s="233" t="s">
        <v>342</v>
      </c>
      <c r="E38" s="233" t="s">
        <v>573</v>
      </c>
      <c r="F38" s="233" t="s">
        <v>61</v>
      </c>
      <c r="G38" s="233" t="s">
        <v>72</v>
      </c>
      <c r="H38" s="233"/>
      <c r="I38" s="233" t="s">
        <v>92</v>
      </c>
      <c r="J38" s="342">
        <v>0</v>
      </c>
      <c r="K38" s="233" t="s">
        <v>72</v>
      </c>
      <c r="L38" s="233"/>
      <c r="M38" s="233"/>
      <c r="N38"/>
      <c r="O38" s="233"/>
      <c r="P38" s="233"/>
      <c r="Q38" s="233"/>
      <c r="R38" s="233"/>
      <c r="S38" s="233"/>
      <c r="T38" s="233"/>
      <c r="U38" s="233"/>
      <c r="V38" s="233"/>
      <c r="W38" s="233"/>
      <c r="X38" s="233"/>
      <c r="Y38" s="233"/>
      <c r="Z38" s="233"/>
      <c r="AA38" s="233"/>
      <c r="AB38" s="233"/>
      <c r="AC38" s="233"/>
      <c r="AD38" s="233"/>
      <c r="AE38" s="233"/>
      <c r="AF38" s="233"/>
      <c r="AG38" s="233"/>
      <c r="AH38" s="233"/>
    </row>
    <row r="39" spans="2:34" s="36" customFormat="1" ht="16.5" customHeight="1">
      <c r="B39" s="233" t="str">
        <f>VLOOKUP(C39,Companies[],3,FALSE)</f>
        <v>V0003107108</v>
      </c>
      <c r="C39" s="233" t="s">
        <v>339</v>
      </c>
      <c r="D39" s="233" t="s">
        <v>342</v>
      </c>
      <c r="E39" s="233" t="s">
        <v>554</v>
      </c>
      <c r="F39" s="233" t="s">
        <v>72</v>
      </c>
      <c r="G39" s="339" t="s">
        <v>72</v>
      </c>
      <c r="H39" s="233"/>
      <c r="I39" s="233" t="s">
        <v>92</v>
      </c>
      <c r="J39" s="342">
        <v>0</v>
      </c>
      <c r="K39" s="233" t="s">
        <v>72</v>
      </c>
      <c r="L39" s="233"/>
      <c r="M39" s="233"/>
      <c r="N39"/>
      <c r="O39" s="233"/>
      <c r="P39" s="233"/>
      <c r="Q39" s="233"/>
      <c r="R39" s="233"/>
      <c r="S39" s="233"/>
      <c r="T39" s="233"/>
      <c r="U39" s="233"/>
      <c r="V39" s="233"/>
      <c r="W39" s="233"/>
      <c r="X39" s="233"/>
      <c r="Y39" s="233"/>
      <c r="Z39" s="233"/>
      <c r="AA39" s="233"/>
      <c r="AB39" s="233"/>
      <c r="AC39" s="233"/>
      <c r="AD39" s="233"/>
      <c r="AE39" s="233"/>
      <c r="AF39" s="233"/>
      <c r="AG39" s="233"/>
      <c r="AH39" s="233"/>
    </row>
    <row r="40" spans="2:34" s="36" customFormat="1" ht="18.75" customHeight="1">
      <c r="B40" s="233" t="str">
        <f>VLOOKUP(C40,Companies[],3,FALSE)</f>
        <v>V0003107108</v>
      </c>
      <c r="C40" s="233" t="s">
        <v>339</v>
      </c>
      <c r="D40" s="233" t="s">
        <v>342</v>
      </c>
      <c r="E40" s="233" t="s">
        <v>575</v>
      </c>
      <c r="F40" s="233" t="s">
        <v>72</v>
      </c>
      <c r="G40" s="339" t="s">
        <v>72</v>
      </c>
      <c r="H40" s="233"/>
      <c r="I40" s="233" t="s">
        <v>92</v>
      </c>
      <c r="J40" s="342">
        <v>0</v>
      </c>
      <c r="K40" s="233" t="s">
        <v>72</v>
      </c>
      <c r="L40" s="233"/>
      <c r="M40" s="233"/>
      <c r="N40"/>
      <c r="O40" s="233"/>
      <c r="P40" s="233"/>
      <c r="Q40" s="233"/>
      <c r="R40" s="233"/>
      <c r="S40" s="233"/>
      <c r="T40" s="233"/>
      <c r="U40" s="233"/>
      <c r="V40" s="233"/>
      <c r="W40" s="233"/>
      <c r="X40" s="233"/>
      <c r="Y40" s="233"/>
      <c r="Z40" s="233"/>
      <c r="AA40" s="233"/>
      <c r="AB40" s="233"/>
      <c r="AC40" s="233"/>
      <c r="AD40" s="233"/>
      <c r="AE40" s="233"/>
      <c r="AF40" s="233"/>
      <c r="AG40" s="233"/>
      <c r="AH40" s="233"/>
    </row>
    <row r="41" spans="2:34" s="36" customFormat="1" ht="15">
      <c r="B41" s="158" t="str">
        <f>VLOOKUP(C41,Companies[],3,FALSE)</f>
        <v>V0003107108</v>
      </c>
      <c r="C41" s="233" t="s">
        <v>339</v>
      </c>
      <c r="D41" s="233" t="s">
        <v>341</v>
      </c>
      <c r="E41" s="233" t="s">
        <v>558</v>
      </c>
      <c r="F41" s="233" t="s">
        <v>61</v>
      </c>
      <c r="G41" s="233" t="s">
        <v>72</v>
      </c>
      <c r="H41" s="158"/>
      <c r="I41" s="233" t="s">
        <v>92</v>
      </c>
      <c r="J41" s="342">
        <v>0</v>
      </c>
      <c r="K41" s="233" t="s">
        <v>72</v>
      </c>
      <c r="L41" s="233"/>
      <c r="M41" s="233"/>
      <c r="N41"/>
      <c r="O41" s="233"/>
      <c r="P41" s="233"/>
      <c r="Q41" s="233"/>
      <c r="R41" s="233"/>
      <c r="S41" s="233"/>
      <c r="T41" s="233"/>
      <c r="U41" s="233"/>
      <c r="V41" s="233"/>
      <c r="W41" s="233"/>
      <c r="X41" s="233"/>
      <c r="Y41" s="233"/>
      <c r="Z41" s="233"/>
      <c r="AA41" s="233"/>
      <c r="AB41" s="233"/>
      <c r="AC41" s="233"/>
      <c r="AD41" s="233"/>
      <c r="AE41" s="233"/>
      <c r="AF41" s="233"/>
      <c r="AG41" s="233"/>
      <c r="AH41" s="233"/>
    </row>
    <row r="42" spans="2:34" s="36" customFormat="1" ht="15">
      <c r="B42" s="158" t="str">
        <f>VLOOKUP(C42,Companies[],3,FALSE)</f>
        <v>V0003107108</v>
      </c>
      <c r="C42" s="233" t="s">
        <v>339</v>
      </c>
      <c r="D42" s="233" t="s">
        <v>342</v>
      </c>
      <c r="E42" s="233" t="s">
        <v>576</v>
      </c>
      <c r="F42" s="233" t="s">
        <v>61</v>
      </c>
      <c r="G42" s="339" t="s">
        <v>72</v>
      </c>
      <c r="H42" s="158"/>
      <c r="I42" s="233" t="s">
        <v>92</v>
      </c>
      <c r="J42" s="342">
        <v>0</v>
      </c>
      <c r="K42" s="233" t="s">
        <v>72</v>
      </c>
      <c r="L42" s="233"/>
      <c r="M42" s="233"/>
      <c r="N42"/>
      <c r="O42" s="233"/>
      <c r="P42" s="233"/>
      <c r="Q42" s="233"/>
      <c r="R42" s="233"/>
      <c r="S42" s="233"/>
      <c r="T42" s="233"/>
      <c r="U42" s="233"/>
      <c r="V42" s="233"/>
      <c r="W42" s="233"/>
      <c r="X42" s="233"/>
      <c r="Y42" s="233"/>
      <c r="Z42" s="233"/>
      <c r="AA42" s="233"/>
      <c r="AB42" s="233"/>
      <c r="AC42" s="233"/>
      <c r="AD42" s="233"/>
      <c r="AE42" s="233"/>
      <c r="AF42" s="233"/>
      <c r="AG42" s="233"/>
      <c r="AH42" s="233"/>
    </row>
    <row r="43" spans="2:34" s="36" customFormat="1" ht="15">
      <c r="B43" s="158" t="str">
        <f>VLOOKUP(C43,Companies[],3,FALSE)</f>
        <v>V0003107108</v>
      </c>
      <c r="C43" s="233" t="s">
        <v>339</v>
      </c>
      <c r="D43" s="233" t="s">
        <v>345</v>
      </c>
      <c r="E43" s="233" t="s">
        <v>572</v>
      </c>
      <c r="F43" s="233" t="s">
        <v>61</v>
      </c>
      <c r="G43" s="339" t="s">
        <v>72</v>
      </c>
      <c r="H43" s="158"/>
      <c r="I43" s="233" t="s">
        <v>92</v>
      </c>
      <c r="J43" s="342">
        <v>0</v>
      </c>
      <c r="K43" s="233" t="s">
        <v>72</v>
      </c>
      <c r="L43" s="233"/>
      <c r="M43" s="233"/>
      <c r="N43"/>
      <c r="O43" s="233"/>
      <c r="P43" s="233"/>
      <c r="Q43" s="233"/>
      <c r="R43" s="233"/>
      <c r="S43" s="233"/>
      <c r="T43" s="233"/>
      <c r="U43" s="233"/>
      <c r="V43" s="233"/>
      <c r="W43" s="233"/>
      <c r="X43" s="233"/>
      <c r="Y43" s="233"/>
      <c r="Z43" s="233"/>
      <c r="AA43" s="233"/>
      <c r="AB43" s="233"/>
      <c r="AC43" s="233"/>
      <c r="AD43" s="233"/>
      <c r="AE43" s="233"/>
      <c r="AF43" s="233"/>
      <c r="AG43" s="233"/>
      <c r="AH43" s="233"/>
    </row>
    <row r="44" spans="2:34" s="36" customFormat="1" ht="15">
      <c r="B44" s="158" t="str">
        <f>VLOOKUP(C44,Companies[],3,FALSE)</f>
        <v>C0003664996</v>
      </c>
      <c r="C44" s="232" t="s">
        <v>391</v>
      </c>
      <c r="D44" s="233" t="s">
        <v>342</v>
      </c>
      <c r="E44" s="233" t="s">
        <v>547</v>
      </c>
      <c r="F44" s="233" t="s">
        <v>61</v>
      </c>
      <c r="G44" s="339" t="s">
        <v>72</v>
      </c>
      <c r="H44" s="158"/>
      <c r="I44" s="233" t="s">
        <v>92</v>
      </c>
      <c r="J44" s="342">
        <v>0</v>
      </c>
      <c r="K44" s="233" t="s">
        <v>72</v>
      </c>
      <c r="L44" s="233"/>
      <c r="M44" s="233"/>
      <c r="N44"/>
      <c r="O44" s="233"/>
      <c r="P44" s="233"/>
      <c r="Q44" s="233"/>
      <c r="R44" s="233"/>
      <c r="S44" s="233"/>
      <c r="T44" s="233"/>
      <c r="U44" s="233"/>
      <c r="V44" s="233"/>
      <c r="W44" s="233"/>
      <c r="X44" s="233"/>
      <c r="Y44" s="233"/>
      <c r="Z44" s="233"/>
      <c r="AA44" s="233"/>
      <c r="AB44" s="233"/>
      <c r="AC44" s="233"/>
      <c r="AD44" s="233"/>
      <c r="AE44" s="233"/>
      <c r="AF44" s="233"/>
      <c r="AG44" s="233"/>
      <c r="AH44" s="233"/>
    </row>
    <row r="45" spans="2:34" s="36" customFormat="1" ht="15">
      <c r="B45" s="158" t="str">
        <f>VLOOKUP(C45,Companies[],3,FALSE)</f>
        <v>C0003664996</v>
      </c>
      <c r="C45" s="232" t="s">
        <v>391</v>
      </c>
      <c r="D45" s="233" t="s">
        <v>342</v>
      </c>
      <c r="E45" s="233" t="s">
        <v>552</v>
      </c>
      <c r="F45" s="233" t="s">
        <v>61</v>
      </c>
      <c r="G45" s="339" t="s">
        <v>72</v>
      </c>
      <c r="H45" s="158"/>
      <c r="I45" s="233" t="s">
        <v>92</v>
      </c>
      <c r="J45" s="342">
        <v>0</v>
      </c>
      <c r="K45" s="233" t="s">
        <v>72</v>
      </c>
      <c r="L45" s="233"/>
      <c r="M45" s="233"/>
      <c r="N45"/>
      <c r="O45" s="233"/>
      <c r="P45" s="233"/>
      <c r="Q45" s="233"/>
      <c r="R45" s="233"/>
      <c r="S45" s="233"/>
      <c r="T45" s="233"/>
      <c r="U45" s="233"/>
      <c r="V45" s="233"/>
      <c r="W45" s="233"/>
      <c r="X45" s="233"/>
      <c r="Y45" s="233"/>
      <c r="Z45" s="233"/>
      <c r="AA45" s="233"/>
      <c r="AB45" s="233"/>
      <c r="AC45" s="233"/>
      <c r="AD45" s="233"/>
      <c r="AE45" s="233"/>
      <c r="AF45" s="233"/>
      <c r="AG45" s="233"/>
      <c r="AH45" s="233"/>
    </row>
    <row r="46" spans="2:34" s="36" customFormat="1" ht="15">
      <c r="B46" s="158" t="str">
        <f>VLOOKUP(C46,Companies[],3,FALSE)</f>
        <v>C0003664996</v>
      </c>
      <c r="C46" s="232" t="s">
        <v>391</v>
      </c>
      <c r="D46" s="233" t="s">
        <v>342</v>
      </c>
      <c r="E46" s="233" t="s">
        <v>550</v>
      </c>
      <c r="F46" s="233" t="s">
        <v>61</v>
      </c>
      <c r="G46" s="339" t="s">
        <v>72</v>
      </c>
      <c r="H46" s="158"/>
      <c r="I46" s="233" t="s">
        <v>92</v>
      </c>
      <c r="J46" s="342">
        <v>0</v>
      </c>
      <c r="K46" s="233" t="s">
        <v>61</v>
      </c>
      <c r="L46" s="233"/>
      <c r="M46" s="233"/>
      <c r="N46"/>
      <c r="O46" s="233"/>
      <c r="P46" s="233"/>
      <c r="Q46" s="233"/>
      <c r="R46" s="233"/>
      <c r="S46" s="233"/>
      <c r="T46" s="233"/>
      <c r="U46" s="233"/>
      <c r="V46" s="233"/>
      <c r="W46" s="233"/>
      <c r="X46" s="233"/>
      <c r="Y46" s="233"/>
      <c r="Z46" s="233"/>
      <c r="AA46" s="233"/>
      <c r="AB46" s="233"/>
      <c r="AC46" s="233"/>
      <c r="AD46" s="233"/>
      <c r="AE46" s="233"/>
      <c r="AF46" s="233"/>
      <c r="AG46" s="233"/>
      <c r="AH46" s="233"/>
    </row>
    <row r="47" spans="2:34" s="36" customFormat="1" ht="15">
      <c r="B47" s="158" t="str">
        <f>VLOOKUP(C47,Companies[],3,FALSE)</f>
        <v>C0003664996</v>
      </c>
      <c r="C47" s="232" t="s">
        <v>391</v>
      </c>
      <c r="D47" s="233" t="s">
        <v>342</v>
      </c>
      <c r="E47" s="233" t="s">
        <v>573</v>
      </c>
      <c r="F47" s="233" t="s">
        <v>61</v>
      </c>
      <c r="G47" s="339" t="s">
        <v>61</v>
      </c>
      <c r="H47" s="158" t="s">
        <v>473</v>
      </c>
      <c r="I47" s="233" t="s">
        <v>92</v>
      </c>
      <c r="J47" s="342">
        <f>141998*4.3117</f>
        <v>612252.77659999998</v>
      </c>
      <c r="K47" s="233" t="s">
        <v>72</v>
      </c>
      <c r="L47" s="233"/>
      <c r="M47" s="233"/>
      <c r="N47"/>
      <c r="O47" s="233"/>
      <c r="P47" s="233"/>
      <c r="Q47" s="233"/>
      <c r="R47" s="233"/>
      <c r="S47" s="233"/>
      <c r="T47" s="233"/>
      <c r="U47" s="233"/>
      <c r="V47" s="233"/>
      <c r="W47" s="233"/>
      <c r="X47" s="233"/>
      <c r="Y47" s="233"/>
      <c r="Z47" s="233"/>
      <c r="AA47" s="233"/>
      <c r="AB47" s="233"/>
      <c r="AC47" s="233"/>
      <c r="AD47" s="233"/>
      <c r="AE47" s="233"/>
      <c r="AF47" s="233"/>
      <c r="AG47" s="233"/>
      <c r="AH47" s="233"/>
    </row>
    <row r="48" spans="2:34" s="36" customFormat="1" ht="15">
      <c r="B48" s="158" t="str">
        <f>VLOOKUP(C48,Companies[],3,FALSE)</f>
        <v>C0003664996</v>
      </c>
      <c r="C48" s="232" t="s">
        <v>391</v>
      </c>
      <c r="D48" s="233" t="s">
        <v>342</v>
      </c>
      <c r="E48" s="233" t="s">
        <v>554</v>
      </c>
      <c r="F48" s="233" t="s">
        <v>72</v>
      </c>
      <c r="G48" s="339" t="s">
        <v>72</v>
      </c>
      <c r="H48" s="158"/>
      <c r="I48" s="233" t="s">
        <v>92</v>
      </c>
      <c r="J48" s="342">
        <v>0</v>
      </c>
      <c r="K48" s="233" t="s">
        <v>72</v>
      </c>
      <c r="L48" s="233"/>
      <c r="M48" s="233"/>
      <c r="N48"/>
      <c r="O48" s="233"/>
      <c r="P48" s="233"/>
      <c r="Q48" s="233"/>
      <c r="R48" s="233"/>
      <c r="S48" s="233"/>
      <c r="T48" s="233"/>
      <c r="U48" s="233"/>
      <c r="V48" s="233"/>
      <c r="W48" s="233"/>
      <c r="X48" s="233"/>
      <c r="Y48" s="233"/>
      <c r="Z48" s="233"/>
      <c r="AA48" s="233"/>
      <c r="AB48" s="233"/>
      <c r="AC48" s="233"/>
      <c r="AD48" s="233"/>
      <c r="AE48" s="233"/>
      <c r="AF48" s="233"/>
      <c r="AG48" s="233"/>
      <c r="AH48" s="233"/>
    </row>
    <row r="49" spans="2:34" s="36" customFormat="1" ht="15">
      <c r="B49" s="158" t="str">
        <f>VLOOKUP(C49,Companies[],3,FALSE)</f>
        <v>C0003664996</v>
      </c>
      <c r="C49" s="232" t="s">
        <v>391</v>
      </c>
      <c r="D49" s="233" t="s">
        <v>342</v>
      </c>
      <c r="E49" s="233" t="s">
        <v>575</v>
      </c>
      <c r="F49" s="233" t="s">
        <v>72</v>
      </c>
      <c r="G49" s="339" t="s">
        <v>72</v>
      </c>
      <c r="H49" s="158"/>
      <c r="I49" s="233" t="s">
        <v>92</v>
      </c>
      <c r="J49" s="342">
        <v>0</v>
      </c>
      <c r="K49" s="233" t="s">
        <v>72</v>
      </c>
      <c r="L49" s="233"/>
      <c r="M49" s="233"/>
      <c r="N49"/>
      <c r="O49" s="233"/>
      <c r="P49" s="233"/>
      <c r="Q49" s="233"/>
      <c r="R49" s="233"/>
      <c r="S49" s="233"/>
      <c r="T49" s="233"/>
      <c r="U49" s="233"/>
      <c r="V49" s="233"/>
      <c r="W49" s="233"/>
      <c r="X49" s="233"/>
      <c r="Y49" s="233"/>
      <c r="Z49" s="233"/>
      <c r="AA49" s="233"/>
      <c r="AB49" s="233"/>
      <c r="AC49" s="233"/>
      <c r="AD49" s="233"/>
      <c r="AE49" s="233"/>
      <c r="AF49" s="233"/>
      <c r="AG49" s="233"/>
      <c r="AH49" s="233"/>
    </row>
    <row r="50" spans="2:34" s="36" customFormat="1" ht="15">
      <c r="B50" s="158" t="str">
        <f>VLOOKUP(C50,Companies[],3,FALSE)</f>
        <v>C0003664996</v>
      </c>
      <c r="C50" s="232" t="s">
        <v>391</v>
      </c>
      <c r="D50" s="233" t="s">
        <v>342</v>
      </c>
      <c r="E50" s="233" t="s">
        <v>573</v>
      </c>
      <c r="F50" s="233" t="s">
        <v>61</v>
      </c>
      <c r="G50" s="233" t="s">
        <v>72</v>
      </c>
      <c r="H50" s="158"/>
      <c r="I50" s="233" t="s">
        <v>92</v>
      </c>
      <c r="J50" s="342">
        <v>0</v>
      </c>
      <c r="K50" s="233"/>
      <c r="L50" s="233"/>
      <c r="M50" s="233"/>
      <c r="N50"/>
      <c r="O50" s="233"/>
      <c r="P50" s="233"/>
      <c r="Q50" s="233"/>
      <c r="R50" s="233"/>
      <c r="S50" s="233"/>
      <c r="T50" s="233"/>
      <c r="U50" s="233"/>
      <c r="V50" s="233"/>
      <c r="W50" s="233"/>
      <c r="X50" s="233"/>
      <c r="Y50" s="233"/>
      <c r="Z50" s="233"/>
      <c r="AA50" s="233"/>
      <c r="AB50" s="233"/>
      <c r="AC50" s="233"/>
      <c r="AD50" s="233"/>
      <c r="AE50" s="233"/>
      <c r="AF50" s="233"/>
      <c r="AG50" s="233"/>
      <c r="AH50" s="233"/>
    </row>
    <row r="51" spans="2:34" s="36" customFormat="1" ht="15">
      <c r="B51" s="158" t="str">
        <f>VLOOKUP(C51,Companies[],3,FALSE)</f>
        <v>C0003664996</v>
      </c>
      <c r="C51" s="232" t="s">
        <v>391</v>
      </c>
      <c r="D51" s="233" t="s">
        <v>341</v>
      </c>
      <c r="E51" s="233" t="s">
        <v>558</v>
      </c>
      <c r="F51" s="233" t="s">
        <v>61</v>
      </c>
      <c r="G51" s="339" t="s">
        <v>72</v>
      </c>
      <c r="H51" s="158"/>
      <c r="I51" s="233" t="s">
        <v>92</v>
      </c>
      <c r="J51" s="342">
        <f>2200000*4.3117</f>
        <v>9485740</v>
      </c>
      <c r="K51" s="233" t="s">
        <v>72</v>
      </c>
      <c r="L51" s="233"/>
      <c r="M51" s="233"/>
      <c r="N51"/>
      <c r="O51" s="233"/>
      <c r="P51" s="233"/>
      <c r="Q51" s="233"/>
      <c r="R51" s="233"/>
      <c r="S51" s="233"/>
      <c r="T51" s="233"/>
      <c r="U51" s="233"/>
      <c r="V51" s="233"/>
      <c r="W51" s="233"/>
      <c r="X51" s="233"/>
      <c r="Y51" s="233"/>
      <c r="Z51" s="233"/>
      <c r="AA51" s="233"/>
      <c r="AB51" s="233"/>
      <c r="AC51" s="233"/>
      <c r="AD51" s="233"/>
      <c r="AE51" s="233"/>
      <c r="AF51" s="233"/>
      <c r="AG51" s="233"/>
      <c r="AH51" s="233"/>
    </row>
    <row r="52" spans="2:34" s="36" customFormat="1" ht="15">
      <c r="B52" s="158" t="str">
        <f>VLOOKUP(C52,Companies[],3,FALSE)</f>
        <v>C0003664996</v>
      </c>
      <c r="C52" s="232" t="s">
        <v>391</v>
      </c>
      <c r="D52" s="233" t="s">
        <v>342</v>
      </c>
      <c r="E52" s="233" t="s">
        <v>576</v>
      </c>
      <c r="F52" s="233" t="s">
        <v>61</v>
      </c>
      <c r="G52" s="339" t="s">
        <v>72</v>
      </c>
      <c r="H52" s="158"/>
      <c r="I52" s="233" t="s">
        <v>92</v>
      </c>
      <c r="J52" s="342">
        <v>0</v>
      </c>
      <c r="K52" s="233" t="s">
        <v>72</v>
      </c>
      <c r="L52" s="233"/>
      <c r="M52" s="233"/>
      <c r="N52"/>
      <c r="O52" s="233"/>
      <c r="P52" s="233"/>
      <c r="Q52" s="233"/>
      <c r="R52" s="233"/>
      <c r="S52" s="233"/>
      <c r="T52" s="233"/>
      <c r="U52" s="233"/>
      <c r="V52" s="233"/>
      <c r="W52" s="233"/>
      <c r="X52" s="233"/>
      <c r="Y52" s="233"/>
      <c r="Z52" s="233"/>
      <c r="AA52" s="233"/>
      <c r="AB52" s="233"/>
      <c r="AC52" s="233"/>
      <c r="AD52" s="233"/>
      <c r="AE52" s="233"/>
      <c r="AF52" s="233"/>
      <c r="AG52" s="233"/>
      <c r="AH52" s="233"/>
    </row>
    <row r="53" spans="2:34" s="36" customFormat="1" ht="15">
      <c r="B53" s="158" t="str">
        <f>VLOOKUP(C53,Companies[],3,FALSE)</f>
        <v>C0003664996</v>
      </c>
      <c r="C53" s="232" t="s">
        <v>391</v>
      </c>
      <c r="D53" s="233" t="s">
        <v>345</v>
      </c>
      <c r="E53" s="233" t="s">
        <v>572</v>
      </c>
      <c r="F53" s="233" t="s">
        <v>61</v>
      </c>
      <c r="G53" s="339" t="s">
        <v>72</v>
      </c>
      <c r="H53" s="158"/>
      <c r="I53" s="233" t="s">
        <v>92</v>
      </c>
      <c r="J53" s="342">
        <f>444505*4.3117</f>
        <v>1916572.2084999999</v>
      </c>
      <c r="K53" s="233" t="s">
        <v>72</v>
      </c>
      <c r="L53" s="233"/>
      <c r="M53" s="233"/>
      <c r="N53"/>
      <c r="O53" s="233"/>
      <c r="P53" s="233"/>
      <c r="Q53" s="233"/>
      <c r="R53" s="233"/>
      <c r="S53" s="233"/>
      <c r="T53" s="233"/>
      <c r="U53" s="233"/>
      <c r="V53" s="233"/>
      <c r="W53" s="233"/>
      <c r="X53" s="233"/>
      <c r="Y53" s="233"/>
      <c r="Z53" s="233"/>
      <c r="AA53" s="233"/>
      <c r="AB53" s="233"/>
      <c r="AC53" s="233"/>
      <c r="AD53" s="233"/>
      <c r="AE53" s="233"/>
      <c r="AF53" s="233"/>
      <c r="AG53" s="233"/>
      <c r="AH53" s="233"/>
    </row>
    <row r="54" spans="2:34" s="36" customFormat="1" ht="15">
      <c r="B54" s="158" t="str">
        <f>VLOOKUP(C54,Companies[],3,FALSE)</f>
        <v>C0004631676</v>
      </c>
      <c r="C54" s="232" t="s">
        <v>403</v>
      </c>
      <c r="D54" s="233" t="s">
        <v>342</v>
      </c>
      <c r="E54" s="233" t="s">
        <v>547</v>
      </c>
      <c r="F54" s="233" t="s">
        <v>61</v>
      </c>
      <c r="G54" s="339" t="s">
        <v>72</v>
      </c>
      <c r="H54" s="158"/>
      <c r="I54" s="233" t="s">
        <v>92</v>
      </c>
      <c r="J54" s="342">
        <v>0</v>
      </c>
      <c r="K54" s="233" t="s">
        <v>72</v>
      </c>
      <c r="L54" s="233"/>
      <c r="M54" s="233"/>
      <c r="N54"/>
      <c r="O54" s="233"/>
      <c r="P54" s="233"/>
      <c r="Q54" s="233"/>
      <c r="R54" s="233"/>
      <c r="S54" s="233"/>
      <c r="T54" s="233"/>
      <c r="U54" s="233"/>
      <c r="V54" s="233"/>
      <c r="W54" s="233"/>
      <c r="X54" s="233"/>
      <c r="Y54" s="233"/>
      <c r="Z54" s="233"/>
      <c r="AA54" s="233"/>
      <c r="AB54" s="233"/>
      <c r="AC54" s="233"/>
      <c r="AD54" s="233"/>
      <c r="AE54" s="233"/>
      <c r="AF54" s="233"/>
      <c r="AG54" s="233"/>
      <c r="AH54" s="233"/>
    </row>
    <row r="55" spans="2:34" s="36" customFormat="1" ht="15">
      <c r="B55" s="158" t="str">
        <f>VLOOKUP(C55,Companies[],3,FALSE)</f>
        <v>C0004631676</v>
      </c>
      <c r="C55" s="232" t="s">
        <v>403</v>
      </c>
      <c r="D55" s="233" t="s">
        <v>342</v>
      </c>
      <c r="E55" s="233" t="s">
        <v>552</v>
      </c>
      <c r="F55" s="233" t="s">
        <v>61</v>
      </c>
      <c r="G55" s="339" t="s">
        <v>72</v>
      </c>
      <c r="H55" s="158"/>
      <c r="I55" s="233" t="s">
        <v>92</v>
      </c>
      <c r="J55" s="342">
        <v>0</v>
      </c>
      <c r="K55" s="233" t="s">
        <v>72</v>
      </c>
      <c r="L55" s="233"/>
      <c r="M55" s="233"/>
      <c r="N55"/>
      <c r="O55" s="233"/>
      <c r="P55" s="233"/>
      <c r="Q55" s="233"/>
      <c r="R55" s="233"/>
      <c r="S55" s="233"/>
      <c r="T55" s="233"/>
      <c r="U55" s="233"/>
      <c r="V55" s="233"/>
      <c r="W55" s="233"/>
      <c r="X55" s="233"/>
      <c r="Y55" s="233"/>
      <c r="Z55" s="233"/>
      <c r="AA55" s="233"/>
      <c r="AB55" s="233"/>
      <c r="AC55" s="233"/>
      <c r="AD55" s="233"/>
      <c r="AE55" s="233"/>
      <c r="AF55" s="233"/>
      <c r="AG55" s="233"/>
      <c r="AH55" s="233"/>
    </row>
    <row r="56" spans="2:34" s="36" customFormat="1" ht="15">
      <c r="B56" s="158" t="str">
        <f>VLOOKUP(C56,Companies[],3,FALSE)</f>
        <v>C0004631676</v>
      </c>
      <c r="C56" s="232" t="s">
        <v>403</v>
      </c>
      <c r="D56" s="233" t="s">
        <v>342</v>
      </c>
      <c r="E56" s="233" t="s">
        <v>550</v>
      </c>
      <c r="F56" s="233" t="s">
        <v>61</v>
      </c>
      <c r="G56" s="339" t="s">
        <v>72</v>
      </c>
      <c r="H56" s="158"/>
      <c r="I56" s="233" t="s">
        <v>92</v>
      </c>
      <c r="J56" s="342">
        <v>0</v>
      </c>
      <c r="K56" s="233" t="s">
        <v>61</v>
      </c>
      <c r="L56" s="233"/>
      <c r="M56" s="233"/>
      <c r="N56"/>
      <c r="O56" s="233"/>
      <c r="P56" s="233"/>
      <c r="Q56" s="233"/>
      <c r="R56" s="233"/>
      <c r="S56" s="233"/>
      <c r="T56" s="233"/>
      <c r="U56" s="233"/>
      <c r="V56" s="233"/>
      <c r="W56" s="233"/>
      <c r="X56" s="233"/>
      <c r="Y56" s="233"/>
      <c r="Z56" s="233"/>
      <c r="AA56" s="233"/>
      <c r="AB56" s="233"/>
      <c r="AC56" s="233"/>
      <c r="AD56" s="233"/>
      <c r="AE56" s="233"/>
      <c r="AF56" s="233"/>
      <c r="AG56" s="233"/>
      <c r="AH56" s="233"/>
    </row>
    <row r="57" spans="2:34" s="36" customFormat="1" ht="15">
      <c r="B57" s="158" t="str">
        <f>VLOOKUP(C57,Companies[],3,FALSE)</f>
        <v>C0004631676</v>
      </c>
      <c r="C57" s="232" t="s">
        <v>403</v>
      </c>
      <c r="D57" s="233" t="s">
        <v>342</v>
      </c>
      <c r="E57" s="233" t="s">
        <v>573</v>
      </c>
      <c r="F57" s="233" t="s">
        <v>61</v>
      </c>
      <c r="G57" s="339" t="s">
        <v>72</v>
      </c>
      <c r="H57" s="158"/>
      <c r="I57" s="233" t="s">
        <v>92</v>
      </c>
      <c r="J57" s="342">
        <v>0</v>
      </c>
      <c r="K57" s="233" t="s">
        <v>72</v>
      </c>
      <c r="L57" s="233"/>
      <c r="M57" s="233"/>
      <c r="N57"/>
      <c r="O57" s="233"/>
      <c r="P57" s="233"/>
      <c r="Q57" s="233"/>
      <c r="R57" s="233"/>
      <c r="S57" s="233"/>
      <c r="T57" s="233"/>
      <c r="U57" s="233"/>
      <c r="V57" s="233"/>
      <c r="W57" s="233"/>
      <c r="X57" s="233"/>
      <c r="Y57" s="233"/>
      <c r="Z57" s="233"/>
      <c r="AA57" s="233"/>
      <c r="AB57" s="233"/>
      <c r="AC57" s="233"/>
      <c r="AD57" s="233"/>
      <c r="AE57" s="233"/>
      <c r="AF57" s="233"/>
      <c r="AG57" s="233"/>
      <c r="AH57" s="233"/>
    </row>
    <row r="58" spans="2:34" s="36" customFormat="1" ht="15">
      <c r="B58" s="158" t="str">
        <f>VLOOKUP(C58,Companies[],3,FALSE)</f>
        <v>C0004631676</v>
      </c>
      <c r="C58" s="232" t="s">
        <v>403</v>
      </c>
      <c r="D58" s="233" t="s">
        <v>342</v>
      </c>
      <c r="E58" s="233" t="s">
        <v>554</v>
      </c>
      <c r="F58" s="233" t="s">
        <v>72</v>
      </c>
      <c r="G58" s="339" t="s">
        <v>72</v>
      </c>
      <c r="H58" s="158"/>
      <c r="I58" s="233" t="s">
        <v>92</v>
      </c>
      <c r="J58" s="342">
        <v>0</v>
      </c>
      <c r="K58" s="233" t="s">
        <v>72</v>
      </c>
      <c r="L58" s="233"/>
      <c r="M58" s="233"/>
      <c r="N58"/>
      <c r="O58" s="233"/>
      <c r="P58" s="233"/>
      <c r="Q58" s="233"/>
      <c r="R58" s="233"/>
      <c r="S58" s="233"/>
      <c r="T58" s="233"/>
      <c r="U58" s="233"/>
      <c r="V58" s="233"/>
      <c r="W58" s="233"/>
      <c r="X58" s="233"/>
      <c r="Y58" s="233"/>
      <c r="Z58" s="233"/>
      <c r="AA58" s="233"/>
      <c r="AB58" s="233"/>
      <c r="AC58" s="233"/>
      <c r="AD58" s="233"/>
      <c r="AE58" s="233"/>
      <c r="AF58" s="233"/>
      <c r="AG58" s="233"/>
      <c r="AH58" s="233"/>
    </row>
    <row r="59" spans="2:34" s="36" customFormat="1" ht="15">
      <c r="B59" s="158" t="str">
        <f>VLOOKUP(C59,Companies[],3,FALSE)</f>
        <v>C0004631676</v>
      </c>
      <c r="C59" s="232" t="s">
        <v>403</v>
      </c>
      <c r="D59" s="233" t="s">
        <v>342</v>
      </c>
      <c r="E59" s="233" t="s">
        <v>575</v>
      </c>
      <c r="F59" s="233" t="s">
        <v>72</v>
      </c>
      <c r="G59" s="339" t="s">
        <v>72</v>
      </c>
      <c r="H59" s="158"/>
      <c r="I59" s="233" t="s">
        <v>92</v>
      </c>
      <c r="J59" s="342">
        <v>0</v>
      </c>
      <c r="K59" s="233" t="s">
        <v>72</v>
      </c>
      <c r="L59" s="233"/>
      <c r="M59" s="233"/>
      <c r="N59"/>
      <c r="O59" s="233"/>
      <c r="P59" s="233"/>
      <c r="Q59" s="233"/>
      <c r="R59" s="233"/>
      <c r="S59" s="233"/>
      <c r="T59" s="233"/>
      <c r="U59" s="233"/>
      <c r="V59" s="233"/>
      <c r="W59" s="233"/>
      <c r="X59" s="233"/>
      <c r="Y59" s="233"/>
      <c r="Z59" s="233"/>
      <c r="AA59" s="233"/>
      <c r="AB59" s="233"/>
      <c r="AC59" s="233"/>
      <c r="AD59" s="233"/>
      <c r="AE59" s="233"/>
      <c r="AF59" s="233"/>
      <c r="AG59" s="233"/>
      <c r="AH59" s="233"/>
    </row>
    <row r="60" spans="2:34" s="36" customFormat="1" ht="15">
      <c r="B60" s="158" t="str">
        <f>VLOOKUP(C60,Companies[],3,FALSE)</f>
        <v>C0004631676</v>
      </c>
      <c r="C60" s="232" t="s">
        <v>403</v>
      </c>
      <c r="D60" s="233" t="s">
        <v>341</v>
      </c>
      <c r="E60" s="233" t="s">
        <v>558</v>
      </c>
      <c r="F60" s="233" t="s">
        <v>61</v>
      </c>
      <c r="G60" s="339" t="s">
        <v>72</v>
      </c>
      <c r="H60" s="158"/>
      <c r="I60" s="233" t="s">
        <v>92</v>
      </c>
      <c r="J60" s="342">
        <f>300000*4.3117</f>
        <v>1293510</v>
      </c>
      <c r="K60" s="233" t="s">
        <v>72</v>
      </c>
      <c r="L60" s="233"/>
      <c r="M60" s="233"/>
      <c r="N60"/>
      <c r="O60" s="233"/>
      <c r="P60" s="233"/>
      <c r="Q60" s="233"/>
      <c r="R60" s="233"/>
      <c r="S60" s="233"/>
      <c r="T60" s="233"/>
      <c r="U60" s="233"/>
      <c r="V60" s="233"/>
      <c r="W60" s="233"/>
      <c r="X60" s="233"/>
      <c r="Y60" s="233"/>
      <c r="Z60" s="233"/>
      <c r="AA60" s="233"/>
      <c r="AB60" s="233"/>
      <c r="AC60" s="233"/>
      <c r="AD60" s="233"/>
      <c r="AE60" s="233"/>
      <c r="AF60" s="233"/>
      <c r="AG60" s="233"/>
      <c r="AH60" s="233"/>
    </row>
    <row r="61" spans="2:34" s="36" customFormat="1" ht="15">
      <c r="B61" s="158" t="str">
        <f>VLOOKUP(C61,Companies[],3,FALSE)</f>
        <v>C0004631676</v>
      </c>
      <c r="C61" s="232" t="s">
        <v>403</v>
      </c>
      <c r="D61" s="233" t="s">
        <v>342</v>
      </c>
      <c r="E61" s="233" t="s">
        <v>576</v>
      </c>
      <c r="F61" s="233" t="s">
        <v>61</v>
      </c>
      <c r="G61" s="339" t="s">
        <v>72</v>
      </c>
      <c r="H61" s="158"/>
      <c r="I61" s="233" t="s">
        <v>92</v>
      </c>
      <c r="J61" s="342">
        <v>0</v>
      </c>
      <c r="K61" s="233" t="s">
        <v>72</v>
      </c>
      <c r="L61" s="233"/>
      <c r="M61" s="233"/>
      <c r="N61"/>
      <c r="O61" s="233"/>
      <c r="P61" s="233"/>
      <c r="Q61" s="233"/>
      <c r="R61" s="233"/>
      <c r="S61" s="233"/>
      <c r="T61" s="233"/>
      <c r="U61" s="233"/>
      <c r="V61" s="233"/>
      <c r="W61" s="233"/>
      <c r="X61" s="233"/>
      <c r="Y61" s="233"/>
      <c r="Z61" s="233"/>
      <c r="AA61" s="233"/>
      <c r="AB61" s="233"/>
      <c r="AC61" s="233"/>
      <c r="AD61" s="233"/>
      <c r="AE61" s="233"/>
      <c r="AF61" s="233"/>
      <c r="AG61" s="233"/>
      <c r="AH61" s="233"/>
    </row>
    <row r="62" spans="2:34" s="36" customFormat="1" ht="15">
      <c r="B62" s="158" t="str">
        <f>VLOOKUP(C62,Companies[],3,FALSE)</f>
        <v>C0004631676</v>
      </c>
      <c r="C62" s="232" t="s">
        <v>403</v>
      </c>
      <c r="D62" s="233" t="s">
        <v>345</v>
      </c>
      <c r="E62" s="233" t="s">
        <v>572</v>
      </c>
      <c r="F62" s="233" t="s">
        <v>61</v>
      </c>
      <c r="G62" s="339" t="s">
        <v>72</v>
      </c>
      <c r="H62" s="158"/>
      <c r="I62" s="233" t="s">
        <v>92</v>
      </c>
      <c r="J62" s="342">
        <v>0</v>
      </c>
      <c r="K62" s="233" t="s">
        <v>72</v>
      </c>
      <c r="L62" s="233"/>
      <c r="M62" s="233"/>
      <c r="N62"/>
      <c r="O62" s="233"/>
      <c r="P62" s="233"/>
      <c r="Q62" s="233"/>
      <c r="R62" s="233"/>
      <c r="S62" s="233"/>
      <c r="T62" s="233"/>
      <c r="U62" s="233"/>
      <c r="V62" s="233"/>
      <c r="W62" s="233"/>
      <c r="X62" s="233"/>
      <c r="Y62" s="233"/>
      <c r="Z62" s="233"/>
      <c r="AA62" s="233"/>
      <c r="AB62" s="233"/>
      <c r="AC62" s="233"/>
      <c r="AD62" s="233"/>
      <c r="AE62" s="233"/>
      <c r="AF62" s="233"/>
      <c r="AG62" s="233"/>
      <c r="AH62" s="233"/>
    </row>
    <row r="63" spans="2:34" s="36" customFormat="1" ht="15">
      <c r="B63" s="158" t="str">
        <f>VLOOKUP(C63,Companies[],3,FALSE)</f>
        <v>C0021485674</v>
      </c>
      <c r="C63" s="232" t="s">
        <v>388</v>
      </c>
      <c r="D63" s="233" t="s">
        <v>342</v>
      </c>
      <c r="E63" s="233" t="s">
        <v>547</v>
      </c>
      <c r="F63" s="233" t="s">
        <v>61</v>
      </c>
      <c r="G63" s="233" t="s">
        <v>72</v>
      </c>
      <c r="H63" s="158"/>
      <c r="I63" s="233" t="s">
        <v>92</v>
      </c>
      <c r="J63" s="342">
        <v>0</v>
      </c>
      <c r="K63" s="233" t="s">
        <v>72</v>
      </c>
      <c r="L63" s="233"/>
      <c r="M63" s="233"/>
      <c r="N63"/>
      <c r="O63" s="233"/>
      <c r="P63" s="233"/>
      <c r="Q63" s="233"/>
      <c r="R63" s="233"/>
      <c r="S63" s="233"/>
      <c r="T63" s="233"/>
      <c r="U63" s="233"/>
      <c r="V63" s="233"/>
      <c r="W63" s="233"/>
      <c r="X63" s="233"/>
      <c r="Y63" s="233"/>
      <c r="Z63" s="233"/>
      <c r="AA63" s="233"/>
      <c r="AB63" s="233"/>
      <c r="AC63" s="233"/>
      <c r="AD63" s="233"/>
      <c r="AE63" s="233"/>
      <c r="AF63" s="233"/>
      <c r="AG63" s="233"/>
      <c r="AH63" s="233"/>
    </row>
    <row r="64" spans="2:34" s="36" customFormat="1" ht="15">
      <c r="B64" s="158" t="e">
        <f>VLOOKUP(#REF!,Companies[],3,FALSE)</f>
        <v>#REF!</v>
      </c>
      <c r="C64" s="232" t="s">
        <v>388</v>
      </c>
      <c r="D64" s="233" t="s">
        <v>342</v>
      </c>
      <c r="E64" s="233" t="s">
        <v>552</v>
      </c>
      <c r="F64" s="233" t="s">
        <v>61</v>
      </c>
      <c r="G64" s="233" t="s">
        <v>72</v>
      </c>
      <c r="H64" s="158"/>
      <c r="I64" s="233" t="s">
        <v>92</v>
      </c>
      <c r="J64" s="342">
        <v>0</v>
      </c>
      <c r="K64" s="233" t="s">
        <v>72</v>
      </c>
      <c r="L64" s="233"/>
      <c r="M64" s="233"/>
      <c r="N64"/>
      <c r="O64" s="233"/>
      <c r="P64" s="233"/>
      <c r="Q64" s="233"/>
      <c r="R64" s="233"/>
      <c r="S64" s="233"/>
      <c r="T64" s="233"/>
      <c r="U64" s="233"/>
      <c r="V64" s="233"/>
      <c r="W64" s="233"/>
      <c r="X64" s="233"/>
      <c r="Y64" s="233"/>
      <c r="Z64" s="233"/>
      <c r="AA64" s="233"/>
      <c r="AB64" s="233"/>
      <c r="AC64" s="233"/>
      <c r="AD64" s="233"/>
      <c r="AE64" s="233"/>
      <c r="AF64" s="233"/>
      <c r="AG64" s="233"/>
      <c r="AH64" s="233"/>
    </row>
    <row r="65" spans="2:34" s="36" customFormat="1" ht="15">
      <c r="B65" s="158" t="str">
        <f>VLOOKUP(C65,Companies[],3,FALSE)</f>
        <v>C0021485674</v>
      </c>
      <c r="C65" s="232" t="s">
        <v>388</v>
      </c>
      <c r="D65" s="233" t="s">
        <v>342</v>
      </c>
      <c r="E65" s="233" t="s">
        <v>550</v>
      </c>
      <c r="F65" s="233" t="s">
        <v>61</v>
      </c>
      <c r="G65" s="233" t="s">
        <v>61</v>
      </c>
      <c r="H65" s="233" t="s">
        <v>463</v>
      </c>
      <c r="I65" s="233" t="s">
        <v>92</v>
      </c>
      <c r="J65" s="342">
        <v>0</v>
      </c>
      <c r="K65" s="233"/>
      <c r="L65" s="233"/>
      <c r="M65" s="233"/>
      <c r="N65"/>
      <c r="O65" s="233"/>
      <c r="P65" s="233"/>
      <c r="Q65" s="233"/>
      <c r="R65" s="233"/>
      <c r="S65" s="233"/>
      <c r="T65" s="233"/>
      <c r="U65" s="233"/>
      <c r="V65" s="233"/>
      <c r="W65" s="233"/>
      <c r="X65" s="233"/>
      <c r="Y65" s="233"/>
      <c r="Z65" s="233"/>
      <c r="AA65" s="233"/>
      <c r="AB65" s="233"/>
      <c r="AC65" s="233"/>
      <c r="AD65" s="233"/>
      <c r="AE65" s="233"/>
      <c r="AF65" s="233"/>
      <c r="AG65" s="233"/>
      <c r="AH65" s="233"/>
    </row>
    <row r="66" spans="2:34" s="36" customFormat="1" ht="15">
      <c r="B66" s="158" t="str">
        <f>VLOOKUP(C66,Companies[],3,FALSE)</f>
        <v>C0021485674</v>
      </c>
      <c r="C66" s="232" t="s">
        <v>388</v>
      </c>
      <c r="D66" s="233" t="s">
        <v>342</v>
      </c>
      <c r="E66" s="233" t="s">
        <v>550</v>
      </c>
      <c r="F66" s="233" t="s">
        <v>61</v>
      </c>
      <c r="G66" s="233" t="s">
        <v>61</v>
      </c>
      <c r="H66" s="233" t="s">
        <v>467</v>
      </c>
      <c r="I66" s="233" t="s">
        <v>92</v>
      </c>
      <c r="J66" s="342">
        <v>0</v>
      </c>
      <c r="K66" s="233" t="s">
        <v>61</v>
      </c>
      <c r="L66" s="339">
        <v>7095.4442116999999</v>
      </c>
      <c r="M66" s="233" t="s">
        <v>195</v>
      </c>
      <c r="N66"/>
      <c r="O66" s="233"/>
      <c r="P66" s="233"/>
      <c r="Q66" s="233"/>
      <c r="R66" s="233"/>
      <c r="S66" s="233"/>
      <c r="T66" s="233"/>
      <c r="U66" s="233"/>
      <c r="V66" s="233"/>
      <c r="W66" s="233"/>
      <c r="X66" s="233"/>
      <c r="Y66" s="233"/>
      <c r="Z66" s="233"/>
      <c r="AA66" s="233"/>
      <c r="AB66" s="233"/>
      <c r="AC66" s="233"/>
      <c r="AD66" s="233"/>
      <c r="AE66" s="233"/>
      <c r="AF66" s="233"/>
      <c r="AG66" s="233"/>
      <c r="AH66" s="233"/>
    </row>
    <row r="67" spans="2:34" s="36" customFormat="1" ht="15">
      <c r="B67" s="158" t="str">
        <f>VLOOKUP(C67,Companies[],3,FALSE)</f>
        <v>C0021485674</v>
      </c>
      <c r="C67" s="232" t="s">
        <v>388</v>
      </c>
      <c r="D67" s="233" t="s">
        <v>342</v>
      </c>
      <c r="E67" s="233" t="s">
        <v>573</v>
      </c>
      <c r="F67" s="233" t="s">
        <v>61</v>
      </c>
      <c r="G67" s="233" t="s">
        <v>72</v>
      </c>
      <c r="H67" s="158"/>
      <c r="I67" s="233" t="s">
        <v>92</v>
      </c>
      <c r="J67" s="342">
        <v>0</v>
      </c>
      <c r="K67" s="233" t="s">
        <v>72</v>
      </c>
      <c r="L67" s="339">
        <v>6194.7811572000001</v>
      </c>
      <c r="M67" s="233" t="s">
        <v>195</v>
      </c>
      <c r="N67"/>
      <c r="O67" s="233"/>
      <c r="P67" s="233"/>
      <c r="Q67" s="233"/>
      <c r="R67" s="233"/>
      <c r="S67" s="233"/>
      <c r="T67" s="233"/>
      <c r="U67" s="233"/>
      <c r="V67" s="233"/>
      <c r="W67" s="233"/>
      <c r="X67" s="233"/>
      <c r="Y67" s="233"/>
      <c r="Z67" s="233"/>
      <c r="AA67" s="233"/>
      <c r="AB67" s="233"/>
      <c r="AC67" s="233"/>
      <c r="AD67" s="233"/>
      <c r="AE67" s="233"/>
      <c r="AF67" s="233"/>
      <c r="AG67" s="233"/>
      <c r="AH67" s="233"/>
    </row>
    <row r="68" spans="2:34" s="36" customFormat="1" ht="15">
      <c r="B68" s="158" t="str">
        <f>VLOOKUP(C68,Companies[],3,FALSE)</f>
        <v>C0021485674</v>
      </c>
      <c r="C68" s="232" t="s">
        <v>388</v>
      </c>
      <c r="D68" s="233" t="s">
        <v>342</v>
      </c>
      <c r="E68" s="233" t="s">
        <v>554</v>
      </c>
      <c r="F68" s="233" t="s">
        <v>72</v>
      </c>
      <c r="G68" s="233" t="s">
        <v>72</v>
      </c>
      <c r="H68" s="158"/>
      <c r="I68" s="233" t="s">
        <v>92</v>
      </c>
      <c r="J68" s="342">
        <v>0</v>
      </c>
      <c r="K68" s="233" t="s">
        <v>72</v>
      </c>
      <c r="L68" s="233"/>
      <c r="M68" s="233"/>
      <c r="N68"/>
      <c r="O68" s="233"/>
      <c r="P68" s="233"/>
      <c r="Q68" s="233"/>
      <c r="R68" s="233"/>
      <c r="S68" s="233"/>
      <c r="T68" s="233"/>
      <c r="U68" s="233"/>
      <c r="V68" s="233"/>
      <c r="W68" s="233"/>
      <c r="X68" s="233"/>
      <c r="Y68" s="233"/>
      <c r="Z68" s="233"/>
      <c r="AA68" s="233"/>
      <c r="AB68" s="233"/>
      <c r="AC68" s="233"/>
      <c r="AD68" s="233"/>
      <c r="AE68" s="233"/>
      <c r="AF68" s="233"/>
      <c r="AG68" s="233"/>
      <c r="AH68" s="233"/>
    </row>
    <row r="69" spans="2:34" s="36" customFormat="1" ht="15">
      <c r="B69" s="158" t="str">
        <f>VLOOKUP(C69,Companies[],3,FALSE)</f>
        <v>C0021485674</v>
      </c>
      <c r="C69" s="232" t="s">
        <v>388</v>
      </c>
      <c r="D69" s="233" t="s">
        <v>342</v>
      </c>
      <c r="E69" s="233" t="s">
        <v>575</v>
      </c>
      <c r="F69" s="233" t="s">
        <v>72</v>
      </c>
      <c r="G69" s="233" t="s">
        <v>72</v>
      </c>
      <c r="H69" s="158"/>
      <c r="I69" s="233" t="s">
        <v>92</v>
      </c>
      <c r="J69" s="342">
        <v>0</v>
      </c>
      <c r="K69" s="233" t="s">
        <v>72</v>
      </c>
      <c r="L69" s="233"/>
      <c r="M69" s="233"/>
      <c r="N69"/>
      <c r="O69" s="233"/>
      <c r="P69" s="233"/>
      <c r="Q69" s="233"/>
      <c r="R69" s="233"/>
      <c r="S69" s="233"/>
      <c r="T69" s="233"/>
      <c r="U69" s="233"/>
      <c r="V69" s="233"/>
      <c r="W69" s="233"/>
      <c r="X69" s="233"/>
      <c r="Y69" s="233"/>
      <c r="Z69" s="233"/>
      <c r="AA69" s="233"/>
      <c r="AB69" s="233"/>
      <c r="AC69" s="233"/>
      <c r="AD69" s="233"/>
      <c r="AE69" s="233"/>
      <c r="AF69" s="233"/>
      <c r="AG69" s="233"/>
      <c r="AH69" s="233"/>
    </row>
    <row r="70" spans="2:34" s="36" customFormat="1" ht="15">
      <c r="B70" s="158" t="str">
        <f>VLOOKUP(C70,Companies[],3,FALSE)</f>
        <v>C0021485674</v>
      </c>
      <c r="C70" s="232" t="s">
        <v>388</v>
      </c>
      <c r="D70" s="233" t="s">
        <v>341</v>
      </c>
      <c r="E70" s="233" t="s">
        <v>558</v>
      </c>
      <c r="F70" s="233" t="s">
        <v>61</v>
      </c>
      <c r="G70" s="233" t="s">
        <v>72</v>
      </c>
      <c r="H70" s="158"/>
      <c r="I70" s="233" t="s">
        <v>92</v>
      </c>
      <c r="J70" s="342">
        <v>0</v>
      </c>
      <c r="K70" s="233" t="s">
        <v>72</v>
      </c>
      <c r="L70" s="233"/>
      <c r="M70" s="233"/>
      <c r="N70"/>
      <c r="O70" s="233"/>
      <c r="P70" s="233"/>
      <c r="Q70" s="233"/>
      <c r="R70" s="233"/>
      <c r="S70" s="233"/>
      <c r="T70" s="233"/>
      <c r="U70" s="233"/>
      <c r="V70" s="233"/>
      <c r="W70" s="233"/>
      <c r="X70" s="233"/>
      <c r="Y70" s="233"/>
      <c r="Z70" s="233"/>
      <c r="AA70" s="233"/>
      <c r="AB70" s="233"/>
      <c r="AC70" s="233"/>
      <c r="AD70" s="233"/>
      <c r="AE70" s="233"/>
      <c r="AF70" s="233"/>
      <c r="AG70" s="233"/>
      <c r="AH70" s="233"/>
    </row>
    <row r="71" spans="2:34" s="36" customFormat="1" ht="15">
      <c r="B71" s="158" t="str">
        <f>VLOOKUP(C71,Companies[],3,FALSE)</f>
        <v>C0021485674</v>
      </c>
      <c r="C71" s="232" t="s">
        <v>388</v>
      </c>
      <c r="D71" s="233" t="s">
        <v>342</v>
      </c>
      <c r="E71" s="233" t="s">
        <v>576</v>
      </c>
      <c r="F71" s="233" t="s">
        <v>61</v>
      </c>
      <c r="G71" s="339" t="s">
        <v>72</v>
      </c>
      <c r="H71" s="158"/>
      <c r="I71" s="233" t="s">
        <v>92</v>
      </c>
      <c r="J71" s="342">
        <v>0</v>
      </c>
      <c r="K71" s="233" t="s">
        <v>72</v>
      </c>
      <c r="L71" s="233"/>
      <c r="M71" s="233"/>
      <c r="N71"/>
      <c r="O71" s="233"/>
      <c r="P71" s="233"/>
      <c r="Q71" s="233"/>
      <c r="R71" s="233"/>
      <c r="S71" s="233"/>
      <c r="T71" s="233"/>
      <c r="U71" s="233"/>
      <c r="V71" s="233"/>
      <c r="W71" s="233"/>
      <c r="X71" s="233"/>
      <c r="Y71" s="233"/>
      <c r="Z71" s="233"/>
      <c r="AA71" s="233"/>
      <c r="AB71" s="233"/>
      <c r="AC71" s="233"/>
      <c r="AD71" s="233"/>
      <c r="AE71" s="233"/>
      <c r="AF71" s="233"/>
      <c r="AG71" s="233"/>
      <c r="AH71" s="233"/>
    </row>
    <row r="72" spans="2:34" s="36" customFormat="1" ht="15">
      <c r="B72" s="158" t="str">
        <f>VLOOKUP(C72,Companies[],3,FALSE)</f>
        <v>C0021485674</v>
      </c>
      <c r="C72" s="232" t="s">
        <v>388</v>
      </c>
      <c r="D72" s="233" t="s">
        <v>345</v>
      </c>
      <c r="E72" s="233" t="s">
        <v>572</v>
      </c>
      <c r="F72" s="233" t="s">
        <v>61</v>
      </c>
      <c r="G72" s="339" t="s">
        <v>72</v>
      </c>
      <c r="H72" s="158"/>
      <c r="I72" s="233" t="s">
        <v>92</v>
      </c>
      <c r="J72" s="342">
        <v>0</v>
      </c>
      <c r="K72" s="233" t="s">
        <v>72</v>
      </c>
      <c r="L72" s="233"/>
      <c r="M72" s="233"/>
      <c r="N72"/>
      <c r="O72" s="233"/>
      <c r="P72" s="233"/>
      <c r="Q72" s="233"/>
      <c r="R72" s="233"/>
      <c r="S72" s="233"/>
      <c r="T72" s="233"/>
      <c r="U72" s="233"/>
      <c r="V72" s="233"/>
      <c r="W72" s="233"/>
      <c r="X72" s="233"/>
      <c r="Y72" s="233"/>
      <c r="Z72" s="233"/>
      <c r="AA72" s="233"/>
      <c r="AB72" s="233"/>
      <c r="AC72" s="233"/>
      <c r="AD72" s="233"/>
      <c r="AE72" s="233"/>
      <c r="AF72" s="233"/>
      <c r="AG72" s="233"/>
      <c r="AH72" s="233"/>
    </row>
    <row r="73" spans="2:34" s="36" customFormat="1" ht="15">
      <c r="B73" s="158" t="str">
        <f>VLOOKUP(C73,Companies[],3,FALSE)</f>
        <v>C0003278263</v>
      </c>
      <c r="C73" s="233" t="s">
        <v>431</v>
      </c>
      <c r="D73" s="233" t="s">
        <v>343</v>
      </c>
      <c r="E73" s="233" t="s">
        <v>585</v>
      </c>
      <c r="F73" s="233" t="s">
        <v>61</v>
      </c>
      <c r="G73" s="339" t="s">
        <v>72</v>
      </c>
      <c r="H73" s="158"/>
      <c r="I73" s="233" t="s">
        <v>92</v>
      </c>
      <c r="J73" s="342">
        <v>0</v>
      </c>
      <c r="K73" s="233" t="s">
        <v>72</v>
      </c>
      <c r="L73" s="233"/>
      <c r="M73" s="233"/>
      <c r="N73"/>
      <c r="O73" s="233"/>
      <c r="P73" s="233"/>
      <c r="Q73" s="233"/>
      <c r="R73" s="233"/>
      <c r="S73" s="233"/>
      <c r="T73" s="233"/>
      <c r="U73" s="233"/>
      <c r="V73" s="233"/>
      <c r="W73" s="233"/>
      <c r="X73" s="233"/>
      <c r="Y73" s="233"/>
      <c r="Z73" s="233"/>
      <c r="AA73" s="233"/>
      <c r="AB73" s="233"/>
      <c r="AC73" s="233"/>
      <c r="AD73" s="233"/>
      <c r="AE73" s="233"/>
      <c r="AF73" s="233"/>
      <c r="AG73" s="233"/>
      <c r="AH73" s="233"/>
    </row>
    <row r="74" spans="2:34" s="36" customFormat="1" ht="15">
      <c r="B74" s="158" t="str">
        <f>VLOOKUP(C74,Companies[],3,FALSE)</f>
        <v>C0003278263</v>
      </c>
      <c r="C74" s="233" t="s">
        <v>431</v>
      </c>
      <c r="D74" s="233" t="s">
        <v>343</v>
      </c>
      <c r="E74" s="233" t="s">
        <v>586</v>
      </c>
      <c r="F74" s="233" t="s">
        <v>61</v>
      </c>
      <c r="G74" s="339" t="s">
        <v>72</v>
      </c>
      <c r="H74" s="158"/>
      <c r="I74" s="233" t="s">
        <v>92</v>
      </c>
      <c r="J74" s="342">
        <v>0</v>
      </c>
      <c r="K74" s="233" t="s">
        <v>72</v>
      </c>
      <c r="L74" s="233"/>
      <c r="M74" s="233"/>
      <c r="N74"/>
      <c r="O74" s="233"/>
      <c r="P74" s="233"/>
      <c r="Q74" s="233"/>
      <c r="R74" s="233"/>
      <c r="S74" s="233"/>
      <c r="T74" s="233"/>
      <c r="U74" s="233"/>
      <c r="V74" s="233"/>
      <c r="W74" s="233"/>
      <c r="X74" s="233"/>
      <c r="Y74" s="233"/>
      <c r="Z74" s="233"/>
      <c r="AA74" s="233"/>
      <c r="AB74" s="233"/>
      <c r="AC74" s="233"/>
      <c r="AD74" s="233"/>
      <c r="AE74" s="233"/>
      <c r="AF74" s="233"/>
      <c r="AG74" s="233"/>
      <c r="AH74" s="233"/>
    </row>
    <row r="75" spans="2:34" s="36" customFormat="1" ht="15">
      <c r="B75" s="158" t="str">
        <f>VLOOKUP(C75,Companies[],3,FALSE)</f>
        <v>C0003278263</v>
      </c>
      <c r="C75" s="233" t="s">
        <v>431</v>
      </c>
      <c r="D75" s="233" t="s">
        <v>343</v>
      </c>
      <c r="E75" s="233" t="s">
        <v>587</v>
      </c>
      <c r="F75" s="233" t="s">
        <v>61</v>
      </c>
      <c r="G75" s="339" t="s">
        <v>72</v>
      </c>
      <c r="H75" s="158"/>
      <c r="I75" s="233" t="s">
        <v>92</v>
      </c>
      <c r="J75" s="342">
        <v>0</v>
      </c>
      <c r="K75" s="233" t="s">
        <v>72</v>
      </c>
      <c r="L75" s="233"/>
      <c r="M75" s="233"/>
      <c r="N75"/>
      <c r="O75" s="233"/>
      <c r="P75" s="233"/>
      <c r="Q75" s="233"/>
      <c r="R75" s="233"/>
      <c r="S75" s="233"/>
      <c r="T75" s="233"/>
      <c r="U75" s="233"/>
      <c r="V75" s="233"/>
      <c r="W75" s="233"/>
      <c r="X75" s="233"/>
      <c r="Y75" s="233"/>
      <c r="Z75" s="233"/>
      <c r="AA75" s="233"/>
      <c r="AB75" s="233"/>
      <c r="AC75" s="233"/>
      <c r="AD75" s="233"/>
      <c r="AE75" s="233"/>
      <c r="AF75" s="233"/>
      <c r="AG75" s="233"/>
      <c r="AH75" s="233"/>
    </row>
    <row r="76" spans="2:34" s="36" customFormat="1" ht="15">
      <c r="B76" s="158" t="str">
        <f>VLOOKUP(C76,Companies[],3,FALSE)</f>
        <v>C0003278263</v>
      </c>
      <c r="C76" s="233" t="s">
        <v>431</v>
      </c>
      <c r="D76" s="233" t="s">
        <v>343</v>
      </c>
      <c r="E76" s="233" t="s">
        <v>588</v>
      </c>
      <c r="F76" s="233" t="s">
        <v>61</v>
      </c>
      <c r="G76" s="339" t="s">
        <v>72</v>
      </c>
      <c r="H76" s="158"/>
      <c r="I76" s="233" t="s">
        <v>92</v>
      </c>
      <c r="J76" s="342">
        <v>0</v>
      </c>
      <c r="K76" s="233" t="s">
        <v>72</v>
      </c>
      <c r="L76" s="233"/>
      <c r="M76" s="233"/>
      <c r="N76"/>
      <c r="O76" s="233"/>
      <c r="P76" s="233"/>
      <c r="Q76" s="233"/>
      <c r="R76" s="233"/>
      <c r="S76" s="233"/>
      <c r="T76" s="233"/>
      <c r="U76" s="233"/>
      <c r="V76" s="233"/>
      <c r="W76" s="233"/>
      <c r="X76" s="233"/>
      <c r="Y76" s="233"/>
      <c r="Z76" s="233"/>
      <c r="AA76" s="233"/>
      <c r="AB76" s="233"/>
      <c r="AC76" s="233"/>
      <c r="AD76" s="233"/>
      <c r="AE76" s="233"/>
      <c r="AF76" s="233"/>
      <c r="AG76" s="233"/>
      <c r="AH76" s="233"/>
    </row>
    <row r="77" spans="2:34" s="36" customFormat="1" ht="15">
      <c r="B77" s="158" t="str">
        <f>VLOOKUP(C77,Companies[],3,FALSE)</f>
        <v>C0003278263</v>
      </c>
      <c r="C77" s="233" t="s">
        <v>431</v>
      </c>
      <c r="D77" s="233" t="s">
        <v>343</v>
      </c>
      <c r="E77" s="233" t="s">
        <v>584</v>
      </c>
      <c r="F77" s="233" t="s">
        <v>72</v>
      </c>
      <c r="G77" s="339" t="s">
        <v>72</v>
      </c>
      <c r="H77" s="158"/>
      <c r="I77" s="233" t="s">
        <v>92</v>
      </c>
      <c r="J77" s="342">
        <v>64000</v>
      </c>
      <c r="K77" s="233" t="s">
        <v>72</v>
      </c>
      <c r="L77" s="233"/>
      <c r="M77" s="233"/>
      <c r="N77"/>
      <c r="O77" s="233"/>
      <c r="P77" s="233"/>
      <c r="Q77" s="233"/>
      <c r="R77" s="233"/>
      <c r="S77" s="233"/>
      <c r="T77" s="233"/>
      <c r="U77" s="233"/>
      <c r="V77" s="233"/>
      <c r="W77" s="233"/>
      <c r="X77" s="233"/>
      <c r="Y77" s="233"/>
      <c r="Z77" s="233"/>
      <c r="AA77" s="233"/>
      <c r="AB77" s="233"/>
      <c r="AC77" s="233"/>
      <c r="AD77" s="233"/>
      <c r="AE77" s="233"/>
      <c r="AF77" s="233"/>
      <c r="AG77" s="233"/>
      <c r="AH77" s="233"/>
    </row>
    <row r="78" spans="2:34" s="36" customFormat="1" ht="15">
      <c r="B78" s="158" t="str">
        <f>VLOOKUP(C78,Companies[],3,FALSE)</f>
        <v>C0003278263</v>
      </c>
      <c r="C78" s="233" t="s">
        <v>431</v>
      </c>
      <c r="D78" s="233" t="s">
        <v>343</v>
      </c>
      <c r="E78" s="233" t="s">
        <v>578</v>
      </c>
      <c r="F78" s="233" t="s">
        <v>72</v>
      </c>
      <c r="G78" s="339" t="s">
        <v>72</v>
      </c>
      <c r="H78" s="158"/>
      <c r="I78" s="233" t="s">
        <v>92</v>
      </c>
      <c r="J78" s="342">
        <v>125690</v>
      </c>
      <c r="K78" s="233" t="s">
        <v>72</v>
      </c>
      <c r="L78" s="233"/>
      <c r="M78" s="233"/>
      <c r="N78"/>
      <c r="O78" s="233"/>
      <c r="P78" s="233"/>
      <c r="Q78" s="233"/>
      <c r="R78" s="233"/>
      <c r="S78" s="233"/>
      <c r="T78" s="233"/>
      <c r="U78" s="233"/>
      <c r="V78" s="233"/>
      <c r="W78" s="233"/>
      <c r="X78" s="233"/>
      <c r="Y78" s="233"/>
      <c r="Z78" s="233"/>
      <c r="AA78" s="233"/>
      <c r="AB78" s="233"/>
      <c r="AC78" s="233"/>
      <c r="AD78" s="233"/>
      <c r="AE78" s="233"/>
      <c r="AF78" s="233"/>
      <c r="AG78" s="233"/>
      <c r="AH78" s="233"/>
    </row>
    <row r="79" spans="2:34" s="36" customFormat="1" ht="15">
      <c r="B79" s="158" t="str">
        <f>VLOOKUP(C79,Companies[],3,FALSE)</f>
        <v>C0003278263</v>
      </c>
      <c r="C79" s="233" t="s">
        <v>431</v>
      </c>
      <c r="D79" s="233" t="s">
        <v>354</v>
      </c>
      <c r="E79" s="233" t="s">
        <v>583</v>
      </c>
      <c r="F79" s="233" t="s">
        <v>72</v>
      </c>
      <c r="G79" s="339" t="s">
        <v>72</v>
      </c>
      <c r="H79" s="158"/>
      <c r="I79" s="233" t="s">
        <v>92</v>
      </c>
      <c r="J79" s="342">
        <v>78507.539999999994</v>
      </c>
      <c r="K79" s="233" t="s">
        <v>72</v>
      </c>
      <c r="L79" s="233"/>
      <c r="M79" s="233"/>
      <c r="N79"/>
      <c r="O79" s="233"/>
      <c r="P79" s="233"/>
      <c r="Q79" s="233"/>
      <c r="R79" s="233"/>
      <c r="S79" s="233"/>
      <c r="T79" s="233"/>
      <c r="U79" s="233"/>
      <c r="V79" s="233"/>
      <c r="W79" s="233"/>
      <c r="X79" s="233"/>
      <c r="Y79" s="233"/>
      <c r="Z79" s="233"/>
      <c r="AA79" s="233"/>
      <c r="AB79" s="233"/>
      <c r="AC79" s="233"/>
      <c r="AD79" s="233"/>
      <c r="AE79" s="233"/>
      <c r="AF79" s="233"/>
      <c r="AG79" s="233"/>
      <c r="AH79" s="233"/>
    </row>
    <row r="80" spans="2:34" s="36" customFormat="1" ht="15">
      <c r="B80" s="158" t="str">
        <f>VLOOKUP(C80,Companies[],3,FALSE)</f>
        <v>C0003278263</v>
      </c>
      <c r="C80" s="233" t="s">
        <v>431</v>
      </c>
      <c r="D80" s="233" t="s">
        <v>348</v>
      </c>
      <c r="E80" s="233" t="s">
        <v>581</v>
      </c>
      <c r="F80" s="233" t="s">
        <v>61</v>
      </c>
      <c r="G80" s="339" t="s">
        <v>72</v>
      </c>
      <c r="H80" s="158"/>
      <c r="I80" s="233" t="s">
        <v>92</v>
      </c>
      <c r="J80" s="342">
        <v>300640.3</v>
      </c>
      <c r="K80" s="233" t="s">
        <v>72</v>
      </c>
      <c r="L80" s="233"/>
      <c r="M80" s="233"/>
      <c r="N80"/>
      <c r="O80" s="233"/>
      <c r="P80" s="233"/>
      <c r="Q80" s="233"/>
      <c r="R80" s="233"/>
      <c r="S80" s="233"/>
      <c r="T80" s="233"/>
      <c r="U80" s="233"/>
      <c r="V80" s="233"/>
      <c r="W80" s="233"/>
      <c r="X80" s="233"/>
      <c r="Y80" s="233"/>
      <c r="Z80" s="233"/>
      <c r="AA80" s="233"/>
      <c r="AB80" s="233"/>
      <c r="AC80" s="233"/>
      <c r="AD80" s="233"/>
      <c r="AE80" s="233"/>
      <c r="AF80" s="233"/>
      <c r="AG80" s="233"/>
      <c r="AH80" s="233"/>
    </row>
    <row r="81" spans="2:34" s="36" customFormat="1" ht="15">
      <c r="B81" s="158" t="str">
        <f>VLOOKUP(C81,Companies[],3,FALSE)</f>
        <v>C0003278263</v>
      </c>
      <c r="C81" s="233" t="s">
        <v>431</v>
      </c>
      <c r="D81" s="233" t="s">
        <v>342</v>
      </c>
      <c r="E81" s="233" t="s">
        <v>577</v>
      </c>
      <c r="F81" s="233" t="s">
        <v>61</v>
      </c>
      <c r="G81" s="233" t="s">
        <v>72</v>
      </c>
      <c r="H81" s="158"/>
      <c r="I81" s="233" t="s">
        <v>92</v>
      </c>
      <c r="J81" s="342">
        <v>33212451.07</v>
      </c>
      <c r="K81" s="233" t="s">
        <v>72</v>
      </c>
      <c r="L81" s="233"/>
      <c r="M81" s="233"/>
      <c r="N81"/>
      <c r="O81" s="233"/>
      <c r="P81" s="233"/>
      <c r="Q81" s="233"/>
      <c r="R81" s="233"/>
      <c r="S81" s="233"/>
      <c r="T81" s="233"/>
      <c r="U81" s="233"/>
      <c r="V81" s="233"/>
      <c r="W81" s="233"/>
      <c r="X81" s="233"/>
      <c r="Y81" s="233"/>
      <c r="Z81" s="233"/>
      <c r="AA81" s="233"/>
      <c r="AB81" s="233"/>
      <c r="AC81" s="233"/>
      <c r="AD81" s="233"/>
      <c r="AE81" s="233"/>
      <c r="AF81" s="233"/>
      <c r="AG81" s="233"/>
      <c r="AH81" s="233"/>
    </row>
    <row r="82" spans="2:34" s="36" customFormat="1" ht="15">
      <c r="B82" s="158" t="str">
        <f>VLOOKUP(C82,Companies[],3,FALSE)</f>
        <v>C0003278263</v>
      </c>
      <c r="C82" s="233" t="s">
        <v>431</v>
      </c>
      <c r="D82" s="233" t="s">
        <v>342</v>
      </c>
      <c r="E82" s="233" t="s">
        <v>554</v>
      </c>
      <c r="F82" s="233" t="s">
        <v>72</v>
      </c>
      <c r="G82" s="339" t="s">
        <v>72</v>
      </c>
      <c r="H82" s="158"/>
      <c r="I82" s="233" t="s">
        <v>92</v>
      </c>
      <c r="J82" s="342">
        <v>0</v>
      </c>
      <c r="K82" s="233" t="s">
        <v>72</v>
      </c>
      <c r="L82" s="233"/>
      <c r="M82" s="233"/>
      <c r="N82"/>
      <c r="O82" s="233"/>
      <c r="P82" s="233"/>
      <c r="Q82" s="233"/>
      <c r="R82" s="233"/>
      <c r="S82" s="233"/>
      <c r="T82" s="233"/>
      <c r="U82" s="233"/>
      <c r="V82" s="233"/>
      <c r="W82" s="233"/>
      <c r="X82" s="233"/>
      <c r="Y82" s="233"/>
      <c r="Z82" s="233"/>
      <c r="AA82" s="233"/>
      <c r="AB82" s="233"/>
      <c r="AC82" s="233"/>
      <c r="AD82" s="233"/>
      <c r="AE82" s="233"/>
      <c r="AF82" s="233"/>
      <c r="AG82" s="233"/>
      <c r="AH82" s="233"/>
    </row>
    <row r="83" spans="2:34" s="36" customFormat="1" ht="15">
      <c r="B83" s="158" t="str">
        <f>VLOOKUP(C83,Companies[],3,FALSE)</f>
        <v>C0003278263</v>
      </c>
      <c r="C83" s="233" t="s">
        <v>431</v>
      </c>
      <c r="D83" s="233" t="s">
        <v>342</v>
      </c>
      <c r="E83" s="233" t="s">
        <v>575</v>
      </c>
      <c r="F83" s="233" t="s">
        <v>72</v>
      </c>
      <c r="G83" s="339" t="s">
        <v>72</v>
      </c>
      <c r="H83" s="158"/>
      <c r="I83" s="233" t="s">
        <v>92</v>
      </c>
      <c r="J83" s="342">
        <v>0</v>
      </c>
      <c r="K83" s="233" t="s">
        <v>72</v>
      </c>
      <c r="L83" s="233"/>
      <c r="M83" s="233"/>
      <c r="N83"/>
      <c r="O83" s="233"/>
      <c r="P83" s="233"/>
      <c r="Q83" s="233"/>
      <c r="R83" s="233"/>
      <c r="S83" s="233"/>
      <c r="T83" s="233"/>
      <c r="U83" s="233"/>
      <c r="V83" s="233"/>
      <c r="W83" s="233"/>
      <c r="X83" s="233"/>
      <c r="Y83" s="233"/>
      <c r="Z83" s="233"/>
      <c r="AA83" s="233"/>
      <c r="AB83" s="233"/>
      <c r="AC83" s="233"/>
      <c r="AD83" s="233"/>
      <c r="AE83" s="233"/>
      <c r="AF83" s="233"/>
      <c r="AG83" s="233"/>
      <c r="AH83" s="233"/>
    </row>
    <row r="84" spans="2:34" s="36" customFormat="1" ht="15">
      <c r="B84" s="158" t="str">
        <f>VLOOKUP(C84,Companies[],3,FALSE)</f>
        <v>C0003278263</v>
      </c>
      <c r="C84" s="233" t="s">
        <v>431</v>
      </c>
      <c r="D84" s="233" t="s">
        <v>345</v>
      </c>
      <c r="E84" s="233" t="s">
        <v>572</v>
      </c>
      <c r="F84" s="233" t="s">
        <v>61</v>
      </c>
      <c r="G84" s="339" t="s">
        <v>72</v>
      </c>
      <c r="H84" s="158"/>
      <c r="I84" s="233" t="s">
        <v>92</v>
      </c>
      <c r="J84" s="342">
        <v>0</v>
      </c>
      <c r="K84" s="233" t="s">
        <v>72</v>
      </c>
      <c r="L84" s="233"/>
      <c r="M84" s="233"/>
      <c r="N84"/>
      <c r="O84" s="233"/>
      <c r="P84" s="233"/>
      <c r="Q84" s="233"/>
      <c r="R84" s="233"/>
      <c r="S84" s="233"/>
      <c r="T84" s="233"/>
      <c r="U84" s="233"/>
      <c r="V84" s="233"/>
      <c r="W84" s="233"/>
      <c r="X84" s="233"/>
      <c r="Y84" s="233"/>
      <c r="Z84" s="233"/>
      <c r="AA84" s="233"/>
      <c r="AB84" s="233"/>
      <c r="AC84" s="233"/>
      <c r="AD84" s="233"/>
      <c r="AE84" s="233"/>
      <c r="AF84" s="233"/>
      <c r="AG84" s="233"/>
      <c r="AH84" s="233"/>
    </row>
    <row r="85" spans="2:34" s="36" customFormat="1" ht="15">
      <c r="B85" s="158" t="str">
        <f>VLOOKUP(C85,Companies[],3,FALSE)</f>
        <v>C0003278484</v>
      </c>
      <c r="C85" s="233" t="s">
        <v>433</v>
      </c>
      <c r="D85" s="233" t="s">
        <v>343</v>
      </c>
      <c r="E85" s="233" t="s">
        <v>585</v>
      </c>
      <c r="F85" s="233" t="s">
        <v>61</v>
      </c>
      <c r="G85" s="339" t="s">
        <v>72</v>
      </c>
      <c r="H85" s="158"/>
      <c r="I85" s="233" t="s">
        <v>92</v>
      </c>
      <c r="J85" s="342">
        <v>0</v>
      </c>
      <c r="K85" s="233" t="s">
        <v>72</v>
      </c>
      <c r="L85" s="233"/>
      <c r="M85" s="233"/>
      <c r="N85"/>
      <c r="O85" s="233"/>
      <c r="P85" s="233"/>
      <c r="Q85" s="233"/>
      <c r="R85" s="233"/>
      <c r="S85" s="233"/>
      <c r="T85" s="233"/>
      <c r="U85" s="233"/>
      <c r="V85" s="233"/>
      <c r="W85" s="233"/>
      <c r="X85" s="233"/>
      <c r="Y85" s="233"/>
      <c r="Z85" s="233"/>
      <c r="AA85" s="233"/>
      <c r="AB85" s="233"/>
      <c r="AC85" s="233"/>
      <c r="AD85" s="233"/>
      <c r="AE85" s="233"/>
      <c r="AF85" s="233"/>
      <c r="AG85" s="233"/>
      <c r="AH85" s="233"/>
    </row>
    <row r="86" spans="2:34" s="36" customFormat="1" ht="15">
      <c r="B86" s="158" t="str">
        <f>VLOOKUP(C86,Companies[],3,FALSE)</f>
        <v>C0003278484</v>
      </c>
      <c r="C86" s="233" t="s">
        <v>433</v>
      </c>
      <c r="D86" s="233" t="s">
        <v>343</v>
      </c>
      <c r="E86" s="233" t="s">
        <v>586</v>
      </c>
      <c r="F86" s="233" t="s">
        <v>61</v>
      </c>
      <c r="G86" s="339" t="s">
        <v>72</v>
      </c>
      <c r="H86" s="158"/>
      <c r="I86" s="233" t="s">
        <v>92</v>
      </c>
      <c r="J86" s="342">
        <v>0</v>
      </c>
      <c r="K86" s="233" t="s">
        <v>72</v>
      </c>
      <c r="L86" s="233"/>
      <c r="M86" s="233"/>
      <c r="N86"/>
      <c r="O86" s="233"/>
      <c r="P86" s="233"/>
      <c r="Q86" s="233"/>
      <c r="R86" s="233"/>
      <c r="S86" s="233"/>
      <c r="T86" s="233"/>
      <c r="U86" s="233"/>
      <c r="V86" s="233"/>
      <c r="W86" s="233"/>
      <c r="X86" s="233"/>
      <c r="Y86" s="233"/>
      <c r="Z86" s="233"/>
      <c r="AA86" s="233"/>
      <c r="AB86" s="233"/>
      <c r="AC86" s="233"/>
      <c r="AD86" s="233"/>
      <c r="AE86" s="233"/>
      <c r="AF86" s="233"/>
      <c r="AG86" s="233"/>
      <c r="AH86" s="233"/>
    </row>
    <row r="87" spans="2:34" s="36" customFormat="1" ht="15">
      <c r="B87" s="158" t="str">
        <f>VLOOKUP(C87,Companies[],3,FALSE)</f>
        <v>C0003278484</v>
      </c>
      <c r="C87" s="233" t="s">
        <v>433</v>
      </c>
      <c r="D87" s="233" t="s">
        <v>343</v>
      </c>
      <c r="E87" s="233" t="s">
        <v>587</v>
      </c>
      <c r="F87" s="233" t="s">
        <v>61</v>
      </c>
      <c r="G87" s="339" t="s">
        <v>72</v>
      </c>
      <c r="H87" s="158"/>
      <c r="I87" s="233" t="s">
        <v>92</v>
      </c>
      <c r="J87" s="342">
        <v>0</v>
      </c>
      <c r="K87" s="233" t="s">
        <v>72</v>
      </c>
      <c r="L87" s="233"/>
      <c r="M87" s="233"/>
      <c r="N87"/>
      <c r="O87" s="233"/>
      <c r="P87" s="233"/>
      <c r="Q87" s="233"/>
      <c r="R87" s="233"/>
      <c r="S87" s="233"/>
      <c r="T87" s="233"/>
      <c r="U87" s="233"/>
      <c r="V87" s="233"/>
      <c r="W87" s="233"/>
      <c r="X87" s="233"/>
      <c r="Y87" s="233"/>
      <c r="Z87" s="233"/>
      <c r="AA87" s="233"/>
      <c r="AB87" s="233"/>
      <c r="AC87" s="233"/>
      <c r="AD87" s="233"/>
      <c r="AE87" s="233"/>
      <c r="AF87" s="233"/>
      <c r="AG87" s="233"/>
      <c r="AH87" s="233"/>
    </row>
    <row r="88" spans="2:34" s="36" customFormat="1" ht="15">
      <c r="B88" s="158" t="str">
        <f>VLOOKUP(C88,Companies[],3,FALSE)</f>
        <v>C0003278484</v>
      </c>
      <c r="C88" s="233" t="s">
        <v>433</v>
      </c>
      <c r="D88" s="233" t="s">
        <v>343</v>
      </c>
      <c r="E88" s="233" t="s">
        <v>588</v>
      </c>
      <c r="F88" s="233" t="s">
        <v>61</v>
      </c>
      <c r="G88" s="339" t="s">
        <v>72</v>
      </c>
      <c r="H88" s="158"/>
      <c r="I88" s="233" t="s">
        <v>92</v>
      </c>
      <c r="J88" s="342">
        <v>0</v>
      </c>
      <c r="K88" s="233" t="s">
        <v>72</v>
      </c>
      <c r="L88" s="233"/>
      <c r="M88" s="233"/>
      <c r="N88"/>
      <c r="O88" s="233"/>
      <c r="P88" s="233"/>
      <c r="Q88" s="233"/>
      <c r="R88" s="233"/>
      <c r="S88" s="233"/>
      <c r="T88" s="233"/>
      <c r="U88" s="233"/>
      <c r="V88" s="233"/>
      <c r="W88" s="233"/>
      <c r="X88" s="233"/>
      <c r="Y88" s="233"/>
      <c r="Z88" s="233"/>
      <c r="AA88" s="233"/>
      <c r="AB88" s="233"/>
      <c r="AC88" s="233"/>
      <c r="AD88" s="233"/>
      <c r="AE88" s="233"/>
      <c r="AF88" s="233"/>
      <c r="AG88" s="233"/>
      <c r="AH88" s="233"/>
    </row>
    <row r="89" spans="2:34" s="36" customFormat="1" ht="15">
      <c r="B89" s="158" t="str">
        <f>VLOOKUP(C89,Companies[],3,FALSE)</f>
        <v>C0003278484</v>
      </c>
      <c r="C89" s="233" t="s">
        <v>433</v>
      </c>
      <c r="D89" s="233" t="s">
        <v>343</v>
      </c>
      <c r="E89" s="233" t="s">
        <v>584</v>
      </c>
      <c r="F89" s="233" t="s">
        <v>72</v>
      </c>
      <c r="G89" s="339" t="s">
        <v>72</v>
      </c>
      <c r="H89" s="158"/>
      <c r="I89" s="233" t="s">
        <v>92</v>
      </c>
      <c r="J89" s="342">
        <v>354880</v>
      </c>
      <c r="K89" s="233" t="s">
        <v>72</v>
      </c>
      <c r="L89" s="233"/>
      <c r="M89" s="233"/>
      <c r="N89"/>
      <c r="O89" s="233"/>
      <c r="P89" s="233"/>
      <c r="Q89" s="233"/>
      <c r="R89" s="233"/>
      <c r="S89" s="233"/>
      <c r="T89" s="233"/>
      <c r="U89" s="233"/>
      <c r="V89" s="233"/>
      <c r="W89" s="233"/>
      <c r="X89" s="233"/>
      <c r="Y89" s="233"/>
      <c r="Z89" s="233"/>
      <c r="AA89" s="233"/>
      <c r="AB89" s="233"/>
      <c r="AC89" s="233"/>
      <c r="AD89" s="233"/>
      <c r="AE89" s="233"/>
      <c r="AF89" s="233"/>
      <c r="AG89" s="233"/>
      <c r="AH89" s="233"/>
    </row>
    <row r="90" spans="2:34" s="36" customFormat="1" ht="15">
      <c r="B90" s="158" t="str">
        <f>VLOOKUP(C90,Companies[],3,FALSE)</f>
        <v>C0003278484</v>
      </c>
      <c r="C90" s="233" t="s">
        <v>433</v>
      </c>
      <c r="D90" s="233" t="s">
        <v>343</v>
      </c>
      <c r="E90" s="233" t="s">
        <v>578</v>
      </c>
      <c r="F90" s="233" t="s">
        <v>72</v>
      </c>
      <c r="G90" s="339" t="s">
        <v>72</v>
      </c>
      <c r="H90" s="158"/>
      <c r="I90" s="233" t="s">
        <v>92</v>
      </c>
      <c r="J90" s="342">
        <v>110239</v>
      </c>
      <c r="K90" s="233" t="s">
        <v>72</v>
      </c>
      <c r="L90" s="233"/>
      <c r="M90" s="233"/>
      <c r="N90"/>
      <c r="O90" s="233"/>
      <c r="P90" s="233"/>
      <c r="Q90" s="233"/>
      <c r="R90" s="233"/>
      <c r="S90" s="233"/>
      <c r="T90" s="233"/>
      <c r="U90" s="233"/>
      <c r="V90" s="233"/>
      <c r="W90" s="233"/>
      <c r="X90" s="233"/>
      <c r="Y90" s="233"/>
      <c r="Z90" s="233"/>
      <c r="AA90" s="233"/>
      <c r="AB90" s="233"/>
      <c r="AC90" s="233"/>
      <c r="AD90" s="233"/>
      <c r="AE90" s="233"/>
      <c r="AF90" s="233"/>
      <c r="AG90" s="233"/>
      <c r="AH90" s="233"/>
    </row>
    <row r="91" spans="2:34" s="36" customFormat="1" ht="15">
      <c r="B91" s="158" t="str">
        <f>VLOOKUP(C91,Companies[],3,FALSE)</f>
        <v>C0003278484</v>
      </c>
      <c r="C91" s="233" t="s">
        <v>433</v>
      </c>
      <c r="D91" s="233" t="s">
        <v>353</v>
      </c>
      <c r="E91" s="233" t="s">
        <v>583</v>
      </c>
      <c r="F91" s="233" t="s">
        <v>72</v>
      </c>
      <c r="G91" s="339" t="s">
        <v>72</v>
      </c>
      <c r="H91" s="158"/>
      <c r="I91" s="233" t="s">
        <v>92</v>
      </c>
      <c r="J91" s="342">
        <v>0</v>
      </c>
      <c r="K91" s="233" t="s">
        <v>72</v>
      </c>
      <c r="L91" s="233"/>
      <c r="M91" s="233"/>
      <c r="N91"/>
      <c r="O91" s="233"/>
      <c r="P91" s="233"/>
      <c r="Q91" s="233"/>
      <c r="R91" s="233"/>
      <c r="S91" s="233"/>
      <c r="T91" s="233"/>
      <c r="U91" s="233"/>
      <c r="V91" s="233"/>
      <c r="W91" s="233"/>
      <c r="X91" s="233"/>
      <c r="Y91" s="233"/>
      <c r="Z91" s="233"/>
      <c r="AA91" s="233"/>
      <c r="AB91" s="233"/>
      <c r="AC91" s="233"/>
      <c r="AD91" s="233"/>
      <c r="AE91" s="233"/>
      <c r="AF91" s="233"/>
      <c r="AG91" s="233"/>
      <c r="AH91" s="233"/>
    </row>
    <row r="92" spans="2:34" s="36" customFormat="1" ht="15">
      <c r="B92" s="158" t="str">
        <f>VLOOKUP(C92,Companies[],3,FALSE)</f>
        <v>C0003278484</v>
      </c>
      <c r="C92" s="233" t="s">
        <v>433</v>
      </c>
      <c r="D92" s="233" t="s">
        <v>348</v>
      </c>
      <c r="E92" s="233" t="s">
        <v>581</v>
      </c>
      <c r="F92" s="233" t="s">
        <v>61</v>
      </c>
      <c r="G92" s="339" t="s">
        <v>72</v>
      </c>
      <c r="H92" s="158"/>
      <c r="I92" s="233" t="s">
        <v>92</v>
      </c>
      <c r="J92" s="342">
        <v>488681.33</v>
      </c>
      <c r="K92" s="233" t="s">
        <v>72</v>
      </c>
      <c r="L92" s="233"/>
      <c r="M92" s="233"/>
      <c r="N92"/>
      <c r="O92" s="233"/>
      <c r="P92" s="233"/>
      <c r="Q92" s="233"/>
      <c r="R92" s="233"/>
      <c r="S92" s="233"/>
      <c r="T92" s="233"/>
      <c r="U92" s="233"/>
      <c r="V92" s="233"/>
      <c r="W92" s="233"/>
      <c r="X92" s="233"/>
      <c r="Y92" s="233"/>
      <c r="Z92" s="233"/>
      <c r="AA92" s="233"/>
      <c r="AB92" s="233"/>
      <c r="AC92" s="233"/>
      <c r="AD92" s="233"/>
      <c r="AE92" s="233"/>
      <c r="AF92" s="233"/>
      <c r="AG92" s="233"/>
      <c r="AH92" s="233"/>
    </row>
    <row r="93" spans="2:34" s="36" customFormat="1" ht="15">
      <c r="B93" s="158" t="str">
        <f>VLOOKUP(C93,Companies[],3,FALSE)</f>
        <v>C0003278484</v>
      </c>
      <c r="C93" s="233" t="s">
        <v>433</v>
      </c>
      <c r="D93" s="233" t="s">
        <v>342</v>
      </c>
      <c r="E93" s="233" t="s">
        <v>577</v>
      </c>
      <c r="F93" s="233" t="s">
        <v>61</v>
      </c>
      <c r="G93" s="233" t="s">
        <v>72</v>
      </c>
      <c r="H93" s="158"/>
      <c r="I93" s="233" t="s">
        <v>92</v>
      </c>
      <c r="J93" s="342">
        <v>31102798</v>
      </c>
      <c r="K93" s="233" t="s">
        <v>72</v>
      </c>
      <c r="L93" s="233"/>
      <c r="M93" s="233"/>
      <c r="N93"/>
      <c r="O93" s="233"/>
      <c r="P93" s="233"/>
      <c r="Q93" s="233"/>
      <c r="R93" s="233"/>
      <c r="S93" s="233"/>
      <c r="T93" s="233"/>
      <c r="U93" s="233"/>
      <c r="V93" s="233"/>
      <c r="W93" s="233"/>
      <c r="X93" s="233"/>
      <c r="Y93" s="233"/>
      <c r="Z93" s="233"/>
      <c r="AA93" s="233"/>
      <c r="AB93" s="233"/>
      <c r="AC93" s="233"/>
      <c r="AD93" s="233"/>
      <c r="AE93" s="233"/>
      <c r="AF93" s="233"/>
      <c r="AG93" s="233"/>
      <c r="AH93" s="233"/>
    </row>
    <row r="94" spans="2:34" s="36" customFormat="1" ht="15">
      <c r="B94" s="158" t="str">
        <f>VLOOKUP(C94,Companies[],3,FALSE)</f>
        <v>C0003278484</v>
      </c>
      <c r="C94" s="233" t="s">
        <v>433</v>
      </c>
      <c r="D94" s="233" t="s">
        <v>342</v>
      </c>
      <c r="E94" s="233" t="s">
        <v>554</v>
      </c>
      <c r="F94" s="233" t="s">
        <v>72</v>
      </c>
      <c r="G94" s="339" t="s">
        <v>72</v>
      </c>
      <c r="H94" s="158"/>
      <c r="I94" s="233" t="s">
        <v>92</v>
      </c>
      <c r="J94" s="342">
        <v>0</v>
      </c>
      <c r="K94" s="233" t="s">
        <v>72</v>
      </c>
      <c r="L94" s="233"/>
      <c r="M94" s="233"/>
      <c r="N94"/>
      <c r="O94" s="233"/>
      <c r="P94" s="233"/>
      <c r="Q94" s="233"/>
      <c r="R94" s="233"/>
      <c r="S94" s="233"/>
      <c r="T94" s="233"/>
      <c r="U94" s="233"/>
      <c r="V94" s="233"/>
      <c r="W94" s="233"/>
      <c r="X94" s="233"/>
      <c r="Y94" s="233"/>
      <c r="Z94" s="233"/>
      <c r="AA94" s="233"/>
      <c r="AB94" s="233"/>
      <c r="AC94" s="233"/>
      <c r="AD94" s="233"/>
      <c r="AE94" s="233"/>
      <c r="AF94" s="233"/>
      <c r="AG94" s="233"/>
      <c r="AH94" s="233"/>
    </row>
    <row r="95" spans="2:34" s="36" customFormat="1" ht="15">
      <c r="B95" s="158" t="str">
        <f>VLOOKUP(C95,Companies[],3,FALSE)</f>
        <v>C0003278484</v>
      </c>
      <c r="C95" s="233" t="s">
        <v>433</v>
      </c>
      <c r="D95" s="233" t="s">
        <v>342</v>
      </c>
      <c r="E95" s="233" t="s">
        <v>575</v>
      </c>
      <c r="F95" s="233" t="s">
        <v>72</v>
      </c>
      <c r="G95" s="339" t="s">
        <v>72</v>
      </c>
      <c r="H95" s="158"/>
      <c r="I95" s="233" t="s">
        <v>92</v>
      </c>
      <c r="J95" s="342">
        <v>0</v>
      </c>
      <c r="K95" s="233" t="s">
        <v>72</v>
      </c>
      <c r="L95" s="233"/>
      <c r="M95" s="233"/>
      <c r="N95"/>
      <c r="O95" s="233"/>
      <c r="P95" s="233"/>
      <c r="Q95" s="233"/>
      <c r="R95" s="233"/>
      <c r="S95" s="233"/>
      <c r="T95" s="233"/>
      <c r="U95" s="233"/>
      <c r="V95" s="233"/>
      <c r="W95" s="233"/>
      <c r="X95" s="233"/>
      <c r="Y95" s="233"/>
      <c r="Z95" s="233"/>
      <c r="AA95" s="233"/>
      <c r="AB95" s="233"/>
      <c r="AC95" s="233"/>
      <c r="AD95" s="233"/>
      <c r="AE95" s="233"/>
      <c r="AF95" s="233"/>
      <c r="AG95" s="233"/>
      <c r="AH95" s="233"/>
    </row>
    <row r="96" spans="2:34" s="36" customFormat="1" ht="15">
      <c r="B96" s="158" t="str">
        <f>VLOOKUP(C96,Companies[],3,FALSE)</f>
        <v>C0003278484</v>
      </c>
      <c r="C96" s="233" t="s">
        <v>433</v>
      </c>
      <c r="D96" s="233" t="s">
        <v>345</v>
      </c>
      <c r="E96" s="233" t="s">
        <v>572</v>
      </c>
      <c r="F96" s="233" t="s">
        <v>61</v>
      </c>
      <c r="G96" s="339" t="s">
        <v>72</v>
      </c>
      <c r="H96" s="158"/>
      <c r="I96" s="233" t="s">
        <v>92</v>
      </c>
      <c r="J96" s="342">
        <v>0</v>
      </c>
      <c r="K96" s="233" t="s">
        <v>72</v>
      </c>
      <c r="L96" s="233"/>
      <c r="M96" s="233"/>
      <c r="N96"/>
      <c r="O96" s="233"/>
      <c r="P96" s="233"/>
      <c r="Q96" s="233"/>
      <c r="R96" s="233"/>
      <c r="S96" s="233"/>
      <c r="T96" s="233"/>
      <c r="U96" s="233"/>
      <c r="V96" s="233"/>
      <c r="W96" s="233"/>
      <c r="X96" s="233"/>
      <c r="Y96" s="233"/>
      <c r="Z96" s="233"/>
      <c r="AA96" s="233"/>
      <c r="AB96" s="233"/>
      <c r="AC96" s="233"/>
      <c r="AD96" s="233"/>
      <c r="AE96" s="233"/>
      <c r="AF96" s="233"/>
      <c r="AG96" s="233"/>
      <c r="AH96" s="233"/>
    </row>
    <row r="97" spans="2:34" s="36" customFormat="1" ht="15">
      <c r="B97" s="158" t="str">
        <f>VLOOKUP(C97,Companies[],3,FALSE)</f>
        <v>C000327828X</v>
      </c>
      <c r="C97" s="233" t="s">
        <v>419</v>
      </c>
      <c r="D97" s="233" t="s">
        <v>343</v>
      </c>
      <c r="E97" s="233" t="s">
        <v>585</v>
      </c>
      <c r="F97" s="233" t="s">
        <v>61</v>
      </c>
      <c r="G97" s="339" t="s">
        <v>72</v>
      </c>
      <c r="H97" s="158"/>
      <c r="I97" s="233" t="s">
        <v>92</v>
      </c>
      <c r="J97" s="342">
        <v>0</v>
      </c>
      <c r="K97" s="233" t="s">
        <v>72</v>
      </c>
      <c r="L97" s="233"/>
      <c r="M97" s="233"/>
      <c r="N97"/>
      <c r="O97" s="233"/>
      <c r="P97" s="233"/>
      <c r="Q97" s="233"/>
      <c r="R97" s="233"/>
      <c r="S97" s="233"/>
      <c r="T97" s="233"/>
      <c r="U97" s="233"/>
      <c r="V97" s="233"/>
      <c r="W97" s="233"/>
      <c r="X97" s="233"/>
      <c r="Y97" s="233"/>
      <c r="Z97" s="233"/>
      <c r="AA97" s="233"/>
      <c r="AB97" s="233"/>
      <c r="AC97" s="233"/>
      <c r="AD97" s="233"/>
      <c r="AE97" s="233"/>
      <c r="AF97" s="233"/>
      <c r="AG97" s="233"/>
      <c r="AH97" s="233"/>
    </row>
    <row r="98" spans="2:34" s="36" customFormat="1" ht="15">
      <c r="B98" s="158" t="str">
        <f>VLOOKUP(C98,Companies[],3,FALSE)</f>
        <v>C000327828X</v>
      </c>
      <c r="C98" s="233" t="s">
        <v>419</v>
      </c>
      <c r="D98" s="233" t="s">
        <v>343</v>
      </c>
      <c r="E98" s="233" t="s">
        <v>586</v>
      </c>
      <c r="F98" s="233" t="s">
        <v>61</v>
      </c>
      <c r="G98" s="339" t="s">
        <v>72</v>
      </c>
      <c r="H98" s="158"/>
      <c r="I98" s="233" t="s">
        <v>92</v>
      </c>
      <c r="J98" s="342">
        <v>0</v>
      </c>
      <c r="K98" s="233" t="s">
        <v>72</v>
      </c>
      <c r="L98" s="233"/>
      <c r="M98" s="233"/>
      <c r="N98"/>
      <c r="O98" s="233"/>
      <c r="P98" s="233"/>
      <c r="Q98" s="233"/>
      <c r="R98" s="233"/>
      <c r="S98" s="233"/>
      <c r="T98" s="233"/>
      <c r="U98" s="233"/>
      <c r="V98" s="233"/>
      <c r="W98" s="233"/>
      <c r="X98" s="233"/>
      <c r="Y98" s="233"/>
      <c r="Z98" s="233"/>
      <c r="AA98" s="233"/>
      <c r="AB98" s="233"/>
      <c r="AC98" s="233"/>
      <c r="AD98" s="233"/>
      <c r="AE98" s="233"/>
      <c r="AF98" s="233"/>
      <c r="AG98" s="233"/>
      <c r="AH98" s="233"/>
    </row>
    <row r="99" spans="2:34" s="36" customFormat="1" ht="15">
      <c r="B99" s="158" t="str">
        <f>VLOOKUP(C99,Companies[],3,FALSE)</f>
        <v>C000327828X</v>
      </c>
      <c r="C99" s="233" t="s">
        <v>419</v>
      </c>
      <c r="D99" s="233" t="s">
        <v>343</v>
      </c>
      <c r="E99" s="233" t="s">
        <v>587</v>
      </c>
      <c r="F99" s="233" t="s">
        <v>61</v>
      </c>
      <c r="G99" s="339" t="s">
        <v>72</v>
      </c>
      <c r="H99" s="158"/>
      <c r="I99" s="233" t="s">
        <v>92</v>
      </c>
      <c r="J99" s="342">
        <v>0</v>
      </c>
      <c r="K99" s="233" t="s">
        <v>72</v>
      </c>
      <c r="L99" s="233"/>
      <c r="M99" s="233"/>
      <c r="N99"/>
      <c r="O99" s="233"/>
      <c r="P99" s="233"/>
      <c r="Q99" s="233"/>
      <c r="R99" s="233"/>
      <c r="S99" s="233"/>
      <c r="T99" s="233"/>
      <c r="U99" s="233"/>
      <c r="V99" s="233"/>
      <c r="W99" s="233"/>
      <c r="X99" s="233"/>
      <c r="Y99" s="233"/>
      <c r="Z99" s="233"/>
      <c r="AA99" s="233"/>
      <c r="AB99" s="233"/>
      <c r="AC99" s="233"/>
      <c r="AD99" s="233"/>
      <c r="AE99" s="233"/>
      <c r="AF99" s="233"/>
      <c r="AG99" s="233"/>
      <c r="AH99" s="233"/>
    </row>
    <row r="100" spans="2:34" s="36" customFormat="1" ht="15">
      <c r="B100" s="158" t="str">
        <f>VLOOKUP(C100,Companies[],3,FALSE)</f>
        <v>C000327828X</v>
      </c>
      <c r="C100" s="233" t="s">
        <v>419</v>
      </c>
      <c r="D100" s="233" t="s">
        <v>343</v>
      </c>
      <c r="E100" s="233" t="s">
        <v>588</v>
      </c>
      <c r="F100" s="233" t="s">
        <v>61</v>
      </c>
      <c r="G100" s="339" t="s">
        <v>72</v>
      </c>
      <c r="H100" s="158"/>
      <c r="I100" s="233" t="s">
        <v>92</v>
      </c>
      <c r="J100" s="342">
        <v>0</v>
      </c>
      <c r="K100" s="233" t="s">
        <v>72</v>
      </c>
      <c r="L100" s="233"/>
      <c r="M100" s="233"/>
      <c r="N100"/>
      <c r="O100" s="233"/>
      <c r="P100" s="233"/>
      <c r="Q100" s="233"/>
      <c r="R100" s="233"/>
      <c r="S100" s="233"/>
      <c r="T100" s="233"/>
      <c r="U100" s="233"/>
      <c r="V100" s="233"/>
      <c r="W100" s="233"/>
      <c r="X100" s="233"/>
      <c r="Y100" s="233"/>
      <c r="Z100" s="233"/>
      <c r="AA100" s="233"/>
      <c r="AB100" s="233"/>
      <c r="AC100" s="233"/>
      <c r="AD100" s="233"/>
      <c r="AE100" s="233"/>
      <c r="AF100" s="233"/>
      <c r="AG100" s="233"/>
      <c r="AH100" s="233"/>
    </row>
    <row r="101" spans="2:34" s="36" customFormat="1" ht="15">
      <c r="B101" s="158" t="str">
        <f>VLOOKUP(C101,Companies[],3,FALSE)</f>
        <v>C000327828X</v>
      </c>
      <c r="C101" s="233" t="s">
        <v>419</v>
      </c>
      <c r="D101" s="233" t="s">
        <v>343</v>
      </c>
      <c r="E101" s="233" t="s">
        <v>584</v>
      </c>
      <c r="F101" s="233" t="s">
        <v>72</v>
      </c>
      <c r="G101" s="339" t="s">
        <v>72</v>
      </c>
      <c r="H101" s="158"/>
      <c r="I101" s="233" t="s">
        <v>92</v>
      </c>
      <c r="J101" s="342">
        <v>203315</v>
      </c>
      <c r="K101" s="233" t="s">
        <v>72</v>
      </c>
      <c r="L101" s="233"/>
      <c r="M101" s="233"/>
      <c r="N101"/>
      <c r="O101" s="233"/>
      <c r="P101" s="233"/>
      <c r="Q101" s="233"/>
      <c r="R101" s="233"/>
      <c r="S101" s="233"/>
      <c r="T101" s="233"/>
      <c r="U101" s="233"/>
      <c r="V101" s="233"/>
      <c r="W101" s="233"/>
      <c r="X101" s="233"/>
      <c r="Y101" s="233"/>
      <c r="Z101" s="233"/>
      <c r="AA101" s="233"/>
      <c r="AB101" s="233"/>
      <c r="AC101" s="233"/>
      <c r="AD101" s="233"/>
      <c r="AE101" s="233"/>
      <c r="AF101" s="233"/>
      <c r="AG101" s="233"/>
      <c r="AH101" s="233"/>
    </row>
    <row r="102" spans="2:34" s="36" customFormat="1" ht="15">
      <c r="B102" s="158" t="str">
        <f>VLOOKUP(C102,Companies[],3,FALSE)</f>
        <v>C000327828X</v>
      </c>
      <c r="C102" s="233" t="s">
        <v>419</v>
      </c>
      <c r="D102" s="233" t="s">
        <v>343</v>
      </c>
      <c r="E102" s="233" t="s">
        <v>578</v>
      </c>
      <c r="F102" s="233" t="s">
        <v>72</v>
      </c>
      <c r="G102" s="339" t="s">
        <v>72</v>
      </c>
      <c r="H102" s="158"/>
      <c r="I102" s="233" t="s">
        <v>92</v>
      </c>
      <c r="J102" s="342">
        <v>4000</v>
      </c>
      <c r="K102" s="233" t="s">
        <v>72</v>
      </c>
      <c r="L102" s="233"/>
      <c r="M102" s="233"/>
      <c r="N102"/>
      <c r="O102" s="233"/>
      <c r="P102" s="233"/>
      <c r="Q102" s="233"/>
      <c r="R102" s="233"/>
      <c r="S102" s="233"/>
      <c r="T102" s="233"/>
      <c r="U102" s="233"/>
      <c r="V102" s="233"/>
      <c r="W102" s="233"/>
      <c r="X102" s="233"/>
      <c r="Y102" s="233"/>
      <c r="Z102" s="233"/>
      <c r="AA102" s="233"/>
      <c r="AB102" s="233"/>
      <c r="AC102" s="233"/>
      <c r="AD102" s="233"/>
      <c r="AE102" s="233"/>
      <c r="AF102" s="233"/>
      <c r="AG102" s="233"/>
      <c r="AH102" s="233"/>
    </row>
    <row r="103" spans="2:34" s="36" customFormat="1" ht="15">
      <c r="B103" s="158" t="str">
        <f>VLOOKUP(C103,Companies[],3,FALSE)</f>
        <v>C000327828X</v>
      </c>
      <c r="C103" s="233" t="s">
        <v>419</v>
      </c>
      <c r="D103" s="233" t="s">
        <v>352</v>
      </c>
      <c r="E103" s="233" t="s">
        <v>583</v>
      </c>
      <c r="F103" s="233" t="s">
        <v>72</v>
      </c>
      <c r="G103" s="339" t="s">
        <v>72</v>
      </c>
      <c r="H103" s="158"/>
      <c r="I103" s="233" t="s">
        <v>92</v>
      </c>
      <c r="J103" s="342">
        <v>294939.3</v>
      </c>
      <c r="K103" s="233" t="s">
        <v>72</v>
      </c>
      <c r="L103" s="233"/>
      <c r="M103" s="233"/>
      <c r="N103"/>
      <c r="O103" s="233"/>
      <c r="P103" s="233"/>
      <c r="Q103" s="233"/>
      <c r="R103" s="233"/>
      <c r="S103" s="233"/>
      <c r="T103" s="233"/>
      <c r="U103" s="233"/>
      <c r="V103" s="233"/>
      <c r="W103" s="233"/>
      <c r="X103" s="233"/>
      <c r="Y103" s="233"/>
      <c r="Z103" s="233"/>
      <c r="AA103" s="233"/>
      <c r="AB103" s="233"/>
      <c r="AC103" s="233"/>
      <c r="AD103" s="233"/>
      <c r="AE103" s="233"/>
      <c r="AF103" s="233"/>
      <c r="AG103" s="233"/>
      <c r="AH103" s="233"/>
    </row>
    <row r="104" spans="2:34" s="36" customFormat="1" ht="15">
      <c r="B104" s="158" t="str">
        <f>VLOOKUP(C104,Companies[],3,FALSE)</f>
        <v>C000327828X</v>
      </c>
      <c r="C104" s="233" t="s">
        <v>419</v>
      </c>
      <c r="D104" s="233" t="s">
        <v>348</v>
      </c>
      <c r="E104" s="233" t="s">
        <v>581</v>
      </c>
      <c r="F104" s="233" t="s">
        <v>61</v>
      </c>
      <c r="G104" s="339" t="s">
        <v>72</v>
      </c>
      <c r="H104" s="158"/>
      <c r="I104" s="233" t="s">
        <v>92</v>
      </c>
      <c r="J104" s="342">
        <v>569256</v>
      </c>
      <c r="K104" s="233" t="s">
        <v>72</v>
      </c>
      <c r="L104" s="233"/>
      <c r="M104" s="233"/>
      <c r="N104"/>
      <c r="O104" s="233"/>
      <c r="P104" s="233"/>
      <c r="Q104" s="233"/>
      <c r="R104" s="233"/>
      <c r="S104" s="233"/>
      <c r="T104" s="233"/>
      <c r="U104" s="233"/>
      <c r="V104" s="233"/>
      <c r="W104" s="233"/>
      <c r="X104" s="233"/>
      <c r="Y104" s="233"/>
      <c r="Z104" s="233"/>
      <c r="AA104" s="233"/>
      <c r="AB104" s="233"/>
      <c r="AC104" s="233"/>
      <c r="AD104" s="233"/>
      <c r="AE104" s="233"/>
      <c r="AF104" s="233"/>
      <c r="AG104" s="233"/>
      <c r="AH104" s="233"/>
    </row>
    <row r="105" spans="2:34" s="36" customFormat="1" ht="15">
      <c r="B105" s="158" t="str">
        <f>VLOOKUP(C105,Companies[],3,FALSE)</f>
        <v>C000327828X</v>
      </c>
      <c r="C105" s="233" t="s">
        <v>419</v>
      </c>
      <c r="D105" s="233" t="s">
        <v>342</v>
      </c>
      <c r="E105" s="233" t="s">
        <v>577</v>
      </c>
      <c r="F105" s="233" t="s">
        <v>61</v>
      </c>
      <c r="G105" s="233" t="s">
        <v>72</v>
      </c>
      <c r="H105" s="158"/>
      <c r="I105" s="233" t="s">
        <v>92</v>
      </c>
      <c r="J105" s="342">
        <v>42026031</v>
      </c>
      <c r="K105" s="233" t="s">
        <v>72</v>
      </c>
      <c r="L105" s="233"/>
      <c r="M105" s="233"/>
      <c r="N105"/>
      <c r="O105" s="233"/>
      <c r="P105" s="233"/>
      <c r="Q105" s="233"/>
      <c r="R105" s="233"/>
      <c r="S105" s="233"/>
      <c r="T105" s="233"/>
      <c r="U105" s="233"/>
      <c r="V105" s="233"/>
      <c r="W105" s="233"/>
      <c r="X105" s="233"/>
      <c r="Y105" s="233"/>
      <c r="Z105" s="233"/>
      <c r="AA105" s="233"/>
      <c r="AB105" s="233"/>
      <c r="AC105" s="233"/>
      <c r="AD105" s="233"/>
      <c r="AE105" s="233"/>
      <c r="AF105" s="233"/>
      <c r="AG105" s="233"/>
      <c r="AH105" s="233"/>
    </row>
    <row r="106" spans="2:34" s="36" customFormat="1" ht="15">
      <c r="B106" s="158" t="str">
        <f>VLOOKUP(C106,Companies[],3,FALSE)</f>
        <v>C000327828X</v>
      </c>
      <c r="C106" s="233" t="s">
        <v>419</v>
      </c>
      <c r="D106" s="233" t="s">
        <v>342</v>
      </c>
      <c r="E106" s="233" t="s">
        <v>554</v>
      </c>
      <c r="F106" s="233" t="s">
        <v>72</v>
      </c>
      <c r="G106" s="339" t="s">
        <v>72</v>
      </c>
      <c r="H106" s="158"/>
      <c r="I106" s="233" t="s">
        <v>92</v>
      </c>
      <c r="J106" s="342">
        <v>60157949.200000003</v>
      </c>
      <c r="K106" s="233" t="s">
        <v>72</v>
      </c>
      <c r="L106" s="233"/>
      <c r="M106" s="233"/>
      <c r="N106"/>
      <c r="O106" s="233"/>
      <c r="P106" s="233"/>
      <c r="Q106" s="233"/>
      <c r="R106" s="233"/>
      <c r="S106" s="233"/>
      <c r="T106" s="233"/>
      <c r="U106" s="233"/>
      <c r="V106" s="233"/>
      <c r="W106" s="233"/>
      <c r="X106" s="233"/>
      <c r="Y106" s="233"/>
      <c r="Z106" s="233"/>
      <c r="AA106" s="233"/>
      <c r="AB106" s="233"/>
      <c r="AC106" s="233"/>
      <c r="AD106" s="233"/>
      <c r="AE106" s="233"/>
      <c r="AF106" s="233"/>
      <c r="AG106" s="233"/>
      <c r="AH106" s="233"/>
    </row>
    <row r="107" spans="2:34" s="36" customFormat="1" ht="15">
      <c r="B107" s="158" t="str">
        <f>VLOOKUP(C107,Companies[],3,FALSE)</f>
        <v>C000327828X</v>
      </c>
      <c r="C107" s="233" t="s">
        <v>419</v>
      </c>
      <c r="D107" s="233" t="s">
        <v>342</v>
      </c>
      <c r="E107" s="233" t="s">
        <v>575</v>
      </c>
      <c r="F107" s="233" t="s">
        <v>72</v>
      </c>
      <c r="G107" s="339" t="s">
        <v>72</v>
      </c>
      <c r="H107" s="158"/>
      <c r="I107" s="233" t="s">
        <v>92</v>
      </c>
      <c r="J107" s="342">
        <v>1416420</v>
      </c>
      <c r="K107" s="233" t="s">
        <v>72</v>
      </c>
      <c r="L107" s="233"/>
      <c r="M107" s="233"/>
      <c r="N107"/>
      <c r="O107" s="233"/>
      <c r="P107" s="233"/>
      <c r="Q107" s="233"/>
      <c r="R107" s="233"/>
      <c r="S107" s="233"/>
      <c r="T107" s="233"/>
      <c r="U107" s="233"/>
      <c r="V107" s="233"/>
      <c r="W107" s="233"/>
      <c r="X107" s="233"/>
      <c r="Y107" s="233"/>
      <c r="Z107" s="233"/>
      <c r="AA107" s="233"/>
      <c r="AB107" s="233"/>
      <c r="AC107" s="233"/>
      <c r="AD107" s="233"/>
      <c r="AE107" s="233"/>
      <c r="AF107" s="233"/>
      <c r="AG107" s="233"/>
      <c r="AH107" s="233"/>
    </row>
    <row r="108" spans="2:34" s="36" customFormat="1" ht="15">
      <c r="B108" s="158" t="str">
        <f>VLOOKUP(C108,Companies[],3,FALSE)</f>
        <v>C000327828X</v>
      </c>
      <c r="C108" s="233" t="s">
        <v>419</v>
      </c>
      <c r="D108" s="233" t="s">
        <v>345</v>
      </c>
      <c r="E108" s="233" t="s">
        <v>572</v>
      </c>
      <c r="F108" s="233" t="s">
        <v>61</v>
      </c>
      <c r="G108" s="339" t="s">
        <v>72</v>
      </c>
      <c r="H108" s="158"/>
      <c r="I108" s="233" t="s">
        <v>92</v>
      </c>
      <c r="J108" s="342">
        <v>0</v>
      </c>
      <c r="K108" s="233" t="s">
        <v>72</v>
      </c>
      <c r="L108" s="233"/>
      <c r="M108" s="233"/>
      <c r="N108"/>
      <c r="O108" s="233"/>
      <c r="P108" s="233"/>
      <c r="Q108" s="233"/>
      <c r="R108" s="233"/>
      <c r="S108" s="233"/>
      <c r="T108" s="233"/>
      <c r="U108" s="233"/>
      <c r="V108" s="233"/>
      <c r="W108" s="233"/>
      <c r="X108" s="233"/>
      <c r="Y108" s="233"/>
      <c r="Z108" s="233"/>
      <c r="AA108" s="233"/>
      <c r="AB108" s="233"/>
      <c r="AC108" s="233"/>
      <c r="AD108" s="233"/>
      <c r="AE108" s="233"/>
      <c r="AF108" s="233"/>
      <c r="AG108" s="233"/>
      <c r="AH108" s="233"/>
    </row>
    <row r="109" spans="2:34" s="36" customFormat="1" ht="15">
      <c r="B109" s="158" t="str">
        <f>VLOOKUP(C109,Companies[],3,FALSE)</f>
        <v>C0003278271</v>
      </c>
      <c r="C109" s="233" t="s">
        <v>447</v>
      </c>
      <c r="D109" s="233" t="s">
        <v>343</v>
      </c>
      <c r="E109" s="233" t="s">
        <v>585</v>
      </c>
      <c r="F109" s="233" t="s">
        <v>61</v>
      </c>
      <c r="G109" s="339" t="s">
        <v>72</v>
      </c>
      <c r="H109" s="158"/>
      <c r="I109" s="233" t="s">
        <v>92</v>
      </c>
      <c r="J109" s="342">
        <v>0</v>
      </c>
      <c r="K109" s="233" t="s">
        <v>72</v>
      </c>
      <c r="L109" s="233"/>
      <c r="M109" s="233"/>
      <c r="N109"/>
      <c r="O109" s="233"/>
      <c r="P109" s="233"/>
      <c r="Q109" s="233"/>
      <c r="R109" s="233"/>
      <c r="S109" s="233"/>
      <c r="T109" s="233"/>
      <c r="U109" s="233"/>
      <c r="V109" s="233"/>
      <c r="W109" s="233"/>
      <c r="X109" s="233"/>
      <c r="Y109" s="233"/>
      <c r="Z109" s="233"/>
      <c r="AA109" s="233"/>
      <c r="AB109" s="233"/>
      <c r="AC109" s="233"/>
      <c r="AD109" s="233"/>
      <c r="AE109" s="233"/>
      <c r="AF109" s="233"/>
      <c r="AG109" s="233"/>
      <c r="AH109" s="233"/>
    </row>
    <row r="110" spans="2:34" s="36" customFormat="1" ht="15">
      <c r="B110" s="158" t="str">
        <f>VLOOKUP(C110,Companies[],3,FALSE)</f>
        <v>C0003278271</v>
      </c>
      <c r="C110" s="233" t="s">
        <v>447</v>
      </c>
      <c r="D110" s="233" t="s">
        <v>343</v>
      </c>
      <c r="E110" s="233" t="s">
        <v>586</v>
      </c>
      <c r="F110" s="233" t="s">
        <v>61</v>
      </c>
      <c r="G110" s="339" t="s">
        <v>72</v>
      </c>
      <c r="H110" s="158"/>
      <c r="I110" s="233" t="s">
        <v>92</v>
      </c>
      <c r="J110" s="342">
        <v>0</v>
      </c>
      <c r="K110" s="233" t="s">
        <v>72</v>
      </c>
      <c r="L110" s="233"/>
      <c r="M110" s="233"/>
      <c r="N110"/>
      <c r="O110" s="233"/>
      <c r="P110" s="233"/>
      <c r="Q110" s="233"/>
      <c r="R110" s="233"/>
      <c r="S110" s="233"/>
      <c r="T110" s="233"/>
      <c r="U110" s="233"/>
      <c r="V110" s="233"/>
      <c r="W110" s="233"/>
      <c r="X110" s="233"/>
      <c r="Y110" s="233"/>
      <c r="Z110" s="233"/>
      <c r="AA110" s="233"/>
      <c r="AB110" s="233"/>
      <c r="AC110" s="233"/>
      <c r="AD110" s="233"/>
      <c r="AE110" s="233"/>
      <c r="AF110" s="233"/>
      <c r="AG110" s="233"/>
      <c r="AH110" s="233"/>
    </row>
    <row r="111" spans="2:34" s="36" customFormat="1" ht="15">
      <c r="B111" s="158" t="str">
        <f>VLOOKUP(C111,Companies[],3,FALSE)</f>
        <v>C0003278271</v>
      </c>
      <c r="C111" s="233" t="s">
        <v>447</v>
      </c>
      <c r="D111" s="233" t="s">
        <v>343</v>
      </c>
      <c r="E111" s="233" t="s">
        <v>587</v>
      </c>
      <c r="F111" s="233" t="s">
        <v>61</v>
      </c>
      <c r="G111" s="339" t="s">
        <v>72</v>
      </c>
      <c r="H111" s="158"/>
      <c r="I111" s="233" t="s">
        <v>92</v>
      </c>
      <c r="J111" s="342">
        <v>0</v>
      </c>
      <c r="K111" s="233" t="s">
        <v>72</v>
      </c>
      <c r="L111" s="233"/>
      <c r="M111" s="233"/>
      <c r="N111"/>
      <c r="O111" s="233"/>
      <c r="P111" s="233"/>
      <c r="Q111" s="233"/>
      <c r="R111" s="233"/>
      <c r="S111" s="233"/>
      <c r="T111" s="233"/>
      <c r="U111" s="233"/>
      <c r="V111" s="233"/>
      <c r="W111" s="233"/>
      <c r="X111" s="233"/>
      <c r="Y111" s="233"/>
      <c r="Z111" s="233"/>
      <c r="AA111" s="233"/>
      <c r="AB111" s="233"/>
      <c r="AC111" s="233"/>
      <c r="AD111" s="233"/>
      <c r="AE111" s="233"/>
      <c r="AF111" s="233"/>
      <c r="AG111" s="233"/>
      <c r="AH111" s="233"/>
    </row>
    <row r="112" spans="2:34" s="36" customFormat="1" ht="15">
      <c r="B112" s="158" t="str">
        <f>VLOOKUP(C112,Companies[],3,FALSE)</f>
        <v>C0003278271</v>
      </c>
      <c r="C112" s="233" t="s">
        <v>447</v>
      </c>
      <c r="D112" s="233" t="s">
        <v>343</v>
      </c>
      <c r="E112" s="233" t="s">
        <v>588</v>
      </c>
      <c r="F112" s="233" t="s">
        <v>61</v>
      </c>
      <c r="G112" s="339" t="s">
        <v>72</v>
      </c>
      <c r="H112" s="158"/>
      <c r="I112" s="233" t="s">
        <v>92</v>
      </c>
      <c r="J112" s="342">
        <v>0</v>
      </c>
      <c r="K112" s="233" t="s">
        <v>72</v>
      </c>
      <c r="L112" s="233"/>
      <c r="M112" s="233"/>
      <c r="N112"/>
      <c r="O112" s="233"/>
      <c r="P112" s="233"/>
      <c r="Q112" s="233"/>
      <c r="R112" s="233"/>
      <c r="S112" s="233"/>
      <c r="T112" s="233"/>
      <c r="U112" s="233"/>
      <c r="V112" s="233"/>
      <c r="W112" s="233"/>
      <c r="X112" s="233"/>
      <c r="Y112" s="233"/>
      <c r="Z112" s="233"/>
      <c r="AA112" s="233"/>
      <c r="AB112" s="233"/>
      <c r="AC112" s="233"/>
      <c r="AD112" s="233"/>
      <c r="AE112" s="233"/>
      <c r="AF112" s="233"/>
      <c r="AG112" s="233"/>
      <c r="AH112" s="233"/>
    </row>
    <row r="113" spans="2:34" s="36" customFormat="1" ht="15">
      <c r="B113" s="158" t="str">
        <f>VLOOKUP(C113,Companies[],3,FALSE)</f>
        <v>C0003278271</v>
      </c>
      <c r="C113" s="233" t="s">
        <v>447</v>
      </c>
      <c r="D113" s="233" t="s">
        <v>343</v>
      </c>
      <c r="E113" s="233" t="s">
        <v>584</v>
      </c>
      <c r="F113" s="233" t="s">
        <v>72</v>
      </c>
      <c r="G113" s="339" t="s">
        <v>72</v>
      </c>
      <c r="H113" s="158"/>
      <c r="I113" s="233" t="s">
        <v>92</v>
      </c>
      <c r="J113" s="342">
        <v>0</v>
      </c>
      <c r="K113" s="233" t="s">
        <v>72</v>
      </c>
      <c r="L113" s="233"/>
      <c r="M113" s="233"/>
      <c r="N113"/>
      <c r="O113" s="233"/>
      <c r="P113" s="233"/>
      <c r="Q113" s="233"/>
      <c r="R113" s="233"/>
      <c r="S113" s="233"/>
      <c r="T113" s="233"/>
      <c r="U113" s="233"/>
      <c r="V113" s="233"/>
      <c r="W113" s="233"/>
      <c r="X113" s="233"/>
      <c r="Y113" s="233"/>
      <c r="Z113" s="233"/>
      <c r="AA113" s="233"/>
      <c r="AB113" s="233"/>
      <c r="AC113" s="233"/>
      <c r="AD113" s="233"/>
      <c r="AE113" s="233"/>
      <c r="AF113" s="233"/>
      <c r="AG113" s="233"/>
      <c r="AH113" s="233"/>
    </row>
    <row r="114" spans="2:34" s="36" customFormat="1" ht="15">
      <c r="B114" s="158" t="str">
        <f>VLOOKUP(C114,Companies[],3,FALSE)</f>
        <v>C0003278271</v>
      </c>
      <c r="C114" s="233" t="s">
        <v>447</v>
      </c>
      <c r="D114" s="233" t="s">
        <v>343</v>
      </c>
      <c r="E114" s="233" t="s">
        <v>578</v>
      </c>
      <c r="F114" s="233" t="s">
        <v>72</v>
      </c>
      <c r="G114" s="339" t="s">
        <v>72</v>
      </c>
      <c r="H114" s="158"/>
      <c r="I114" s="233" t="s">
        <v>92</v>
      </c>
      <c r="J114" s="342">
        <v>0</v>
      </c>
      <c r="K114" s="233" t="s">
        <v>72</v>
      </c>
      <c r="L114" s="233"/>
      <c r="M114" s="233"/>
      <c r="N114"/>
      <c r="O114" s="233"/>
      <c r="P114" s="233"/>
      <c r="Q114" s="233"/>
      <c r="R114" s="233"/>
      <c r="S114" s="233"/>
      <c r="T114" s="233"/>
      <c r="U114" s="233"/>
      <c r="V114" s="233"/>
      <c r="W114" s="233"/>
      <c r="X114" s="233"/>
      <c r="Y114" s="233"/>
      <c r="Z114" s="233"/>
      <c r="AA114" s="233"/>
      <c r="AB114" s="233"/>
      <c r="AC114" s="233"/>
      <c r="AD114" s="233"/>
      <c r="AE114" s="233"/>
      <c r="AF114" s="233"/>
      <c r="AG114" s="233"/>
      <c r="AH114" s="233"/>
    </row>
    <row r="115" spans="2:34" s="36" customFormat="1" ht="15">
      <c r="B115" s="158" t="str">
        <f>VLOOKUP(C115,Companies[],3,FALSE)</f>
        <v>C0003278271</v>
      </c>
      <c r="C115" s="233" t="s">
        <v>447</v>
      </c>
      <c r="D115" s="233" t="s">
        <v>360</v>
      </c>
      <c r="E115" s="233" t="s">
        <v>583</v>
      </c>
      <c r="F115" s="233" t="s">
        <v>72</v>
      </c>
      <c r="G115" s="339" t="s">
        <v>72</v>
      </c>
      <c r="H115" s="158"/>
      <c r="I115" s="233" t="s">
        <v>92</v>
      </c>
      <c r="J115" s="342">
        <v>0</v>
      </c>
      <c r="K115" s="233" t="s">
        <v>72</v>
      </c>
      <c r="L115" s="233"/>
      <c r="M115" s="233"/>
      <c r="N115"/>
      <c r="O115" s="233"/>
      <c r="P115" s="233"/>
      <c r="Q115" s="233"/>
      <c r="R115" s="233"/>
      <c r="S115" s="233"/>
      <c r="T115" s="233"/>
      <c r="U115" s="233"/>
      <c r="V115" s="233"/>
      <c r="W115" s="233"/>
      <c r="X115" s="233"/>
      <c r="Y115" s="233"/>
      <c r="Z115" s="233"/>
      <c r="AA115" s="233"/>
      <c r="AB115" s="233"/>
      <c r="AC115" s="233"/>
      <c r="AD115" s="233"/>
      <c r="AE115" s="233"/>
      <c r="AF115" s="233"/>
      <c r="AG115" s="233"/>
      <c r="AH115" s="233"/>
    </row>
    <row r="116" spans="2:34" s="36" customFormat="1" ht="15">
      <c r="B116" s="158" t="str">
        <f>VLOOKUP(C116,Companies[],3,FALSE)</f>
        <v>C0003278271</v>
      </c>
      <c r="C116" s="233" t="s">
        <v>447</v>
      </c>
      <c r="D116" s="233" t="s">
        <v>348</v>
      </c>
      <c r="E116" s="233" t="s">
        <v>581</v>
      </c>
      <c r="F116" s="233" t="s">
        <v>61</v>
      </c>
      <c r="G116" s="339" t="s">
        <v>72</v>
      </c>
      <c r="H116" s="158"/>
      <c r="I116" s="233" t="s">
        <v>92</v>
      </c>
      <c r="J116" s="342">
        <v>0</v>
      </c>
      <c r="K116" s="233" t="s">
        <v>72</v>
      </c>
      <c r="L116" s="233"/>
      <c r="M116" s="233"/>
      <c r="N116"/>
      <c r="O116" s="233"/>
      <c r="P116" s="233"/>
      <c r="Q116" s="233"/>
      <c r="R116" s="233"/>
      <c r="S116" s="233"/>
      <c r="T116" s="233"/>
      <c r="U116" s="233"/>
      <c r="V116" s="233"/>
      <c r="W116" s="233"/>
      <c r="X116" s="233"/>
      <c r="Y116" s="233"/>
      <c r="Z116" s="233"/>
      <c r="AA116" s="233"/>
      <c r="AB116" s="233"/>
      <c r="AC116" s="233"/>
      <c r="AD116" s="233"/>
      <c r="AE116" s="233"/>
      <c r="AF116" s="233"/>
      <c r="AG116" s="233"/>
      <c r="AH116" s="233"/>
    </row>
    <row r="117" spans="2:34" s="36" customFormat="1" ht="15">
      <c r="B117" s="158" t="str">
        <f>VLOOKUP(C117,Companies[],3,FALSE)</f>
        <v>C0003278271</v>
      </c>
      <c r="C117" s="233" t="s">
        <v>447</v>
      </c>
      <c r="D117" s="233" t="s">
        <v>342</v>
      </c>
      <c r="E117" s="233" t="s">
        <v>577</v>
      </c>
      <c r="F117" s="233" t="s">
        <v>61</v>
      </c>
      <c r="G117" s="233" t="s">
        <v>72</v>
      </c>
      <c r="H117" s="158"/>
      <c r="I117" s="233" t="s">
        <v>92</v>
      </c>
      <c r="J117" s="342">
        <v>0</v>
      </c>
      <c r="K117" s="233" t="s">
        <v>72</v>
      </c>
      <c r="L117" s="233"/>
      <c r="M117" s="233"/>
      <c r="N117"/>
      <c r="O117" s="233"/>
      <c r="P117" s="233"/>
      <c r="Q117" s="233"/>
      <c r="R117" s="233"/>
      <c r="S117" s="233"/>
      <c r="T117" s="233"/>
      <c r="U117" s="233"/>
      <c r="V117" s="233"/>
      <c r="W117" s="233"/>
      <c r="X117" s="233"/>
      <c r="Y117" s="233"/>
      <c r="Z117" s="233"/>
      <c r="AA117" s="233"/>
      <c r="AB117" s="233"/>
      <c r="AC117" s="233"/>
      <c r="AD117" s="233"/>
      <c r="AE117" s="233"/>
      <c r="AF117" s="233"/>
      <c r="AG117" s="233"/>
      <c r="AH117" s="233"/>
    </row>
    <row r="118" spans="2:34" s="36" customFormat="1" ht="15">
      <c r="B118" s="158" t="str">
        <f>VLOOKUP(C118,Companies[],3,FALSE)</f>
        <v>C0003278271</v>
      </c>
      <c r="C118" s="233" t="s">
        <v>447</v>
      </c>
      <c r="D118" s="233" t="s">
        <v>342</v>
      </c>
      <c r="E118" s="233" t="s">
        <v>554</v>
      </c>
      <c r="F118" s="233" t="s">
        <v>72</v>
      </c>
      <c r="G118" s="339" t="s">
        <v>72</v>
      </c>
      <c r="H118" s="158"/>
      <c r="I118" s="233" t="s">
        <v>92</v>
      </c>
      <c r="J118" s="342">
        <v>0</v>
      </c>
      <c r="K118" s="233" t="s">
        <v>72</v>
      </c>
      <c r="L118" s="233"/>
      <c r="M118" s="233"/>
      <c r="N118"/>
      <c r="O118" s="233"/>
      <c r="P118" s="233"/>
      <c r="Q118" s="233"/>
      <c r="R118" s="233"/>
      <c r="S118" s="233"/>
      <c r="T118" s="233"/>
      <c r="U118" s="233"/>
      <c r="V118" s="233"/>
      <c r="W118" s="233"/>
      <c r="X118" s="233"/>
      <c r="Y118" s="233"/>
      <c r="Z118" s="233"/>
      <c r="AA118" s="233"/>
      <c r="AB118" s="233"/>
      <c r="AC118" s="233"/>
      <c r="AD118" s="233"/>
      <c r="AE118" s="233"/>
      <c r="AF118" s="233"/>
      <c r="AG118" s="233"/>
      <c r="AH118" s="233"/>
    </row>
    <row r="119" spans="2:34" s="36" customFormat="1" ht="15">
      <c r="B119" s="158" t="str">
        <f>VLOOKUP(C119,Companies[],3,FALSE)</f>
        <v>C0003278271</v>
      </c>
      <c r="C119" s="233" t="s">
        <v>447</v>
      </c>
      <c r="D119" s="233" t="s">
        <v>342</v>
      </c>
      <c r="E119" s="233" t="s">
        <v>575</v>
      </c>
      <c r="F119" s="233" t="s">
        <v>72</v>
      </c>
      <c r="G119" s="339" t="s">
        <v>72</v>
      </c>
      <c r="H119" s="158"/>
      <c r="I119" s="233" t="s">
        <v>92</v>
      </c>
      <c r="J119" s="342">
        <v>0</v>
      </c>
      <c r="K119" s="233" t="s">
        <v>72</v>
      </c>
      <c r="L119" s="233"/>
      <c r="M119" s="233"/>
      <c r="N119"/>
      <c r="O119" s="233"/>
      <c r="P119" s="233"/>
      <c r="Q119" s="233"/>
      <c r="R119" s="233"/>
      <c r="S119" s="233"/>
      <c r="T119" s="233"/>
      <c r="U119" s="233"/>
      <c r="V119" s="233"/>
      <c r="W119" s="233"/>
      <c r="X119" s="233"/>
      <c r="Y119" s="233"/>
      <c r="Z119" s="233"/>
      <c r="AA119" s="233"/>
      <c r="AB119" s="233"/>
      <c r="AC119" s="233"/>
      <c r="AD119" s="233"/>
      <c r="AE119" s="233"/>
      <c r="AF119" s="233"/>
      <c r="AG119" s="233"/>
      <c r="AH119" s="233"/>
    </row>
    <row r="120" spans="2:34" s="36" customFormat="1" ht="15">
      <c r="B120" s="158" t="str">
        <f>VLOOKUP(C120,Companies[],3,FALSE)</f>
        <v>C0003278271</v>
      </c>
      <c r="C120" s="233" t="s">
        <v>447</v>
      </c>
      <c r="D120" s="233" t="s">
        <v>345</v>
      </c>
      <c r="E120" s="233" t="s">
        <v>572</v>
      </c>
      <c r="F120" s="233" t="s">
        <v>61</v>
      </c>
      <c r="G120" s="339" t="s">
        <v>72</v>
      </c>
      <c r="H120" s="158"/>
      <c r="I120" s="233" t="s">
        <v>92</v>
      </c>
      <c r="J120" s="342">
        <v>0</v>
      </c>
      <c r="K120" s="233" t="s">
        <v>72</v>
      </c>
      <c r="L120" s="233"/>
      <c r="M120" s="233"/>
      <c r="N120"/>
      <c r="O120" s="233"/>
      <c r="P120" s="233"/>
      <c r="Q120" s="233"/>
      <c r="R120" s="233"/>
      <c r="S120" s="233"/>
      <c r="T120" s="233"/>
      <c r="U120" s="233"/>
      <c r="V120" s="233"/>
      <c r="W120" s="233"/>
      <c r="X120" s="233"/>
      <c r="Y120" s="233"/>
      <c r="Z120" s="233"/>
      <c r="AA120" s="233"/>
      <c r="AB120" s="233"/>
      <c r="AC120" s="233"/>
      <c r="AD120" s="233"/>
      <c r="AE120" s="233"/>
      <c r="AF120" s="233"/>
      <c r="AG120" s="233"/>
      <c r="AH120" s="233"/>
    </row>
    <row r="121" spans="2:34" s="36" customFormat="1" ht="15">
      <c r="B121" s="158" t="str">
        <f>VLOOKUP(C121,Companies[],3,FALSE)</f>
        <v>C0004524764</v>
      </c>
      <c r="C121" s="233" t="s">
        <v>422</v>
      </c>
      <c r="D121" s="233" t="s">
        <v>343</v>
      </c>
      <c r="E121" s="233" t="s">
        <v>585</v>
      </c>
      <c r="F121" s="233" t="s">
        <v>61</v>
      </c>
      <c r="G121" s="339" t="s">
        <v>72</v>
      </c>
      <c r="H121" s="158"/>
      <c r="I121" s="233" t="s">
        <v>92</v>
      </c>
      <c r="J121" s="342">
        <v>0</v>
      </c>
      <c r="K121" s="233" t="s">
        <v>72</v>
      </c>
      <c r="L121" s="233"/>
      <c r="M121" s="233"/>
      <c r="N121"/>
      <c r="O121" s="233"/>
      <c r="P121" s="233"/>
      <c r="Q121" s="233"/>
      <c r="R121" s="233"/>
      <c r="S121" s="233"/>
      <c r="T121" s="233"/>
      <c r="U121" s="233"/>
      <c r="V121" s="233"/>
      <c r="W121" s="233"/>
      <c r="X121" s="233"/>
      <c r="Y121" s="233"/>
      <c r="Z121" s="233"/>
      <c r="AA121" s="233"/>
      <c r="AB121" s="233"/>
      <c r="AC121" s="233"/>
      <c r="AD121" s="233"/>
      <c r="AE121" s="233"/>
      <c r="AF121" s="233"/>
      <c r="AG121" s="233"/>
      <c r="AH121" s="233"/>
    </row>
    <row r="122" spans="2:34" s="36" customFormat="1" ht="15">
      <c r="B122" s="158" t="str">
        <f>VLOOKUP(C122,Companies[],3,FALSE)</f>
        <v>C0004524764</v>
      </c>
      <c r="C122" s="233" t="s">
        <v>422</v>
      </c>
      <c r="D122" s="233" t="s">
        <v>343</v>
      </c>
      <c r="E122" s="233" t="s">
        <v>586</v>
      </c>
      <c r="F122" s="233" t="s">
        <v>61</v>
      </c>
      <c r="G122" s="339" t="s">
        <v>72</v>
      </c>
      <c r="H122" s="158"/>
      <c r="I122" s="233" t="s">
        <v>92</v>
      </c>
      <c r="J122" s="342">
        <v>0</v>
      </c>
      <c r="K122" s="233" t="s">
        <v>72</v>
      </c>
      <c r="L122" s="233"/>
      <c r="M122" s="233"/>
      <c r="N122"/>
      <c r="O122" s="233"/>
      <c r="P122" s="233"/>
      <c r="Q122" s="233"/>
      <c r="R122" s="233"/>
      <c r="S122" s="233"/>
      <c r="T122" s="233"/>
      <c r="U122" s="233"/>
      <c r="V122" s="233"/>
      <c r="W122" s="233"/>
      <c r="X122" s="233"/>
      <c r="Y122" s="233"/>
      <c r="Z122" s="233"/>
      <c r="AA122" s="233"/>
      <c r="AB122" s="233"/>
      <c r="AC122" s="233"/>
      <c r="AD122" s="233"/>
      <c r="AE122" s="233"/>
      <c r="AF122" s="233"/>
      <c r="AG122" s="233"/>
      <c r="AH122" s="233"/>
    </row>
    <row r="123" spans="2:34" s="36" customFormat="1" ht="15">
      <c r="B123" s="158" t="str">
        <f>VLOOKUP(C123,Companies[],3,FALSE)</f>
        <v>C0004524764</v>
      </c>
      <c r="C123" s="233" t="s">
        <v>422</v>
      </c>
      <c r="D123" s="233" t="s">
        <v>343</v>
      </c>
      <c r="E123" s="233" t="s">
        <v>587</v>
      </c>
      <c r="F123" s="233" t="s">
        <v>61</v>
      </c>
      <c r="G123" s="339" t="s">
        <v>72</v>
      </c>
      <c r="H123" s="158"/>
      <c r="I123" s="233" t="s">
        <v>92</v>
      </c>
      <c r="J123" s="342">
        <v>0</v>
      </c>
      <c r="K123" s="233" t="s">
        <v>72</v>
      </c>
      <c r="L123" s="233"/>
      <c r="M123" s="233"/>
      <c r="N123"/>
      <c r="O123" s="233"/>
      <c r="P123" s="233"/>
      <c r="Q123" s="233"/>
      <c r="R123" s="233"/>
      <c r="S123" s="233"/>
      <c r="T123" s="233"/>
      <c r="U123" s="233"/>
      <c r="V123" s="233"/>
      <c r="W123" s="233"/>
      <c r="X123" s="233"/>
      <c r="Y123" s="233"/>
      <c r="Z123" s="233"/>
      <c r="AA123" s="233"/>
      <c r="AB123" s="233"/>
      <c r="AC123" s="233"/>
      <c r="AD123" s="233"/>
      <c r="AE123" s="233"/>
      <c r="AF123" s="233"/>
      <c r="AG123" s="233"/>
      <c r="AH123" s="233"/>
    </row>
    <row r="124" spans="2:34" s="36" customFormat="1" ht="15">
      <c r="B124" s="158" t="str">
        <f>VLOOKUP(C124,Companies[],3,FALSE)</f>
        <v>C0004524764</v>
      </c>
      <c r="C124" s="233" t="s">
        <v>422</v>
      </c>
      <c r="D124" s="233" t="s">
        <v>343</v>
      </c>
      <c r="E124" s="233" t="s">
        <v>588</v>
      </c>
      <c r="F124" s="233" t="s">
        <v>61</v>
      </c>
      <c r="G124" s="339" t="s">
        <v>72</v>
      </c>
      <c r="H124" s="158"/>
      <c r="I124" s="233" t="s">
        <v>92</v>
      </c>
      <c r="J124" s="342">
        <v>0</v>
      </c>
      <c r="K124" s="233" t="s">
        <v>72</v>
      </c>
      <c r="L124" s="233"/>
      <c r="M124" s="233"/>
      <c r="N124"/>
      <c r="O124" s="233"/>
      <c r="P124" s="233"/>
      <c r="Q124" s="233"/>
      <c r="R124" s="233"/>
      <c r="S124" s="233"/>
      <c r="T124" s="233"/>
      <c r="U124" s="233"/>
      <c r="V124" s="233"/>
      <c r="W124" s="233"/>
      <c r="X124" s="233"/>
      <c r="Y124" s="233"/>
      <c r="Z124" s="233"/>
      <c r="AA124" s="233"/>
      <c r="AB124" s="233"/>
      <c r="AC124" s="233"/>
      <c r="AD124" s="233"/>
      <c r="AE124" s="233"/>
      <c r="AF124" s="233"/>
      <c r="AG124" s="233"/>
      <c r="AH124" s="233"/>
    </row>
    <row r="125" spans="2:34" s="36" customFormat="1" ht="15">
      <c r="B125" s="158" t="str">
        <f>VLOOKUP(C125,Companies[],3,FALSE)</f>
        <v>C0004524764</v>
      </c>
      <c r="C125" s="233" t="s">
        <v>422</v>
      </c>
      <c r="D125" s="233" t="s">
        <v>343</v>
      </c>
      <c r="E125" s="233" t="s">
        <v>584</v>
      </c>
      <c r="F125" s="233" t="s">
        <v>72</v>
      </c>
      <c r="G125" s="339" t="s">
        <v>72</v>
      </c>
      <c r="H125" s="158"/>
      <c r="I125" s="233" t="s">
        <v>92</v>
      </c>
      <c r="J125" s="342">
        <v>316020</v>
      </c>
      <c r="K125" s="233" t="s">
        <v>72</v>
      </c>
      <c r="L125" s="233"/>
      <c r="M125" s="233"/>
      <c r="N125"/>
      <c r="O125" s="233"/>
      <c r="P125" s="233"/>
      <c r="Q125" s="233"/>
      <c r="R125" s="233"/>
      <c r="S125" s="233"/>
      <c r="T125" s="233"/>
      <c r="U125" s="233"/>
      <c r="V125" s="233"/>
      <c r="W125" s="233"/>
      <c r="X125" s="233"/>
      <c r="Y125" s="233"/>
      <c r="Z125" s="233"/>
      <c r="AA125" s="233"/>
      <c r="AB125" s="233"/>
      <c r="AC125" s="233"/>
      <c r="AD125" s="233"/>
      <c r="AE125" s="233"/>
      <c r="AF125" s="233"/>
      <c r="AG125" s="233"/>
      <c r="AH125" s="233"/>
    </row>
    <row r="126" spans="2:34" s="36" customFormat="1" ht="15">
      <c r="B126" s="158" t="str">
        <f>VLOOKUP(C126,Companies[],3,FALSE)</f>
        <v>C0004524764</v>
      </c>
      <c r="C126" s="233" t="s">
        <v>422</v>
      </c>
      <c r="D126" s="233" t="s">
        <v>343</v>
      </c>
      <c r="E126" s="233" t="s">
        <v>578</v>
      </c>
      <c r="F126" s="233" t="s">
        <v>72</v>
      </c>
      <c r="G126" s="339" t="s">
        <v>72</v>
      </c>
      <c r="H126" s="158"/>
      <c r="I126" s="233" t="s">
        <v>92</v>
      </c>
      <c r="J126" s="342">
        <v>237330</v>
      </c>
      <c r="K126" s="233" t="s">
        <v>72</v>
      </c>
      <c r="L126" s="233"/>
      <c r="M126" s="233"/>
      <c r="N126"/>
      <c r="O126" s="233"/>
      <c r="P126" s="233"/>
      <c r="Q126" s="233"/>
      <c r="R126" s="233"/>
      <c r="S126" s="233"/>
      <c r="T126" s="233"/>
      <c r="U126" s="233"/>
      <c r="V126" s="233"/>
      <c r="W126" s="233"/>
      <c r="X126" s="233"/>
      <c r="Y126" s="233"/>
      <c r="Z126" s="233"/>
      <c r="AA126" s="233"/>
      <c r="AB126" s="233"/>
      <c r="AC126" s="233"/>
      <c r="AD126" s="233"/>
      <c r="AE126" s="233"/>
      <c r="AF126" s="233"/>
      <c r="AG126" s="233"/>
      <c r="AH126" s="233"/>
    </row>
    <row r="127" spans="2:34" s="36" customFormat="1" ht="15">
      <c r="B127" s="158" t="str">
        <f>VLOOKUP(C127,Companies[],3,FALSE)</f>
        <v>C0004524764</v>
      </c>
      <c r="C127" s="233" t="s">
        <v>422</v>
      </c>
      <c r="D127" s="233" t="s">
        <v>359</v>
      </c>
      <c r="E127" s="233" t="s">
        <v>583</v>
      </c>
      <c r="F127" s="233" t="s">
        <v>72</v>
      </c>
      <c r="G127" s="339" t="s">
        <v>72</v>
      </c>
      <c r="H127" s="158"/>
      <c r="I127" s="233" t="s">
        <v>92</v>
      </c>
      <c r="J127" s="342">
        <v>0</v>
      </c>
      <c r="K127" s="233" t="s">
        <v>72</v>
      </c>
      <c r="L127" s="233"/>
      <c r="M127" s="233"/>
      <c r="N127"/>
      <c r="O127" s="233"/>
      <c r="P127" s="233"/>
      <c r="Q127" s="233"/>
      <c r="R127" s="233"/>
      <c r="S127" s="233"/>
      <c r="T127" s="233"/>
      <c r="U127" s="233"/>
      <c r="V127" s="233"/>
      <c r="W127" s="233"/>
      <c r="X127" s="233"/>
      <c r="Y127" s="233"/>
      <c r="Z127" s="233"/>
      <c r="AA127" s="233"/>
      <c r="AB127" s="233"/>
      <c r="AC127" s="233"/>
      <c r="AD127" s="233"/>
      <c r="AE127" s="233"/>
      <c r="AF127" s="233"/>
      <c r="AG127" s="233"/>
      <c r="AH127" s="233"/>
    </row>
    <row r="128" spans="2:34" s="36" customFormat="1" ht="15">
      <c r="B128" s="158" t="str">
        <f>VLOOKUP(C128,Companies[],3,FALSE)</f>
        <v>C0004524764</v>
      </c>
      <c r="C128" s="233" t="s">
        <v>422</v>
      </c>
      <c r="D128" s="233" t="s">
        <v>348</v>
      </c>
      <c r="E128" s="233" t="s">
        <v>581</v>
      </c>
      <c r="F128" s="233" t="s">
        <v>61</v>
      </c>
      <c r="G128" s="339" t="s">
        <v>72</v>
      </c>
      <c r="H128" s="158"/>
      <c r="I128" s="233" t="s">
        <v>92</v>
      </c>
      <c r="J128" s="342">
        <v>974632</v>
      </c>
      <c r="K128" s="233" t="s">
        <v>72</v>
      </c>
      <c r="L128" s="233"/>
      <c r="M128" s="233"/>
      <c r="N128"/>
      <c r="O128" s="233"/>
      <c r="P128" s="233"/>
      <c r="Q128" s="233"/>
      <c r="R128" s="233"/>
      <c r="S128" s="233"/>
      <c r="T128" s="233"/>
      <c r="U128" s="233"/>
      <c r="V128" s="233"/>
      <c r="W128" s="233"/>
      <c r="X128" s="233"/>
      <c r="Y128" s="233"/>
      <c r="Z128" s="233"/>
      <c r="AA128" s="233"/>
      <c r="AB128" s="233"/>
      <c r="AC128" s="233"/>
      <c r="AD128" s="233"/>
      <c r="AE128" s="233"/>
      <c r="AF128" s="233"/>
      <c r="AG128" s="233"/>
      <c r="AH128" s="233"/>
    </row>
    <row r="129" spans="2:34" s="36" customFormat="1" ht="15">
      <c r="B129" s="158" t="str">
        <f>VLOOKUP(C129,Companies[],3,FALSE)</f>
        <v>C0004524764</v>
      </c>
      <c r="C129" s="233" t="s">
        <v>422</v>
      </c>
      <c r="D129" s="233" t="s">
        <v>342</v>
      </c>
      <c r="E129" s="233" t="s">
        <v>577</v>
      </c>
      <c r="F129" s="233" t="s">
        <v>61</v>
      </c>
      <c r="G129" s="233" t="s">
        <v>72</v>
      </c>
      <c r="H129" s="158"/>
      <c r="I129" s="233" t="s">
        <v>92</v>
      </c>
      <c r="J129" s="342">
        <v>61107092</v>
      </c>
      <c r="K129" s="233" t="s">
        <v>72</v>
      </c>
      <c r="L129" s="233"/>
      <c r="M129" s="233"/>
      <c r="N129"/>
      <c r="O129" s="233"/>
      <c r="P129" s="233"/>
      <c r="Q129" s="233"/>
      <c r="R129" s="233"/>
      <c r="S129" s="233"/>
      <c r="T129" s="233"/>
      <c r="U129" s="233"/>
      <c r="V129" s="233"/>
      <c r="W129" s="233"/>
      <c r="X129" s="233"/>
      <c r="Y129" s="233"/>
      <c r="Z129" s="233"/>
      <c r="AA129" s="233"/>
      <c r="AB129" s="233"/>
      <c r="AC129" s="233"/>
      <c r="AD129" s="233"/>
      <c r="AE129" s="233"/>
      <c r="AF129" s="233"/>
      <c r="AG129" s="233"/>
      <c r="AH129" s="233"/>
    </row>
    <row r="130" spans="2:34" s="36" customFormat="1" ht="15">
      <c r="B130" s="158" t="str">
        <f>VLOOKUP(C130,Companies[],3,FALSE)</f>
        <v>C0004524764</v>
      </c>
      <c r="C130" s="233" t="s">
        <v>422</v>
      </c>
      <c r="D130" s="233" t="s">
        <v>342</v>
      </c>
      <c r="E130" s="233" t="s">
        <v>554</v>
      </c>
      <c r="F130" s="233" t="s">
        <v>72</v>
      </c>
      <c r="G130" s="339" t="s">
        <v>72</v>
      </c>
      <c r="H130" s="158"/>
      <c r="I130" s="233" t="s">
        <v>92</v>
      </c>
      <c r="J130" s="342">
        <v>0</v>
      </c>
      <c r="K130" s="233" t="s">
        <v>72</v>
      </c>
      <c r="L130" s="233"/>
      <c r="M130" s="233"/>
      <c r="N130"/>
      <c r="O130" s="233"/>
      <c r="P130" s="233"/>
      <c r="Q130" s="233"/>
      <c r="R130" s="233"/>
      <c r="S130" s="233"/>
      <c r="T130" s="233"/>
      <c r="U130" s="233"/>
      <c r="V130" s="233"/>
      <c r="W130" s="233"/>
      <c r="X130" s="233"/>
      <c r="Y130" s="233"/>
      <c r="Z130" s="233"/>
      <c r="AA130" s="233"/>
      <c r="AB130" s="233"/>
      <c r="AC130" s="233"/>
      <c r="AD130" s="233"/>
      <c r="AE130" s="233"/>
      <c r="AF130" s="233"/>
      <c r="AG130" s="233"/>
      <c r="AH130" s="233"/>
    </row>
    <row r="131" spans="2:34" s="36" customFormat="1" ht="15">
      <c r="B131" s="158" t="str">
        <f>VLOOKUP(C131,Companies[],3,FALSE)</f>
        <v>C0004524764</v>
      </c>
      <c r="C131" s="233" t="s">
        <v>422</v>
      </c>
      <c r="D131" s="233" t="s">
        <v>342</v>
      </c>
      <c r="E131" s="233" t="s">
        <v>575</v>
      </c>
      <c r="F131" s="233" t="s">
        <v>72</v>
      </c>
      <c r="G131" s="339" t="s">
        <v>72</v>
      </c>
      <c r="H131" s="158"/>
      <c r="I131" s="233" t="s">
        <v>92</v>
      </c>
      <c r="J131" s="342">
        <v>0</v>
      </c>
      <c r="K131" s="233" t="s">
        <v>72</v>
      </c>
      <c r="L131" s="233"/>
      <c r="M131" s="233"/>
      <c r="N131"/>
      <c r="O131" s="233"/>
      <c r="P131" s="233"/>
      <c r="Q131" s="233"/>
      <c r="R131" s="233"/>
      <c r="S131" s="233"/>
      <c r="T131" s="233"/>
      <c r="U131" s="233"/>
      <c r="V131" s="233"/>
      <c r="W131" s="233"/>
      <c r="X131" s="233"/>
      <c r="Y131" s="233"/>
      <c r="Z131" s="233"/>
      <c r="AA131" s="233"/>
      <c r="AB131" s="233"/>
      <c r="AC131" s="233"/>
      <c r="AD131" s="233"/>
      <c r="AE131" s="233"/>
      <c r="AF131" s="233"/>
      <c r="AG131" s="233"/>
      <c r="AH131" s="233"/>
    </row>
    <row r="132" spans="2:34" s="36" customFormat="1" ht="15">
      <c r="B132" s="158" t="str">
        <f>VLOOKUP(C132,Companies[],3,FALSE)</f>
        <v>C0004524764</v>
      </c>
      <c r="C132" s="233" t="s">
        <v>422</v>
      </c>
      <c r="D132" s="233" t="s">
        <v>345</v>
      </c>
      <c r="E132" s="233" t="s">
        <v>572</v>
      </c>
      <c r="F132" s="233" t="s">
        <v>61</v>
      </c>
      <c r="G132" s="339" t="s">
        <v>72</v>
      </c>
      <c r="H132" s="158"/>
      <c r="I132" s="233" t="s">
        <v>92</v>
      </c>
      <c r="J132" s="342">
        <v>1510200</v>
      </c>
      <c r="K132" s="233" t="s">
        <v>72</v>
      </c>
      <c r="L132" s="233"/>
      <c r="M132" s="233"/>
      <c r="N132"/>
      <c r="O132" s="233"/>
      <c r="P132" s="233"/>
      <c r="Q132" s="233"/>
      <c r="R132" s="233"/>
      <c r="S132" s="233"/>
      <c r="T132" s="233"/>
      <c r="U132" s="233"/>
      <c r="V132" s="233"/>
      <c r="W132" s="233"/>
      <c r="X132" s="233"/>
      <c r="Y132" s="233"/>
      <c r="Z132" s="233"/>
      <c r="AA132" s="233"/>
      <c r="AB132" s="233"/>
      <c r="AC132" s="233"/>
      <c r="AD132" s="233"/>
      <c r="AE132" s="233"/>
      <c r="AF132" s="233"/>
      <c r="AG132" s="233"/>
      <c r="AH132" s="233"/>
    </row>
    <row r="133" spans="2:34" s="36" customFormat="1" ht="15">
      <c r="B133" s="158" t="str">
        <f>VLOOKUP(C133,Companies[],3,FALSE)</f>
        <v xml:space="preserve">C000366497X </v>
      </c>
      <c r="C133" s="233" t="s">
        <v>416</v>
      </c>
      <c r="D133" s="233" t="s">
        <v>343</v>
      </c>
      <c r="E133" s="233" t="s">
        <v>585</v>
      </c>
      <c r="F133" s="233" t="s">
        <v>61</v>
      </c>
      <c r="G133" s="339" t="s">
        <v>72</v>
      </c>
      <c r="H133" s="158"/>
      <c r="I133" s="233" t="s">
        <v>92</v>
      </c>
      <c r="J133" s="342">
        <v>0</v>
      </c>
      <c r="K133" s="233" t="s">
        <v>72</v>
      </c>
      <c r="L133" s="233"/>
      <c r="M133" s="233"/>
      <c r="N133"/>
      <c r="O133" s="233"/>
      <c r="P133" s="233"/>
      <c r="Q133" s="233"/>
      <c r="R133" s="233"/>
      <c r="S133" s="233"/>
      <c r="T133" s="233"/>
      <c r="U133" s="233"/>
      <c r="V133" s="233"/>
      <c r="W133" s="233"/>
      <c r="X133" s="233"/>
      <c r="Y133" s="233"/>
      <c r="Z133" s="233"/>
      <c r="AA133" s="233"/>
      <c r="AB133" s="233"/>
      <c r="AC133" s="233"/>
      <c r="AD133" s="233"/>
      <c r="AE133" s="233"/>
      <c r="AF133" s="233"/>
      <c r="AG133" s="233"/>
      <c r="AH133" s="233"/>
    </row>
    <row r="134" spans="2:34" s="36" customFormat="1" ht="15">
      <c r="B134" s="158" t="str">
        <f>VLOOKUP(C134,Companies[],3,FALSE)</f>
        <v xml:space="preserve">C000366497X </v>
      </c>
      <c r="C134" s="233" t="s">
        <v>416</v>
      </c>
      <c r="D134" s="233" t="s">
        <v>343</v>
      </c>
      <c r="E134" s="233" t="s">
        <v>586</v>
      </c>
      <c r="F134" s="233" t="s">
        <v>61</v>
      </c>
      <c r="G134" s="339" t="s">
        <v>72</v>
      </c>
      <c r="H134" s="158"/>
      <c r="I134" s="233" t="s">
        <v>92</v>
      </c>
      <c r="J134" s="342">
        <v>0</v>
      </c>
      <c r="K134" s="233" t="s">
        <v>72</v>
      </c>
      <c r="L134" s="233"/>
      <c r="M134" s="233"/>
      <c r="N134"/>
      <c r="O134" s="233"/>
      <c r="P134" s="233"/>
      <c r="Q134" s="233"/>
      <c r="R134" s="233"/>
      <c r="S134" s="233"/>
      <c r="T134" s="233"/>
      <c r="U134" s="233"/>
      <c r="V134" s="233"/>
      <c r="W134" s="233"/>
      <c r="X134" s="233"/>
      <c r="Y134" s="233"/>
      <c r="Z134" s="233"/>
      <c r="AA134" s="233"/>
      <c r="AB134" s="233"/>
      <c r="AC134" s="233"/>
      <c r="AD134" s="233"/>
      <c r="AE134" s="233"/>
      <c r="AF134" s="233"/>
      <c r="AG134" s="233"/>
      <c r="AH134" s="233"/>
    </row>
    <row r="135" spans="2:34" s="36" customFormat="1" ht="15">
      <c r="B135" s="158" t="str">
        <f>VLOOKUP(C135,Companies[],3,FALSE)</f>
        <v xml:space="preserve">C000366497X </v>
      </c>
      <c r="C135" s="233" t="s">
        <v>416</v>
      </c>
      <c r="D135" s="233" t="s">
        <v>343</v>
      </c>
      <c r="E135" s="233" t="s">
        <v>587</v>
      </c>
      <c r="F135" s="233" t="s">
        <v>61</v>
      </c>
      <c r="G135" s="339" t="s">
        <v>72</v>
      </c>
      <c r="H135" s="158"/>
      <c r="I135" s="233" t="s">
        <v>92</v>
      </c>
      <c r="J135" s="342">
        <v>0</v>
      </c>
      <c r="K135" s="233" t="s">
        <v>72</v>
      </c>
      <c r="L135" s="233"/>
      <c r="M135" s="233"/>
      <c r="N135"/>
      <c r="O135" s="233"/>
      <c r="P135" s="233"/>
      <c r="Q135" s="233"/>
      <c r="R135" s="233"/>
      <c r="S135" s="233"/>
      <c r="T135" s="233"/>
      <c r="U135" s="233"/>
      <c r="V135" s="233"/>
      <c r="W135" s="233"/>
      <c r="X135" s="233"/>
      <c r="Y135" s="233"/>
      <c r="Z135" s="233"/>
      <c r="AA135" s="233"/>
      <c r="AB135" s="233"/>
      <c r="AC135" s="233"/>
      <c r="AD135" s="233"/>
      <c r="AE135" s="233"/>
      <c r="AF135" s="233"/>
      <c r="AG135" s="233"/>
      <c r="AH135" s="233"/>
    </row>
    <row r="136" spans="2:34" s="36" customFormat="1" ht="15">
      <c r="B136" s="158" t="str">
        <f>VLOOKUP(C136,Companies[],3,FALSE)</f>
        <v xml:space="preserve">C000366497X </v>
      </c>
      <c r="C136" s="233" t="s">
        <v>416</v>
      </c>
      <c r="D136" s="233" t="s">
        <v>343</v>
      </c>
      <c r="E136" s="233" t="s">
        <v>588</v>
      </c>
      <c r="F136" s="233" t="s">
        <v>61</v>
      </c>
      <c r="G136" s="339" t="s">
        <v>72</v>
      </c>
      <c r="H136" s="158"/>
      <c r="I136" s="233" t="s">
        <v>92</v>
      </c>
      <c r="J136" s="342">
        <v>0</v>
      </c>
      <c r="K136" s="233" t="s">
        <v>72</v>
      </c>
      <c r="L136" s="233"/>
      <c r="M136" s="233"/>
      <c r="N136"/>
      <c r="O136" s="233"/>
      <c r="P136" s="233"/>
      <c r="Q136" s="233"/>
      <c r="R136" s="233"/>
      <c r="S136" s="233"/>
      <c r="T136" s="233"/>
      <c r="U136" s="233"/>
      <c r="V136" s="233"/>
      <c r="W136" s="233"/>
      <c r="X136" s="233"/>
      <c r="Y136" s="233"/>
      <c r="Z136" s="233"/>
      <c r="AA136" s="233"/>
      <c r="AB136" s="233"/>
      <c r="AC136" s="233"/>
      <c r="AD136" s="233"/>
      <c r="AE136" s="233"/>
      <c r="AF136" s="233"/>
      <c r="AG136" s="233"/>
      <c r="AH136" s="233"/>
    </row>
    <row r="137" spans="2:34" s="36" customFormat="1" ht="15">
      <c r="B137" s="158" t="str">
        <f>VLOOKUP(C137,Companies[],3,FALSE)</f>
        <v xml:space="preserve">C000366497X </v>
      </c>
      <c r="C137" s="233" t="s">
        <v>416</v>
      </c>
      <c r="D137" s="233" t="s">
        <v>343</v>
      </c>
      <c r="E137" s="233" t="s">
        <v>584</v>
      </c>
      <c r="F137" s="233" t="s">
        <v>72</v>
      </c>
      <c r="G137" s="339" t="s">
        <v>72</v>
      </c>
      <c r="H137" s="158"/>
      <c r="I137" s="233" t="s">
        <v>92</v>
      </c>
      <c r="J137" s="342">
        <v>135000</v>
      </c>
      <c r="K137" s="233" t="s">
        <v>72</v>
      </c>
      <c r="L137" s="233"/>
      <c r="M137" s="233"/>
      <c r="N137"/>
      <c r="O137" s="233"/>
      <c r="P137" s="233"/>
      <c r="Q137" s="233"/>
      <c r="R137" s="233"/>
      <c r="S137" s="233"/>
      <c r="T137" s="233"/>
      <c r="U137" s="233"/>
      <c r="V137" s="233"/>
      <c r="W137" s="233"/>
      <c r="X137" s="233"/>
      <c r="Y137" s="233"/>
      <c r="Z137" s="233"/>
      <c r="AA137" s="233"/>
      <c r="AB137" s="233"/>
      <c r="AC137" s="233"/>
      <c r="AD137" s="233"/>
      <c r="AE137" s="233"/>
      <c r="AF137" s="233"/>
      <c r="AG137" s="233"/>
      <c r="AH137" s="233"/>
    </row>
    <row r="138" spans="2:34" s="36" customFormat="1" ht="15">
      <c r="B138" s="158" t="str">
        <f>VLOOKUP(C138,Companies[],3,FALSE)</f>
        <v xml:space="preserve">C000366497X </v>
      </c>
      <c r="C138" s="233" t="s">
        <v>416</v>
      </c>
      <c r="D138" s="233" t="s">
        <v>343</v>
      </c>
      <c r="E138" s="233" t="s">
        <v>578</v>
      </c>
      <c r="F138" s="233" t="s">
        <v>72</v>
      </c>
      <c r="G138" s="339" t="s">
        <v>72</v>
      </c>
      <c r="H138" s="158"/>
      <c r="I138" s="233" t="s">
        <v>92</v>
      </c>
      <c r="J138" s="342">
        <v>325514</v>
      </c>
      <c r="K138" s="233" t="s">
        <v>72</v>
      </c>
      <c r="L138" s="233"/>
      <c r="M138" s="233"/>
      <c r="N138"/>
      <c r="O138" s="233"/>
      <c r="P138" s="233"/>
      <c r="Q138" s="233"/>
      <c r="R138" s="233"/>
      <c r="S138" s="233"/>
      <c r="T138" s="233"/>
      <c r="U138" s="233"/>
      <c r="V138" s="233"/>
      <c r="W138" s="233"/>
      <c r="X138" s="233"/>
      <c r="Y138" s="233"/>
      <c r="Z138" s="233"/>
      <c r="AA138" s="233"/>
      <c r="AB138" s="233"/>
      <c r="AC138" s="233"/>
      <c r="AD138" s="233"/>
      <c r="AE138" s="233"/>
      <c r="AF138" s="233"/>
      <c r="AG138" s="233"/>
      <c r="AH138" s="233"/>
    </row>
    <row r="139" spans="2:34" s="36" customFormat="1" ht="15">
      <c r="B139" s="158" t="str">
        <f>VLOOKUP(C139,Companies[],3,FALSE)</f>
        <v xml:space="preserve">C000366497X </v>
      </c>
      <c r="C139" s="233" t="s">
        <v>416</v>
      </c>
      <c r="D139" s="233" t="s">
        <v>356</v>
      </c>
      <c r="E139" s="233" t="s">
        <v>583</v>
      </c>
      <c r="F139" s="233" t="s">
        <v>72</v>
      </c>
      <c r="G139" s="339" t="s">
        <v>72</v>
      </c>
      <c r="H139" s="158"/>
      <c r="I139" s="233" t="s">
        <v>92</v>
      </c>
      <c r="J139" s="342">
        <v>218220</v>
      </c>
      <c r="K139" s="233" t="s">
        <v>72</v>
      </c>
      <c r="L139" s="233"/>
      <c r="M139" s="233"/>
      <c r="N139"/>
      <c r="O139" s="233"/>
      <c r="P139" s="233"/>
      <c r="Q139" s="233"/>
      <c r="R139" s="233"/>
      <c r="S139" s="233"/>
      <c r="T139" s="233"/>
      <c r="U139" s="233"/>
      <c r="V139" s="233"/>
      <c r="W139" s="233"/>
      <c r="X139" s="233"/>
      <c r="Y139" s="233"/>
      <c r="Z139" s="233"/>
      <c r="AA139" s="233"/>
      <c r="AB139" s="233"/>
      <c r="AC139" s="233"/>
      <c r="AD139" s="233"/>
      <c r="AE139" s="233"/>
      <c r="AF139" s="233"/>
      <c r="AG139" s="233"/>
      <c r="AH139" s="233"/>
    </row>
    <row r="140" spans="2:34" s="36" customFormat="1" ht="15">
      <c r="B140" s="158" t="str">
        <f>VLOOKUP(C140,Companies[],3,FALSE)</f>
        <v xml:space="preserve">C000366497X </v>
      </c>
      <c r="C140" s="233" t="s">
        <v>416</v>
      </c>
      <c r="D140" s="233" t="s">
        <v>348</v>
      </c>
      <c r="E140" s="233" t="s">
        <v>581</v>
      </c>
      <c r="F140" s="233" t="s">
        <v>61</v>
      </c>
      <c r="G140" s="339" t="s">
        <v>72</v>
      </c>
      <c r="H140" s="158"/>
      <c r="I140" s="233" t="s">
        <v>92</v>
      </c>
      <c r="J140" s="342">
        <v>133439</v>
      </c>
      <c r="K140" s="233" t="s">
        <v>72</v>
      </c>
      <c r="L140" s="233"/>
      <c r="M140" s="233"/>
      <c r="N140"/>
      <c r="O140" s="233"/>
      <c r="P140" s="233"/>
      <c r="Q140" s="233"/>
      <c r="R140" s="233"/>
      <c r="S140" s="233"/>
      <c r="T140" s="233"/>
      <c r="U140" s="233"/>
      <c r="V140" s="233"/>
      <c r="W140" s="233"/>
      <c r="X140" s="233"/>
      <c r="Y140" s="233"/>
      <c r="Z140" s="233"/>
      <c r="AA140" s="233"/>
      <c r="AB140" s="233"/>
      <c r="AC140" s="233"/>
      <c r="AD140" s="233"/>
      <c r="AE140" s="233"/>
      <c r="AF140" s="233"/>
      <c r="AG140" s="233"/>
      <c r="AH140" s="233"/>
    </row>
    <row r="141" spans="2:34" s="36" customFormat="1" ht="15">
      <c r="B141" s="158" t="str">
        <f>VLOOKUP(C141,Companies[],3,FALSE)</f>
        <v xml:space="preserve">C000366497X </v>
      </c>
      <c r="C141" s="233" t="s">
        <v>416</v>
      </c>
      <c r="D141" s="233" t="s">
        <v>342</v>
      </c>
      <c r="E141" s="233" t="s">
        <v>577</v>
      </c>
      <c r="F141" s="233" t="s">
        <v>61</v>
      </c>
      <c r="G141" s="233" t="s">
        <v>72</v>
      </c>
      <c r="H141" s="158"/>
      <c r="I141" s="233" t="s">
        <v>92</v>
      </c>
      <c r="J141" s="342">
        <v>78087864</v>
      </c>
      <c r="K141" s="233" t="s">
        <v>72</v>
      </c>
      <c r="L141" s="233"/>
      <c r="M141" s="233"/>
      <c r="N141"/>
      <c r="O141" s="233"/>
      <c r="P141" s="233"/>
      <c r="Q141" s="233"/>
      <c r="R141" s="233"/>
      <c r="S141" s="233"/>
      <c r="T141" s="233"/>
      <c r="U141" s="233"/>
      <c r="V141" s="233"/>
      <c r="W141" s="233"/>
      <c r="X141" s="233"/>
      <c r="Y141" s="233"/>
      <c r="Z141" s="233"/>
      <c r="AA141" s="233"/>
      <c r="AB141" s="233"/>
      <c r="AC141" s="233"/>
      <c r="AD141" s="233"/>
      <c r="AE141" s="233"/>
      <c r="AF141" s="233"/>
      <c r="AG141" s="233"/>
      <c r="AH141" s="233"/>
    </row>
    <row r="142" spans="2:34" s="36" customFormat="1" ht="15">
      <c r="B142" s="158" t="str">
        <f>VLOOKUP(C142,Companies[],3,FALSE)</f>
        <v xml:space="preserve">C000366497X </v>
      </c>
      <c r="C142" s="233" t="s">
        <v>416</v>
      </c>
      <c r="D142" s="233" t="s">
        <v>342</v>
      </c>
      <c r="E142" s="233" t="s">
        <v>554</v>
      </c>
      <c r="F142" s="233" t="s">
        <v>72</v>
      </c>
      <c r="G142" s="339" t="s">
        <v>72</v>
      </c>
      <c r="H142" s="158"/>
      <c r="I142" s="233" t="s">
        <v>92</v>
      </c>
      <c r="J142" s="342">
        <v>91745126</v>
      </c>
      <c r="K142" s="233" t="s">
        <v>72</v>
      </c>
      <c r="L142" s="233"/>
      <c r="M142" s="233"/>
      <c r="N142"/>
      <c r="O142" s="233"/>
      <c r="P142" s="233"/>
      <c r="Q142" s="233"/>
      <c r="R142" s="233"/>
      <c r="S142" s="233"/>
      <c r="T142" s="233"/>
      <c r="U142" s="233"/>
      <c r="V142" s="233"/>
      <c r="W142" s="233"/>
      <c r="X142" s="233"/>
      <c r="Y142" s="233"/>
      <c r="Z142" s="233"/>
      <c r="AA142" s="233"/>
      <c r="AB142" s="233"/>
      <c r="AC142" s="233"/>
      <c r="AD142" s="233"/>
      <c r="AE142" s="233"/>
      <c r="AF142" s="233"/>
      <c r="AG142" s="233"/>
      <c r="AH142" s="233"/>
    </row>
    <row r="143" spans="2:34" s="36" customFormat="1" ht="15">
      <c r="B143" s="158" t="str">
        <f>VLOOKUP(C143,Companies[],3,FALSE)</f>
        <v xml:space="preserve">C000366497X </v>
      </c>
      <c r="C143" s="233" t="s">
        <v>416</v>
      </c>
      <c r="D143" s="233" t="s">
        <v>342</v>
      </c>
      <c r="E143" s="233" t="s">
        <v>575</v>
      </c>
      <c r="F143" s="233" t="s">
        <v>72</v>
      </c>
      <c r="G143" s="339" t="s">
        <v>72</v>
      </c>
      <c r="H143" s="158"/>
      <c r="I143" s="233" t="s">
        <v>92</v>
      </c>
      <c r="J143" s="342">
        <v>0</v>
      </c>
      <c r="K143" s="233" t="s">
        <v>72</v>
      </c>
      <c r="L143" s="233"/>
      <c r="M143" s="233"/>
      <c r="N143"/>
      <c r="O143" s="233"/>
      <c r="P143" s="233"/>
      <c r="Q143" s="233"/>
      <c r="R143" s="233"/>
      <c r="S143" s="233"/>
      <c r="T143" s="233"/>
      <c r="U143" s="233"/>
      <c r="V143" s="233"/>
      <c r="W143" s="233"/>
      <c r="X143" s="233"/>
      <c r="Y143" s="233"/>
      <c r="Z143" s="233"/>
      <c r="AA143" s="233"/>
      <c r="AB143" s="233"/>
      <c r="AC143" s="233"/>
      <c r="AD143" s="233"/>
      <c r="AE143" s="233"/>
      <c r="AF143" s="233"/>
      <c r="AG143" s="233"/>
      <c r="AH143" s="233"/>
    </row>
    <row r="144" spans="2:34" s="36" customFormat="1" ht="15">
      <c r="B144" s="158" t="str">
        <f>VLOOKUP(C144,Companies[],3,FALSE)</f>
        <v xml:space="preserve">C000366497X </v>
      </c>
      <c r="C144" s="233" t="s">
        <v>416</v>
      </c>
      <c r="D144" s="233" t="s">
        <v>345</v>
      </c>
      <c r="E144" s="233" t="s">
        <v>572</v>
      </c>
      <c r="F144" s="233" t="s">
        <v>61</v>
      </c>
      <c r="G144" s="339" t="s">
        <v>72</v>
      </c>
      <c r="H144" s="158"/>
      <c r="I144" s="233" t="s">
        <v>92</v>
      </c>
      <c r="J144" s="342">
        <v>411022</v>
      </c>
      <c r="K144" s="233" t="s">
        <v>72</v>
      </c>
      <c r="L144" s="233"/>
      <c r="M144" s="233"/>
      <c r="N144"/>
      <c r="O144" s="233"/>
      <c r="P144" s="233"/>
      <c r="Q144" s="233"/>
      <c r="R144" s="233"/>
      <c r="S144" s="233"/>
      <c r="T144" s="233"/>
      <c r="U144" s="233"/>
      <c r="V144" s="233"/>
      <c r="W144" s="233"/>
      <c r="X144" s="233"/>
      <c r="Y144" s="233"/>
      <c r="Z144" s="233"/>
      <c r="AA144" s="233"/>
      <c r="AB144" s="233"/>
      <c r="AC144" s="233"/>
      <c r="AD144" s="233"/>
      <c r="AE144" s="233"/>
      <c r="AF144" s="233"/>
      <c r="AG144" s="233"/>
      <c r="AH144" s="233"/>
    </row>
    <row r="145" spans="2:34" s="36" customFormat="1" ht="15">
      <c r="B145" s="158" t="str">
        <f>VLOOKUP(C145,Companies[],3,FALSE)</f>
        <v>C0002862646</v>
      </c>
      <c r="C145" s="233" t="s">
        <v>438</v>
      </c>
      <c r="D145" s="233" t="s">
        <v>343</v>
      </c>
      <c r="E145" s="233" t="s">
        <v>585</v>
      </c>
      <c r="F145" s="233" t="s">
        <v>61</v>
      </c>
      <c r="G145" s="339" t="s">
        <v>72</v>
      </c>
      <c r="H145" s="158"/>
      <c r="I145" s="233" t="s">
        <v>92</v>
      </c>
      <c r="J145" s="342">
        <v>0</v>
      </c>
      <c r="K145" s="233" t="s">
        <v>72</v>
      </c>
      <c r="L145" s="233"/>
      <c r="M145" s="233"/>
      <c r="N145"/>
      <c r="O145" s="233"/>
      <c r="P145" s="233"/>
      <c r="Q145" s="233"/>
      <c r="R145" s="233"/>
      <c r="S145" s="233"/>
      <c r="T145" s="233"/>
      <c r="U145" s="233"/>
      <c r="V145" s="233"/>
      <c r="W145" s="233"/>
      <c r="X145" s="233"/>
      <c r="Y145" s="233"/>
      <c r="Z145" s="233"/>
      <c r="AA145" s="233"/>
      <c r="AB145" s="233"/>
      <c r="AC145" s="233"/>
      <c r="AD145" s="233"/>
      <c r="AE145" s="233"/>
      <c r="AF145" s="233"/>
      <c r="AG145" s="233"/>
      <c r="AH145" s="233"/>
    </row>
    <row r="146" spans="2:34" s="36" customFormat="1" ht="15">
      <c r="B146" s="158" t="str">
        <f>VLOOKUP(C146,Companies[],3,FALSE)</f>
        <v>C0002862646</v>
      </c>
      <c r="C146" s="233" t="s">
        <v>438</v>
      </c>
      <c r="D146" s="233" t="s">
        <v>343</v>
      </c>
      <c r="E146" s="233" t="s">
        <v>586</v>
      </c>
      <c r="F146" s="233" t="s">
        <v>61</v>
      </c>
      <c r="G146" s="339" t="s">
        <v>72</v>
      </c>
      <c r="H146" s="158"/>
      <c r="I146" s="233" t="s">
        <v>92</v>
      </c>
      <c r="J146" s="342">
        <v>0</v>
      </c>
      <c r="K146" s="233" t="s">
        <v>72</v>
      </c>
      <c r="L146" s="233"/>
      <c r="M146" s="233"/>
      <c r="N146"/>
      <c r="O146" s="233"/>
      <c r="P146" s="233"/>
      <c r="Q146" s="233"/>
      <c r="R146" s="233"/>
      <c r="S146" s="233"/>
      <c r="T146" s="233"/>
      <c r="U146" s="233"/>
      <c r="V146" s="233"/>
      <c r="W146" s="233"/>
      <c r="X146" s="233"/>
      <c r="Y146" s="233"/>
      <c r="Z146" s="233"/>
      <c r="AA146" s="233"/>
      <c r="AB146" s="233"/>
      <c r="AC146" s="233"/>
      <c r="AD146" s="233"/>
      <c r="AE146" s="233"/>
      <c r="AF146" s="233"/>
      <c r="AG146" s="233"/>
      <c r="AH146" s="233"/>
    </row>
    <row r="147" spans="2:34" s="36" customFormat="1" ht="15">
      <c r="B147" s="158" t="str">
        <f>VLOOKUP(C147,Companies[],3,FALSE)</f>
        <v>C0002862646</v>
      </c>
      <c r="C147" s="233" t="s">
        <v>438</v>
      </c>
      <c r="D147" s="233" t="s">
        <v>343</v>
      </c>
      <c r="E147" s="233" t="s">
        <v>587</v>
      </c>
      <c r="F147" s="233" t="s">
        <v>61</v>
      </c>
      <c r="G147" s="339" t="s">
        <v>72</v>
      </c>
      <c r="H147" s="158"/>
      <c r="I147" s="233" t="s">
        <v>92</v>
      </c>
      <c r="J147" s="342">
        <v>0</v>
      </c>
      <c r="K147" s="233" t="s">
        <v>72</v>
      </c>
      <c r="L147" s="233"/>
      <c r="M147" s="233"/>
      <c r="N147"/>
      <c r="O147" s="233"/>
      <c r="P147" s="233"/>
      <c r="Q147" s="233"/>
      <c r="R147" s="233"/>
      <c r="S147" s="233"/>
      <c r="T147" s="233"/>
      <c r="U147" s="233"/>
      <c r="V147" s="233"/>
      <c r="W147" s="233"/>
      <c r="X147" s="233"/>
      <c r="Y147" s="233"/>
      <c r="Z147" s="233"/>
      <c r="AA147" s="233"/>
      <c r="AB147" s="233"/>
      <c r="AC147" s="233"/>
      <c r="AD147" s="233"/>
      <c r="AE147" s="233"/>
      <c r="AF147" s="233"/>
      <c r="AG147" s="233"/>
      <c r="AH147" s="233"/>
    </row>
    <row r="148" spans="2:34" s="36" customFormat="1" ht="15">
      <c r="B148" s="158" t="str">
        <f>VLOOKUP(C148,Companies[],3,FALSE)</f>
        <v>C0002862646</v>
      </c>
      <c r="C148" s="233" t="s">
        <v>438</v>
      </c>
      <c r="D148" s="233" t="s">
        <v>343</v>
      </c>
      <c r="E148" s="233" t="s">
        <v>588</v>
      </c>
      <c r="F148" s="233" t="s">
        <v>72</v>
      </c>
      <c r="G148" s="339" t="s">
        <v>72</v>
      </c>
      <c r="H148" s="158"/>
      <c r="I148" s="233" t="s">
        <v>92</v>
      </c>
      <c r="J148" s="342">
        <v>0</v>
      </c>
      <c r="K148" s="233" t="s">
        <v>72</v>
      </c>
      <c r="L148" s="233"/>
      <c r="M148" s="233"/>
      <c r="N148"/>
      <c r="O148" s="233"/>
      <c r="P148" s="233"/>
      <c r="Q148" s="233"/>
      <c r="R148" s="233"/>
      <c r="S148" s="233"/>
      <c r="T148" s="233"/>
      <c r="U148" s="233"/>
      <c r="V148" s="233"/>
      <c r="W148" s="233"/>
      <c r="X148" s="233"/>
      <c r="Y148" s="233"/>
      <c r="Z148" s="233"/>
      <c r="AA148" s="233"/>
      <c r="AB148" s="233"/>
      <c r="AC148" s="233"/>
      <c r="AD148" s="233"/>
      <c r="AE148" s="233"/>
      <c r="AF148" s="233"/>
      <c r="AG148" s="233"/>
      <c r="AH148" s="233"/>
    </row>
    <row r="149" spans="2:34" s="36" customFormat="1" ht="15">
      <c r="B149" s="158" t="str">
        <f>VLOOKUP(C149,Companies[],3,FALSE)</f>
        <v>C0002862646</v>
      </c>
      <c r="C149" s="233" t="s">
        <v>438</v>
      </c>
      <c r="D149" s="233" t="s">
        <v>343</v>
      </c>
      <c r="E149" s="233" t="s">
        <v>584</v>
      </c>
      <c r="F149" s="233" t="s">
        <v>72</v>
      </c>
      <c r="G149" s="339" t="s">
        <v>72</v>
      </c>
      <c r="H149" s="158"/>
      <c r="I149" s="233" t="s">
        <v>92</v>
      </c>
      <c r="J149" s="342">
        <v>89000</v>
      </c>
      <c r="K149" s="233" t="s">
        <v>72</v>
      </c>
      <c r="L149" s="233"/>
      <c r="M149" s="233"/>
      <c r="N149"/>
      <c r="O149" s="233"/>
      <c r="P149" s="233"/>
      <c r="Q149" s="233"/>
      <c r="R149" s="233"/>
      <c r="S149" s="233"/>
      <c r="T149" s="233"/>
      <c r="U149" s="233"/>
      <c r="V149" s="233"/>
      <c r="W149" s="233"/>
      <c r="X149" s="233"/>
      <c r="Y149" s="233"/>
      <c r="Z149" s="233"/>
      <c r="AA149" s="233"/>
      <c r="AB149" s="233"/>
      <c r="AC149" s="233"/>
      <c r="AD149" s="233"/>
      <c r="AE149" s="233"/>
      <c r="AF149" s="233"/>
      <c r="AG149" s="233"/>
      <c r="AH149" s="233"/>
    </row>
    <row r="150" spans="2:34" s="36" customFormat="1" ht="15">
      <c r="B150" s="158" t="str">
        <f>VLOOKUP(C150,Companies[],3,FALSE)</f>
        <v>C0002862646</v>
      </c>
      <c r="C150" s="233" t="s">
        <v>438</v>
      </c>
      <c r="D150" s="233" t="s">
        <v>343</v>
      </c>
      <c r="E150" s="233" t="s">
        <v>578</v>
      </c>
      <c r="F150" s="233" t="s">
        <v>72</v>
      </c>
      <c r="G150" s="339" t="s">
        <v>72</v>
      </c>
      <c r="H150" s="158"/>
      <c r="I150" s="233" t="s">
        <v>92</v>
      </c>
      <c r="J150" s="342">
        <v>162037</v>
      </c>
      <c r="K150" s="233" t="s">
        <v>72</v>
      </c>
      <c r="L150" s="233"/>
      <c r="M150" s="233"/>
      <c r="N150"/>
      <c r="O150" s="233"/>
      <c r="P150" s="233"/>
      <c r="Q150" s="233"/>
      <c r="R150" s="233"/>
      <c r="S150" s="233"/>
      <c r="T150" s="233"/>
      <c r="U150" s="233"/>
      <c r="V150" s="233"/>
      <c r="W150" s="233"/>
      <c r="X150" s="233"/>
      <c r="Y150" s="233"/>
      <c r="Z150" s="233"/>
      <c r="AA150" s="233"/>
      <c r="AB150" s="233"/>
      <c r="AC150" s="233"/>
      <c r="AD150" s="233"/>
      <c r="AE150" s="233"/>
      <c r="AF150" s="233"/>
      <c r="AG150" s="233"/>
      <c r="AH150" s="233"/>
    </row>
    <row r="151" spans="2:34" s="36" customFormat="1" ht="15">
      <c r="B151" s="158" t="str">
        <f>VLOOKUP(C151,Companies[],3,FALSE)</f>
        <v>C0002862646</v>
      </c>
      <c r="C151" s="233" t="s">
        <v>438</v>
      </c>
      <c r="D151" s="233" t="s">
        <v>362</v>
      </c>
      <c r="E151" s="233" t="s">
        <v>583</v>
      </c>
      <c r="F151" s="233" t="s">
        <v>72</v>
      </c>
      <c r="G151" s="339" t="s">
        <v>72</v>
      </c>
      <c r="H151" s="158"/>
      <c r="I151" s="233" t="s">
        <v>92</v>
      </c>
      <c r="J151" s="342">
        <v>54000</v>
      </c>
      <c r="K151" s="233" t="s">
        <v>72</v>
      </c>
      <c r="L151" s="233"/>
      <c r="M151" s="233"/>
      <c r="N151"/>
      <c r="O151" s="233"/>
      <c r="P151" s="233"/>
      <c r="Q151" s="233"/>
      <c r="R151" s="233"/>
      <c r="S151" s="233"/>
      <c r="T151" s="233"/>
      <c r="U151" s="233"/>
      <c r="V151" s="233"/>
      <c r="W151" s="233"/>
      <c r="X151" s="233"/>
      <c r="Y151" s="233"/>
      <c r="Z151" s="233"/>
      <c r="AA151" s="233"/>
      <c r="AB151" s="233"/>
      <c r="AC151" s="233"/>
      <c r="AD151" s="233"/>
      <c r="AE151" s="233"/>
      <c r="AF151" s="233"/>
      <c r="AG151" s="233"/>
      <c r="AH151" s="233"/>
    </row>
    <row r="152" spans="2:34" s="36" customFormat="1" ht="15">
      <c r="B152" s="158" t="str">
        <f>VLOOKUP(C152,Companies[],3,FALSE)</f>
        <v>C0002862646</v>
      </c>
      <c r="C152" s="233" t="s">
        <v>438</v>
      </c>
      <c r="D152" s="233" t="s">
        <v>348</v>
      </c>
      <c r="E152" s="233" t="s">
        <v>581</v>
      </c>
      <c r="F152" s="233" t="s">
        <v>61</v>
      </c>
      <c r="G152" s="339" t="s">
        <v>72</v>
      </c>
      <c r="H152" s="158"/>
      <c r="I152" s="233" t="s">
        <v>92</v>
      </c>
      <c r="J152" s="342">
        <v>0</v>
      </c>
      <c r="K152" s="233" t="s">
        <v>72</v>
      </c>
      <c r="L152" s="233"/>
      <c r="M152" s="233"/>
      <c r="N152"/>
      <c r="O152" s="233"/>
      <c r="P152" s="233"/>
      <c r="Q152" s="233"/>
      <c r="R152" s="233"/>
      <c r="S152" s="233"/>
      <c r="T152" s="233"/>
      <c r="U152" s="233"/>
      <c r="V152" s="233"/>
      <c r="W152" s="233"/>
      <c r="X152" s="233"/>
      <c r="Y152" s="233"/>
      <c r="Z152" s="233"/>
      <c r="AA152" s="233"/>
      <c r="AB152" s="233"/>
      <c r="AC152" s="233"/>
      <c r="AD152" s="233"/>
      <c r="AE152" s="233"/>
      <c r="AF152" s="233"/>
      <c r="AG152" s="233"/>
      <c r="AH152" s="233"/>
    </row>
    <row r="153" spans="2:34" s="36" customFormat="1" ht="15">
      <c r="B153" s="158" t="str">
        <f>VLOOKUP(C153,Companies[],3,FALSE)</f>
        <v>C0002862646</v>
      </c>
      <c r="C153" s="233" t="s">
        <v>438</v>
      </c>
      <c r="D153" s="233" t="s">
        <v>342</v>
      </c>
      <c r="E153" s="233" t="s">
        <v>577</v>
      </c>
      <c r="F153" s="233" t="s">
        <v>61</v>
      </c>
      <c r="G153" s="233" t="s">
        <v>72</v>
      </c>
      <c r="H153" s="158"/>
      <c r="I153" s="233" t="s">
        <v>92</v>
      </c>
      <c r="J153" s="342">
        <v>9541854.6899999995</v>
      </c>
      <c r="K153" s="233" t="s">
        <v>72</v>
      </c>
      <c r="L153" s="233"/>
      <c r="M153" s="233"/>
      <c r="N153"/>
      <c r="O153" s="233"/>
      <c r="P153" s="233"/>
      <c r="Q153" s="233"/>
      <c r="R153" s="233"/>
      <c r="S153" s="233"/>
      <c r="T153" s="233"/>
      <c r="U153" s="233"/>
      <c r="V153" s="233"/>
      <c r="W153" s="233"/>
      <c r="X153" s="233"/>
      <c r="Y153" s="233"/>
      <c r="Z153" s="233"/>
      <c r="AA153" s="233"/>
      <c r="AB153" s="233"/>
      <c r="AC153" s="233"/>
      <c r="AD153" s="233"/>
      <c r="AE153" s="233"/>
      <c r="AF153" s="233"/>
      <c r="AG153" s="233"/>
      <c r="AH153" s="233"/>
    </row>
    <row r="154" spans="2:34" s="36" customFormat="1" ht="15">
      <c r="B154" s="158" t="str">
        <f>VLOOKUP(C154,Companies[],3,FALSE)</f>
        <v>C0002862646</v>
      </c>
      <c r="C154" s="233" t="s">
        <v>438</v>
      </c>
      <c r="D154" s="233" t="s">
        <v>342</v>
      </c>
      <c r="E154" s="233" t="s">
        <v>554</v>
      </c>
      <c r="F154" s="233" t="s">
        <v>72</v>
      </c>
      <c r="G154" s="339" t="s">
        <v>72</v>
      </c>
      <c r="H154" s="158"/>
      <c r="I154" s="233" t="s">
        <v>92</v>
      </c>
      <c r="J154" s="342">
        <v>0</v>
      </c>
      <c r="K154" s="233" t="s">
        <v>72</v>
      </c>
      <c r="L154" s="233"/>
      <c r="M154" s="233"/>
      <c r="N154"/>
      <c r="O154" s="233"/>
      <c r="P154" s="233"/>
      <c r="Q154" s="233"/>
      <c r="R154" s="233"/>
      <c r="S154" s="233"/>
      <c r="T154" s="233"/>
      <c r="U154" s="233"/>
      <c r="V154" s="233"/>
      <c r="W154" s="233"/>
      <c r="X154" s="233"/>
      <c r="Y154" s="233"/>
      <c r="Z154" s="233"/>
      <c r="AA154" s="233"/>
      <c r="AB154" s="233"/>
      <c r="AC154" s="233"/>
      <c r="AD154" s="233"/>
      <c r="AE154" s="233"/>
      <c r="AF154" s="233"/>
      <c r="AG154" s="233"/>
      <c r="AH154" s="233"/>
    </row>
    <row r="155" spans="2:34" s="36" customFormat="1" ht="15">
      <c r="B155" s="158" t="str">
        <f>VLOOKUP(C155,Companies[],3,FALSE)</f>
        <v>C0002862646</v>
      </c>
      <c r="C155" s="233" t="s">
        <v>438</v>
      </c>
      <c r="D155" s="233" t="s">
        <v>342</v>
      </c>
      <c r="E155" s="233" t="s">
        <v>575</v>
      </c>
      <c r="F155" s="233" t="s">
        <v>72</v>
      </c>
      <c r="G155" s="339" t="s">
        <v>72</v>
      </c>
      <c r="H155" s="158"/>
      <c r="I155" s="233" t="s">
        <v>92</v>
      </c>
      <c r="J155" s="342">
        <v>0</v>
      </c>
      <c r="K155" s="233" t="s">
        <v>72</v>
      </c>
      <c r="L155" s="233"/>
      <c r="M155" s="233"/>
      <c r="N155"/>
      <c r="O155" s="233"/>
      <c r="P155" s="233"/>
      <c r="Q155" s="233"/>
      <c r="R155" s="233"/>
      <c r="S155" s="233"/>
      <c r="T155" s="233"/>
      <c r="U155" s="233"/>
      <c r="V155" s="233"/>
      <c r="W155" s="233"/>
      <c r="X155" s="233"/>
      <c r="Y155" s="233"/>
      <c r="Z155" s="233"/>
      <c r="AA155" s="233"/>
      <c r="AB155" s="233"/>
      <c r="AC155" s="233"/>
      <c r="AD155" s="233"/>
      <c r="AE155" s="233"/>
      <c r="AF155" s="233"/>
      <c r="AG155" s="233"/>
      <c r="AH155" s="233"/>
    </row>
    <row r="156" spans="2:34" s="36" customFormat="1" ht="15">
      <c r="B156" s="158" t="str">
        <f>VLOOKUP(C156,Companies[],3,FALSE)</f>
        <v>C0002862646</v>
      </c>
      <c r="C156" s="233" t="s">
        <v>438</v>
      </c>
      <c r="D156" s="233" t="s">
        <v>345</v>
      </c>
      <c r="E156" s="233" t="s">
        <v>572</v>
      </c>
      <c r="F156" s="233" t="s">
        <v>61</v>
      </c>
      <c r="G156" s="339" t="s">
        <v>72</v>
      </c>
      <c r="H156" s="158"/>
      <c r="I156" s="233" t="s">
        <v>92</v>
      </c>
      <c r="J156" s="342">
        <v>63000</v>
      </c>
      <c r="K156" s="233" t="s">
        <v>72</v>
      </c>
      <c r="L156" s="233"/>
      <c r="M156" s="233"/>
      <c r="N156"/>
      <c r="O156" s="233"/>
      <c r="P156" s="233"/>
      <c r="Q156" s="233"/>
      <c r="R156" s="233"/>
      <c r="S156" s="233"/>
      <c r="T156" s="233"/>
      <c r="U156" s="233"/>
      <c r="V156" s="233"/>
      <c r="W156" s="233"/>
      <c r="X156" s="233"/>
      <c r="Y156" s="233"/>
      <c r="Z156" s="233"/>
      <c r="AA156" s="233"/>
      <c r="AB156" s="233"/>
      <c r="AC156" s="233"/>
      <c r="AD156" s="233"/>
      <c r="AE156" s="233"/>
      <c r="AF156" s="233"/>
      <c r="AG156" s="233"/>
      <c r="AH156" s="233"/>
    </row>
    <row r="157" spans="2:34" s="36" customFormat="1" ht="15">
      <c r="B157" s="158" t="str">
        <f>VLOOKUP(C157,Companies[],3,FALSE)</f>
        <v>C0004056450</v>
      </c>
      <c r="C157" s="233" t="s">
        <v>449</v>
      </c>
      <c r="D157" s="233" t="s">
        <v>343</v>
      </c>
      <c r="E157" s="233" t="s">
        <v>585</v>
      </c>
      <c r="F157" s="233" t="s">
        <v>61</v>
      </c>
      <c r="G157" s="339" t="s">
        <v>72</v>
      </c>
      <c r="H157" s="158"/>
      <c r="I157" s="233" t="s">
        <v>92</v>
      </c>
      <c r="J157" s="342">
        <v>0</v>
      </c>
      <c r="K157" s="233" t="s">
        <v>72</v>
      </c>
      <c r="L157" s="233"/>
      <c r="M157" s="233"/>
      <c r="N157"/>
      <c r="O157" s="233"/>
      <c r="P157" s="233"/>
      <c r="Q157" s="233"/>
      <c r="R157" s="233"/>
      <c r="S157" s="233"/>
      <c r="T157" s="233"/>
      <c r="U157" s="233"/>
      <c r="V157" s="233"/>
      <c r="W157" s="233"/>
      <c r="X157" s="233"/>
      <c r="Y157" s="233"/>
      <c r="Z157" s="233"/>
      <c r="AA157" s="233"/>
      <c r="AB157" s="233"/>
      <c r="AC157" s="233"/>
      <c r="AD157" s="233"/>
      <c r="AE157" s="233"/>
      <c r="AF157" s="233"/>
      <c r="AG157" s="233"/>
      <c r="AH157" s="233"/>
    </row>
    <row r="158" spans="2:34" s="36" customFormat="1" ht="15">
      <c r="B158" s="158" t="str">
        <f>VLOOKUP(C158,Companies[],3,FALSE)</f>
        <v>C0004056450</v>
      </c>
      <c r="C158" s="233" t="s">
        <v>449</v>
      </c>
      <c r="D158" s="233" t="s">
        <v>343</v>
      </c>
      <c r="E158" s="233" t="s">
        <v>586</v>
      </c>
      <c r="F158" s="233" t="s">
        <v>61</v>
      </c>
      <c r="G158" s="339" t="s">
        <v>72</v>
      </c>
      <c r="H158" s="158"/>
      <c r="I158" s="233" t="s">
        <v>92</v>
      </c>
      <c r="J158" s="342">
        <v>0</v>
      </c>
      <c r="K158" s="233" t="s">
        <v>72</v>
      </c>
      <c r="L158" s="233"/>
      <c r="M158" s="233"/>
      <c r="N158"/>
      <c r="O158" s="233"/>
      <c r="P158" s="233"/>
      <c r="Q158" s="233"/>
      <c r="R158" s="233"/>
      <c r="S158" s="233"/>
      <c r="T158" s="233"/>
      <c r="U158" s="233"/>
      <c r="V158" s="233"/>
      <c r="W158" s="233"/>
      <c r="X158" s="233"/>
      <c r="Y158" s="233"/>
      <c r="Z158" s="233"/>
      <c r="AA158" s="233"/>
      <c r="AB158" s="233"/>
      <c r="AC158" s="233"/>
      <c r="AD158" s="233"/>
      <c r="AE158" s="233"/>
      <c r="AF158" s="233"/>
      <c r="AG158" s="233"/>
      <c r="AH158" s="233"/>
    </row>
    <row r="159" spans="2:34" s="36" customFormat="1" ht="15">
      <c r="B159" s="158" t="str">
        <f>VLOOKUP(C159,Companies[],3,FALSE)</f>
        <v>C0004056450</v>
      </c>
      <c r="C159" s="233" t="s">
        <v>449</v>
      </c>
      <c r="D159" s="233" t="s">
        <v>343</v>
      </c>
      <c r="E159" s="233" t="s">
        <v>587</v>
      </c>
      <c r="F159" s="233" t="s">
        <v>61</v>
      </c>
      <c r="G159" s="339" t="s">
        <v>72</v>
      </c>
      <c r="H159" s="158"/>
      <c r="I159" s="233" t="s">
        <v>92</v>
      </c>
      <c r="J159" s="342">
        <v>0</v>
      </c>
      <c r="K159" s="233" t="s">
        <v>72</v>
      </c>
      <c r="L159" s="233"/>
      <c r="M159" s="233"/>
      <c r="N159"/>
      <c r="O159" s="233"/>
      <c r="P159" s="233"/>
      <c r="Q159" s="233"/>
      <c r="R159" s="233"/>
      <c r="S159" s="233"/>
      <c r="T159" s="233"/>
      <c r="U159" s="233"/>
      <c r="V159" s="233"/>
      <c r="W159" s="233"/>
      <c r="X159" s="233"/>
      <c r="Y159" s="233"/>
      <c r="Z159" s="233"/>
      <c r="AA159" s="233"/>
      <c r="AB159" s="233"/>
      <c r="AC159" s="233"/>
      <c r="AD159" s="233"/>
      <c r="AE159" s="233"/>
      <c r="AF159" s="233"/>
      <c r="AG159" s="233"/>
      <c r="AH159" s="233"/>
    </row>
    <row r="160" spans="2:34" s="36" customFormat="1" ht="15">
      <c r="B160" s="158" t="str">
        <f>VLOOKUP(C160,Companies[],3,FALSE)</f>
        <v>C0004056450</v>
      </c>
      <c r="C160" s="233" t="s">
        <v>449</v>
      </c>
      <c r="D160" s="233" t="s">
        <v>343</v>
      </c>
      <c r="E160" s="233" t="s">
        <v>588</v>
      </c>
      <c r="F160" s="233" t="s">
        <v>61</v>
      </c>
      <c r="G160" s="339" t="s">
        <v>72</v>
      </c>
      <c r="H160" s="158"/>
      <c r="I160" s="233" t="s">
        <v>92</v>
      </c>
      <c r="J160" s="342">
        <v>0</v>
      </c>
      <c r="K160" s="233" t="s">
        <v>72</v>
      </c>
      <c r="L160" s="233"/>
      <c r="M160" s="233"/>
      <c r="N160"/>
      <c r="O160" s="233"/>
      <c r="P160" s="233"/>
      <c r="Q160" s="233"/>
      <c r="R160" s="233"/>
      <c r="S160" s="233"/>
      <c r="T160" s="233"/>
      <c r="U160" s="233"/>
      <c r="V160" s="233"/>
      <c r="W160" s="233"/>
      <c r="X160" s="233"/>
      <c r="Y160" s="233"/>
      <c r="Z160" s="233"/>
      <c r="AA160" s="233"/>
      <c r="AB160" s="233"/>
      <c r="AC160" s="233"/>
      <c r="AD160" s="233"/>
      <c r="AE160" s="233"/>
      <c r="AF160" s="233"/>
      <c r="AG160" s="233"/>
      <c r="AH160" s="233"/>
    </row>
    <row r="161" spans="2:34" s="36" customFormat="1" ht="15">
      <c r="B161" s="158" t="str">
        <f>VLOOKUP(C161,Companies[],3,FALSE)</f>
        <v>C0004056450</v>
      </c>
      <c r="C161" s="233" t="s">
        <v>449</v>
      </c>
      <c r="D161" s="233" t="s">
        <v>343</v>
      </c>
      <c r="E161" s="233" t="s">
        <v>584</v>
      </c>
      <c r="F161" s="233" t="s">
        <v>61</v>
      </c>
      <c r="G161" s="339" t="s">
        <v>72</v>
      </c>
      <c r="H161" s="158"/>
      <c r="I161" s="233" t="s">
        <v>92</v>
      </c>
      <c r="J161" s="342">
        <v>79300</v>
      </c>
      <c r="K161" s="233" t="s">
        <v>72</v>
      </c>
      <c r="L161" s="233"/>
      <c r="M161" s="233"/>
      <c r="N161"/>
      <c r="O161" s="233"/>
      <c r="P161" s="233"/>
      <c r="Q161" s="233"/>
      <c r="R161" s="233"/>
      <c r="S161" s="233"/>
      <c r="T161" s="233"/>
      <c r="U161" s="233"/>
      <c r="V161" s="233"/>
      <c r="W161" s="233"/>
      <c r="X161" s="233"/>
      <c r="Y161" s="233"/>
      <c r="Z161" s="233"/>
      <c r="AA161" s="233"/>
      <c r="AB161" s="233"/>
      <c r="AC161" s="233"/>
      <c r="AD161" s="233"/>
      <c r="AE161" s="233"/>
      <c r="AF161" s="233"/>
      <c r="AG161" s="233"/>
      <c r="AH161" s="233"/>
    </row>
    <row r="162" spans="2:34" s="36" customFormat="1" ht="15">
      <c r="B162" s="158" t="str">
        <f>VLOOKUP(C162,Companies[],3,FALSE)</f>
        <v>C0004056450</v>
      </c>
      <c r="C162" s="233" t="s">
        <v>449</v>
      </c>
      <c r="D162" s="233" t="s">
        <v>343</v>
      </c>
      <c r="E162" s="233" t="s">
        <v>578</v>
      </c>
      <c r="F162" s="233" t="s">
        <v>72</v>
      </c>
      <c r="G162" s="339" t="s">
        <v>72</v>
      </c>
      <c r="H162" s="158"/>
      <c r="I162" s="233" t="s">
        <v>92</v>
      </c>
      <c r="J162" s="342">
        <v>73300</v>
      </c>
      <c r="K162" s="233" t="s">
        <v>72</v>
      </c>
      <c r="L162" s="233"/>
      <c r="M162" s="233"/>
      <c r="N162"/>
      <c r="O162" s="233"/>
      <c r="P162" s="233"/>
      <c r="Q162" s="233"/>
      <c r="R162" s="233"/>
      <c r="S162" s="233"/>
      <c r="T162" s="233"/>
      <c r="U162" s="233"/>
      <c r="V162" s="233"/>
      <c r="W162" s="233"/>
      <c r="X162" s="233"/>
      <c r="Y162" s="233"/>
      <c r="Z162" s="233"/>
      <c r="AA162" s="233"/>
      <c r="AB162" s="233"/>
      <c r="AC162" s="233"/>
      <c r="AD162" s="233"/>
      <c r="AE162" s="233"/>
      <c r="AF162" s="233"/>
      <c r="AG162" s="233"/>
      <c r="AH162" s="233"/>
    </row>
    <row r="163" spans="2:34" s="36" customFormat="1" ht="15">
      <c r="B163" s="158" t="str">
        <f>VLOOKUP(C163,Companies[],3,FALSE)</f>
        <v>C0004056450</v>
      </c>
      <c r="C163" s="233" t="s">
        <v>449</v>
      </c>
      <c r="D163" s="233" t="s">
        <v>352</v>
      </c>
      <c r="E163" s="233" t="s">
        <v>583</v>
      </c>
      <c r="F163" s="233" t="s">
        <v>61</v>
      </c>
      <c r="G163" s="339" t="s">
        <v>72</v>
      </c>
      <c r="H163" s="158"/>
      <c r="I163" s="233" t="s">
        <v>92</v>
      </c>
      <c r="J163" s="342">
        <v>394981</v>
      </c>
      <c r="K163" s="233" t="s">
        <v>72</v>
      </c>
      <c r="L163" s="233"/>
      <c r="M163" s="233"/>
      <c r="N163"/>
      <c r="O163" s="233"/>
      <c r="P163" s="233"/>
      <c r="Q163" s="233"/>
      <c r="R163" s="233"/>
      <c r="S163" s="233"/>
      <c r="T163" s="233"/>
      <c r="U163" s="233"/>
      <c r="V163" s="233"/>
      <c r="W163" s="233"/>
      <c r="X163" s="233"/>
      <c r="Y163" s="233"/>
      <c r="Z163" s="233"/>
      <c r="AA163" s="233"/>
      <c r="AB163" s="233"/>
      <c r="AC163" s="233"/>
      <c r="AD163" s="233"/>
      <c r="AE163" s="233"/>
      <c r="AF163" s="233"/>
      <c r="AG163" s="233"/>
      <c r="AH163" s="233"/>
    </row>
    <row r="164" spans="2:34" s="36" customFormat="1" ht="15">
      <c r="B164" s="158" t="str">
        <f>VLOOKUP(C164,Companies[],3,FALSE)</f>
        <v>C0004056450</v>
      </c>
      <c r="C164" s="233" t="s">
        <v>449</v>
      </c>
      <c r="D164" s="233" t="s">
        <v>348</v>
      </c>
      <c r="E164" s="233" t="s">
        <v>581</v>
      </c>
      <c r="F164" s="233" t="s">
        <v>72</v>
      </c>
      <c r="G164" s="339" t="s">
        <v>72</v>
      </c>
      <c r="H164" s="158"/>
      <c r="I164" s="233" t="s">
        <v>92</v>
      </c>
      <c r="J164" s="342">
        <v>648543</v>
      </c>
      <c r="K164" s="233" t="s">
        <v>72</v>
      </c>
      <c r="L164" s="233"/>
      <c r="M164" s="233"/>
      <c r="N164"/>
      <c r="O164" s="233"/>
      <c r="P164" s="233"/>
      <c r="Q164" s="233"/>
      <c r="R164" s="233"/>
      <c r="S164" s="233"/>
      <c r="T164" s="233"/>
      <c r="U164" s="233"/>
      <c r="V164" s="233"/>
      <c r="W164" s="233"/>
      <c r="X164" s="233"/>
      <c r="Y164" s="233"/>
      <c r="Z164" s="233"/>
      <c r="AA164" s="233"/>
      <c r="AB164" s="233"/>
      <c r="AC164" s="233"/>
      <c r="AD164" s="233"/>
      <c r="AE164" s="233"/>
      <c r="AF164" s="233"/>
      <c r="AG164" s="233"/>
      <c r="AH164" s="233"/>
    </row>
    <row r="165" spans="2:34" s="36" customFormat="1" ht="15">
      <c r="B165" s="158" t="str">
        <f>VLOOKUP(C165,Companies[],3,FALSE)</f>
        <v>C0004056450</v>
      </c>
      <c r="C165" s="233" t="s">
        <v>449</v>
      </c>
      <c r="D165" s="233" t="s">
        <v>342</v>
      </c>
      <c r="E165" s="233" t="s">
        <v>577</v>
      </c>
      <c r="F165" s="233" t="s">
        <v>61</v>
      </c>
      <c r="G165" s="233" t="s">
        <v>72</v>
      </c>
      <c r="H165" s="158"/>
      <c r="I165" s="233" t="s">
        <v>92</v>
      </c>
      <c r="J165" s="342">
        <v>36426880</v>
      </c>
      <c r="K165" s="233" t="s">
        <v>72</v>
      </c>
      <c r="L165" s="233"/>
      <c r="M165" s="233"/>
      <c r="N165"/>
      <c r="O165" s="233"/>
      <c r="P165" s="233"/>
      <c r="Q165" s="233"/>
      <c r="R165" s="233"/>
      <c r="S165" s="233"/>
      <c r="T165" s="233"/>
      <c r="U165" s="233"/>
      <c r="V165" s="233"/>
      <c r="W165" s="233"/>
      <c r="X165" s="233"/>
      <c r="Y165" s="233"/>
      <c r="Z165" s="233"/>
      <c r="AA165" s="233"/>
      <c r="AB165" s="233"/>
      <c r="AC165" s="233"/>
      <c r="AD165" s="233"/>
      <c r="AE165" s="233"/>
      <c r="AF165" s="233"/>
      <c r="AG165" s="233"/>
      <c r="AH165" s="233"/>
    </row>
    <row r="166" spans="2:34" s="36" customFormat="1" ht="15">
      <c r="B166" s="158" t="str">
        <f>VLOOKUP(C166,Companies[],3,FALSE)</f>
        <v>C0004056450</v>
      </c>
      <c r="C166" s="233" t="s">
        <v>449</v>
      </c>
      <c r="D166" s="233" t="s">
        <v>342</v>
      </c>
      <c r="E166" s="233" t="s">
        <v>554</v>
      </c>
      <c r="F166" s="233" t="s">
        <v>61</v>
      </c>
      <c r="G166" s="339" t="s">
        <v>72</v>
      </c>
      <c r="H166" s="158"/>
      <c r="I166" s="233" t="s">
        <v>92</v>
      </c>
      <c r="J166" s="342">
        <v>40794332</v>
      </c>
      <c r="K166" s="233" t="s">
        <v>72</v>
      </c>
      <c r="L166" s="233"/>
      <c r="M166" s="233"/>
      <c r="N166"/>
      <c r="O166" s="233"/>
      <c r="P166" s="233"/>
      <c r="Q166" s="233"/>
      <c r="R166" s="233"/>
      <c r="S166" s="233"/>
      <c r="T166" s="233"/>
      <c r="U166" s="233"/>
      <c r="V166" s="233"/>
      <c r="W166" s="233"/>
      <c r="X166" s="233"/>
      <c r="Y166" s="233"/>
      <c r="Z166" s="233"/>
      <c r="AA166" s="233"/>
      <c r="AB166" s="233"/>
      <c r="AC166" s="233"/>
      <c r="AD166" s="233"/>
      <c r="AE166" s="233"/>
      <c r="AF166" s="233"/>
      <c r="AG166" s="233"/>
      <c r="AH166" s="233"/>
    </row>
    <row r="167" spans="2:34" s="36" customFormat="1" ht="15">
      <c r="B167" s="158" t="str">
        <f>VLOOKUP(C167,Companies[],3,FALSE)</f>
        <v>C0004056450</v>
      </c>
      <c r="C167" s="233" t="s">
        <v>449</v>
      </c>
      <c r="D167" s="233" t="s">
        <v>342</v>
      </c>
      <c r="E167" s="233" t="s">
        <v>575</v>
      </c>
      <c r="F167" s="233" t="s">
        <v>72</v>
      </c>
      <c r="G167" s="339" t="s">
        <v>72</v>
      </c>
      <c r="H167" s="158"/>
      <c r="I167" s="233" t="s">
        <v>92</v>
      </c>
      <c r="J167" s="342">
        <v>2800000</v>
      </c>
      <c r="K167" s="233" t="s">
        <v>72</v>
      </c>
      <c r="L167" s="233"/>
      <c r="M167" s="233"/>
      <c r="N167"/>
      <c r="O167" s="233"/>
      <c r="P167" s="233"/>
      <c r="Q167" s="233"/>
      <c r="R167" s="233"/>
      <c r="S167" s="233"/>
      <c r="T167" s="233"/>
      <c r="U167" s="233"/>
      <c r="V167" s="233"/>
      <c r="W167" s="233"/>
      <c r="X167" s="233"/>
      <c r="Y167" s="233"/>
      <c r="Z167" s="233"/>
      <c r="AA167" s="233"/>
      <c r="AB167" s="233"/>
      <c r="AC167" s="233"/>
      <c r="AD167" s="233"/>
      <c r="AE167" s="233"/>
      <c r="AF167" s="233"/>
      <c r="AG167" s="233"/>
      <c r="AH167" s="233"/>
    </row>
    <row r="168" spans="2:34" s="36" customFormat="1" ht="15">
      <c r="B168" s="158" t="str">
        <f>VLOOKUP(C168,Companies[],3,FALSE)</f>
        <v>C0004056450</v>
      </c>
      <c r="C168" s="233" t="s">
        <v>449</v>
      </c>
      <c r="D168" s="233" t="s">
        <v>345</v>
      </c>
      <c r="E168" s="233" t="s">
        <v>572</v>
      </c>
      <c r="F168" s="233" t="s">
        <v>61</v>
      </c>
      <c r="G168" s="339" t="s">
        <v>72</v>
      </c>
      <c r="H168" s="158"/>
      <c r="I168" s="233" t="s">
        <v>92</v>
      </c>
      <c r="J168" s="342">
        <v>36250</v>
      </c>
      <c r="K168" s="233" t="s">
        <v>72</v>
      </c>
      <c r="L168" s="233"/>
      <c r="M168" s="233"/>
      <c r="N168"/>
      <c r="O168" s="233"/>
      <c r="P168" s="233"/>
      <c r="Q168" s="233"/>
      <c r="R168" s="233"/>
      <c r="S168" s="233"/>
      <c r="T168" s="233"/>
      <c r="U168" s="233"/>
      <c r="V168" s="233"/>
      <c r="W168" s="233"/>
      <c r="X168" s="233"/>
      <c r="Y168" s="233"/>
      <c r="Z168" s="233"/>
      <c r="AA168" s="233"/>
      <c r="AB168" s="233"/>
      <c r="AC168" s="233"/>
      <c r="AD168" s="233"/>
      <c r="AE168" s="233"/>
      <c r="AF168" s="233"/>
      <c r="AG168" s="233"/>
      <c r="AH168" s="233"/>
    </row>
    <row r="169" spans="2:34" s="36" customFormat="1" ht="15">
      <c r="B169" s="158" t="str">
        <f>VLOOKUP(C169,Companies[],3,FALSE)</f>
        <v>C0003136973</v>
      </c>
      <c r="C169" s="233" t="s">
        <v>413</v>
      </c>
      <c r="D169" s="233" t="s">
        <v>343</v>
      </c>
      <c r="E169" s="233" t="s">
        <v>585</v>
      </c>
      <c r="F169" s="233" t="s">
        <v>61</v>
      </c>
      <c r="G169" s="339" t="s">
        <v>72</v>
      </c>
      <c r="H169" s="158"/>
      <c r="I169" s="233" t="s">
        <v>92</v>
      </c>
      <c r="J169" s="342">
        <v>0</v>
      </c>
      <c r="K169" s="233" t="s">
        <v>72</v>
      </c>
      <c r="L169" s="233"/>
      <c r="M169" s="233"/>
      <c r="N169"/>
      <c r="O169" s="233"/>
      <c r="P169" s="233"/>
      <c r="Q169" s="233"/>
      <c r="R169" s="233"/>
      <c r="S169" s="233"/>
      <c r="T169" s="233"/>
      <c r="U169" s="233"/>
      <c r="V169" s="233"/>
      <c r="W169" s="233"/>
      <c r="X169" s="233"/>
      <c r="Y169" s="233"/>
      <c r="Z169" s="233"/>
      <c r="AA169" s="233"/>
      <c r="AB169" s="233"/>
      <c r="AC169" s="233"/>
      <c r="AD169" s="233"/>
      <c r="AE169" s="233"/>
      <c r="AF169" s="233"/>
      <c r="AG169" s="233"/>
      <c r="AH169" s="233"/>
    </row>
    <row r="170" spans="2:34" s="36" customFormat="1" ht="15">
      <c r="B170" s="158" t="str">
        <f>VLOOKUP(C170,Companies[],3,FALSE)</f>
        <v>C0003136973</v>
      </c>
      <c r="C170" s="233" t="s">
        <v>413</v>
      </c>
      <c r="D170" s="233" t="s">
        <v>343</v>
      </c>
      <c r="E170" s="233" t="s">
        <v>586</v>
      </c>
      <c r="F170" s="233" t="s">
        <v>61</v>
      </c>
      <c r="G170" s="339" t="s">
        <v>72</v>
      </c>
      <c r="H170" s="158"/>
      <c r="I170" s="233" t="s">
        <v>92</v>
      </c>
      <c r="J170" s="342">
        <v>0</v>
      </c>
      <c r="K170" s="233" t="s">
        <v>72</v>
      </c>
      <c r="L170" s="233"/>
      <c r="M170" s="233"/>
      <c r="N170"/>
      <c r="O170" s="233"/>
      <c r="P170" s="233"/>
      <c r="Q170" s="233"/>
      <c r="R170" s="233"/>
      <c r="S170" s="233"/>
      <c r="T170" s="233"/>
      <c r="U170" s="233"/>
      <c r="V170" s="233"/>
      <c r="W170" s="233"/>
      <c r="X170" s="233"/>
      <c r="Y170" s="233"/>
      <c r="Z170" s="233"/>
      <c r="AA170" s="233"/>
      <c r="AB170" s="233"/>
      <c r="AC170" s="233"/>
      <c r="AD170" s="233"/>
      <c r="AE170" s="233"/>
      <c r="AF170" s="233"/>
      <c r="AG170" s="233"/>
      <c r="AH170" s="233"/>
    </row>
    <row r="171" spans="2:34" s="36" customFormat="1" ht="15">
      <c r="B171" s="158" t="str">
        <f>VLOOKUP(C171,Companies[],3,FALSE)</f>
        <v>C0003136973</v>
      </c>
      <c r="C171" s="233" t="s">
        <v>413</v>
      </c>
      <c r="D171" s="233" t="s">
        <v>343</v>
      </c>
      <c r="E171" s="233" t="s">
        <v>587</v>
      </c>
      <c r="F171" s="233" t="s">
        <v>61</v>
      </c>
      <c r="G171" s="339" t="s">
        <v>72</v>
      </c>
      <c r="H171" s="158"/>
      <c r="I171" s="233" t="s">
        <v>92</v>
      </c>
      <c r="J171" s="342">
        <v>0</v>
      </c>
      <c r="K171" s="233" t="s">
        <v>72</v>
      </c>
      <c r="L171" s="233"/>
      <c r="M171" s="233"/>
      <c r="N171"/>
      <c r="O171" s="233"/>
      <c r="P171" s="233"/>
      <c r="Q171" s="233"/>
      <c r="R171" s="233"/>
      <c r="S171" s="233"/>
      <c r="T171" s="233"/>
      <c r="U171" s="233"/>
      <c r="V171" s="233"/>
      <c r="W171" s="233"/>
      <c r="X171" s="233"/>
      <c r="Y171" s="233"/>
      <c r="Z171" s="233"/>
      <c r="AA171" s="233"/>
      <c r="AB171" s="233"/>
      <c r="AC171" s="233"/>
      <c r="AD171" s="233"/>
      <c r="AE171" s="233"/>
      <c r="AF171" s="233"/>
      <c r="AG171" s="233"/>
      <c r="AH171" s="233"/>
    </row>
    <row r="172" spans="2:34" s="36" customFormat="1" ht="15">
      <c r="B172" s="158" t="str">
        <f>VLOOKUP(C172,Companies[],3,FALSE)</f>
        <v>C0003136973</v>
      </c>
      <c r="C172" s="233" t="s">
        <v>413</v>
      </c>
      <c r="D172" s="233" t="s">
        <v>343</v>
      </c>
      <c r="E172" s="233" t="s">
        <v>588</v>
      </c>
      <c r="F172" s="233" t="s">
        <v>61</v>
      </c>
      <c r="G172" s="339" t="s">
        <v>72</v>
      </c>
      <c r="H172" s="158"/>
      <c r="I172" s="233" t="s">
        <v>92</v>
      </c>
      <c r="J172" s="342">
        <v>0</v>
      </c>
      <c r="K172" s="233" t="s">
        <v>72</v>
      </c>
      <c r="L172" s="233"/>
      <c r="M172" s="233"/>
      <c r="N172"/>
      <c r="O172" s="233"/>
      <c r="P172" s="233"/>
      <c r="Q172" s="233"/>
      <c r="R172" s="233"/>
      <c r="S172" s="233"/>
      <c r="T172" s="233"/>
      <c r="U172" s="233"/>
      <c r="V172" s="233"/>
      <c r="W172" s="233"/>
      <c r="X172" s="233"/>
      <c r="Y172" s="233"/>
      <c r="Z172" s="233"/>
      <c r="AA172" s="233"/>
      <c r="AB172" s="233"/>
      <c r="AC172" s="233"/>
      <c r="AD172" s="233"/>
      <c r="AE172" s="233"/>
      <c r="AF172" s="233"/>
      <c r="AG172" s="233"/>
      <c r="AH172" s="233"/>
    </row>
    <row r="173" spans="2:34" s="36" customFormat="1" ht="15">
      <c r="B173" s="158" t="str">
        <f>VLOOKUP(C173,Companies[],3,FALSE)</f>
        <v>C0003136973</v>
      </c>
      <c r="C173" s="233" t="s">
        <v>413</v>
      </c>
      <c r="D173" s="233" t="s">
        <v>343</v>
      </c>
      <c r="E173" s="233" t="s">
        <v>584</v>
      </c>
      <c r="F173" s="233" t="s">
        <v>72</v>
      </c>
      <c r="G173" s="339" t="s">
        <v>72</v>
      </c>
      <c r="H173" s="158"/>
      <c r="I173" s="233" t="s">
        <v>92</v>
      </c>
      <c r="J173" s="342">
        <v>754770</v>
      </c>
      <c r="K173" s="233" t="s">
        <v>72</v>
      </c>
      <c r="L173" s="233"/>
      <c r="M173" s="233"/>
      <c r="N173"/>
      <c r="O173" s="233"/>
      <c r="P173" s="233"/>
      <c r="Q173" s="233"/>
      <c r="R173" s="233"/>
      <c r="S173" s="233"/>
      <c r="T173" s="233"/>
      <c r="U173" s="233"/>
      <c r="V173" s="233"/>
      <c r="W173" s="233"/>
      <c r="X173" s="233"/>
      <c r="Y173" s="233"/>
      <c r="Z173" s="233"/>
      <c r="AA173" s="233"/>
      <c r="AB173" s="233"/>
      <c r="AC173" s="233"/>
      <c r="AD173" s="233"/>
      <c r="AE173" s="233"/>
      <c r="AF173" s="233"/>
      <c r="AG173" s="233"/>
      <c r="AH173" s="233"/>
    </row>
    <row r="174" spans="2:34" s="36" customFormat="1" ht="15">
      <c r="B174" s="158" t="str">
        <f>VLOOKUP(C174,Companies[],3,FALSE)</f>
        <v>C0003136973</v>
      </c>
      <c r="C174" s="233" t="s">
        <v>413</v>
      </c>
      <c r="D174" s="233" t="s">
        <v>343</v>
      </c>
      <c r="E174" s="233" t="s">
        <v>578</v>
      </c>
      <c r="F174" s="233" t="s">
        <v>72</v>
      </c>
      <c r="G174" s="339" t="s">
        <v>72</v>
      </c>
      <c r="H174" s="158"/>
      <c r="I174" s="233" t="s">
        <v>92</v>
      </c>
      <c r="J174" s="342">
        <v>816798</v>
      </c>
      <c r="K174" s="233" t="s">
        <v>72</v>
      </c>
      <c r="L174" s="233"/>
      <c r="M174" s="233"/>
      <c r="N174"/>
      <c r="O174" s="233"/>
      <c r="P174" s="233"/>
      <c r="Q174" s="233"/>
      <c r="R174" s="233"/>
      <c r="S174" s="233"/>
      <c r="T174" s="233"/>
      <c r="U174" s="233"/>
      <c r="V174" s="233"/>
      <c r="W174" s="233"/>
      <c r="X174" s="233"/>
      <c r="Y174" s="233"/>
      <c r="Z174" s="233"/>
      <c r="AA174" s="233"/>
      <c r="AB174" s="233"/>
      <c r="AC174" s="233"/>
      <c r="AD174" s="233"/>
      <c r="AE174" s="233"/>
      <c r="AF174" s="233"/>
      <c r="AG174" s="233"/>
      <c r="AH174" s="233"/>
    </row>
    <row r="175" spans="2:34" s="36" customFormat="1" ht="15">
      <c r="B175" s="158" t="str">
        <f>VLOOKUP(C175,Companies[],3,FALSE)</f>
        <v>C0003136973</v>
      </c>
      <c r="C175" s="233" t="s">
        <v>413</v>
      </c>
      <c r="D175" s="233" t="s">
        <v>352</v>
      </c>
      <c r="E175" s="233" t="s">
        <v>583</v>
      </c>
      <c r="F175" s="233" t="s">
        <v>72</v>
      </c>
      <c r="G175" s="339" t="s">
        <v>72</v>
      </c>
      <c r="H175" s="158"/>
      <c r="I175" s="233" t="s">
        <v>92</v>
      </c>
      <c r="J175" s="339">
        <v>1083150.48</v>
      </c>
      <c r="K175" s="233" t="s">
        <v>72</v>
      </c>
      <c r="L175" s="233"/>
      <c r="M175" s="233"/>
      <c r="N175"/>
      <c r="O175" s="233"/>
      <c r="P175" s="233"/>
      <c r="Q175" s="233"/>
      <c r="R175" s="233"/>
      <c r="S175" s="233"/>
      <c r="T175" s="233"/>
      <c r="U175" s="233"/>
      <c r="V175" s="233"/>
      <c r="W175" s="233"/>
      <c r="X175" s="233"/>
      <c r="Y175" s="233"/>
      <c r="Z175" s="233"/>
      <c r="AA175" s="233"/>
      <c r="AB175" s="233"/>
      <c r="AC175" s="233"/>
      <c r="AD175" s="233"/>
      <c r="AE175" s="233"/>
      <c r="AF175" s="233"/>
      <c r="AG175" s="233"/>
      <c r="AH175" s="233"/>
    </row>
    <row r="176" spans="2:34" s="36" customFormat="1" ht="15">
      <c r="B176" s="158" t="str">
        <f>VLOOKUP(C176,Companies[],3,FALSE)</f>
        <v>C0003136973</v>
      </c>
      <c r="C176" s="233" t="s">
        <v>413</v>
      </c>
      <c r="D176" s="233" t="s">
        <v>348</v>
      </c>
      <c r="E176" s="233" t="s">
        <v>581</v>
      </c>
      <c r="F176" s="233" t="s">
        <v>72</v>
      </c>
      <c r="G176" s="339" t="s">
        <v>72</v>
      </c>
      <c r="H176" s="158"/>
      <c r="I176" s="233" t="s">
        <v>92</v>
      </c>
      <c r="J176" s="344">
        <v>673158.5</v>
      </c>
      <c r="K176" s="233" t="s">
        <v>72</v>
      </c>
      <c r="L176" s="233"/>
      <c r="M176" s="233"/>
      <c r="N176"/>
      <c r="O176" s="233"/>
      <c r="P176" s="233"/>
      <c r="Q176" s="233"/>
      <c r="R176" s="233"/>
      <c r="S176" s="233"/>
      <c r="T176" s="233"/>
      <c r="U176" s="233"/>
      <c r="V176" s="233"/>
      <c r="W176" s="233"/>
      <c r="X176" s="233"/>
      <c r="Y176" s="233"/>
      <c r="Z176" s="233"/>
      <c r="AA176" s="233"/>
      <c r="AB176" s="233"/>
      <c r="AC176" s="233"/>
      <c r="AD176" s="233"/>
      <c r="AE176" s="233"/>
      <c r="AF176" s="233"/>
      <c r="AG176" s="233"/>
      <c r="AH176" s="233"/>
    </row>
    <row r="177" spans="2:34" s="36" customFormat="1" ht="15">
      <c r="B177" s="158" t="str">
        <f>VLOOKUP(C177,Companies[],3,FALSE)</f>
        <v>C0003136973</v>
      </c>
      <c r="C177" s="233" t="s">
        <v>413</v>
      </c>
      <c r="D177" s="233" t="s">
        <v>342</v>
      </c>
      <c r="E177" s="233" t="s">
        <v>577</v>
      </c>
      <c r="F177" s="233" t="s">
        <v>61</v>
      </c>
      <c r="G177" s="233" t="s">
        <v>72</v>
      </c>
      <c r="H177" s="158"/>
      <c r="I177" s="233" t="s">
        <v>92</v>
      </c>
      <c r="J177" s="342">
        <v>131618559</v>
      </c>
      <c r="K177" s="233" t="s">
        <v>72</v>
      </c>
      <c r="L177" s="233"/>
      <c r="M177" s="233"/>
      <c r="N177"/>
      <c r="O177" s="233"/>
      <c r="P177" s="233"/>
      <c r="Q177" s="233"/>
      <c r="R177" s="233"/>
      <c r="S177" s="233"/>
      <c r="T177" s="233"/>
      <c r="U177" s="233"/>
      <c r="V177" s="233"/>
      <c r="W177" s="233"/>
      <c r="X177" s="233"/>
      <c r="Y177" s="233"/>
      <c r="Z177" s="233"/>
      <c r="AA177" s="233"/>
      <c r="AB177" s="233"/>
      <c r="AC177" s="233"/>
      <c r="AD177" s="233"/>
      <c r="AE177" s="233"/>
      <c r="AF177" s="233"/>
      <c r="AG177" s="233"/>
      <c r="AH177" s="233"/>
    </row>
    <row r="178" spans="2:34" s="36" customFormat="1" ht="15">
      <c r="B178" s="158" t="str">
        <f>VLOOKUP(C178,Companies[],3,FALSE)</f>
        <v>C0003136973</v>
      </c>
      <c r="C178" s="233" t="s">
        <v>413</v>
      </c>
      <c r="D178" s="233" t="s">
        <v>342</v>
      </c>
      <c r="E178" s="233" t="s">
        <v>554</v>
      </c>
      <c r="F178" s="233" t="s">
        <v>72</v>
      </c>
      <c r="G178" s="339" t="s">
        <v>72</v>
      </c>
      <c r="H178" s="158"/>
      <c r="I178" s="233" t="s">
        <v>92</v>
      </c>
      <c r="J178" s="342">
        <v>263107420</v>
      </c>
      <c r="K178" s="233" t="s">
        <v>72</v>
      </c>
      <c r="L178" s="233"/>
      <c r="M178" s="233"/>
      <c r="N178"/>
      <c r="O178" s="233"/>
      <c r="P178" s="233"/>
      <c r="Q178" s="233"/>
      <c r="R178" s="233"/>
      <c r="S178" s="233"/>
      <c r="T178" s="233"/>
      <c r="U178" s="233"/>
      <c r="V178" s="233"/>
      <c r="W178" s="233"/>
      <c r="X178" s="233"/>
      <c r="Y178" s="233"/>
      <c r="Z178" s="233"/>
      <c r="AA178" s="233"/>
      <c r="AB178" s="233"/>
      <c r="AC178" s="233"/>
      <c r="AD178" s="233"/>
      <c r="AE178" s="233"/>
      <c r="AF178" s="233"/>
      <c r="AG178" s="233"/>
      <c r="AH178" s="233"/>
    </row>
    <row r="179" spans="2:34" s="36" customFormat="1" ht="15">
      <c r="B179" s="158" t="str">
        <f>VLOOKUP(C179,Companies[],3,FALSE)</f>
        <v>C0003136973</v>
      </c>
      <c r="C179" s="233" t="s">
        <v>413</v>
      </c>
      <c r="D179" s="233" t="s">
        <v>342</v>
      </c>
      <c r="E179" s="233" t="s">
        <v>575</v>
      </c>
      <c r="F179" s="233" t="s">
        <v>72</v>
      </c>
      <c r="G179" s="339" t="s">
        <v>72</v>
      </c>
      <c r="H179" s="158"/>
      <c r="I179" s="233" t="s">
        <v>92</v>
      </c>
      <c r="J179" s="342">
        <v>24333025</v>
      </c>
      <c r="K179" s="233" t="s">
        <v>72</v>
      </c>
      <c r="L179" s="233"/>
      <c r="M179" s="233"/>
      <c r="N179"/>
      <c r="O179" s="233"/>
      <c r="P179" s="233"/>
      <c r="Q179" s="233"/>
      <c r="R179" s="233"/>
      <c r="S179" s="233"/>
      <c r="T179" s="233"/>
      <c r="U179" s="233"/>
      <c r="V179" s="233"/>
      <c r="W179" s="233"/>
      <c r="X179" s="233"/>
      <c r="Y179" s="233"/>
      <c r="Z179" s="233"/>
      <c r="AA179" s="233"/>
      <c r="AB179" s="233"/>
      <c r="AC179" s="233"/>
      <c r="AD179" s="233"/>
      <c r="AE179" s="233"/>
      <c r="AF179" s="233"/>
      <c r="AG179" s="233"/>
      <c r="AH179" s="233"/>
    </row>
    <row r="180" spans="2:34" s="36" customFormat="1" ht="15">
      <c r="B180" s="158" t="str">
        <f>VLOOKUP(C180,Companies[],3,FALSE)</f>
        <v>C0003136973</v>
      </c>
      <c r="C180" s="233" t="s">
        <v>413</v>
      </c>
      <c r="D180" s="233" t="s">
        <v>345</v>
      </c>
      <c r="E180" s="233" t="s">
        <v>572</v>
      </c>
      <c r="F180" s="233" t="s">
        <v>61</v>
      </c>
      <c r="G180" s="339" t="s">
        <v>72</v>
      </c>
      <c r="H180" s="158"/>
      <c r="I180" s="233" t="s">
        <v>92</v>
      </c>
      <c r="J180" s="342">
        <v>377595</v>
      </c>
      <c r="K180" s="233" t="s">
        <v>72</v>
      </c>
      <c r="L180" s="233"/>
      <c r="M180" s="233"/>
      <c r="N180"/>
      <c r="O180" s="233"/>
      <c r="P180" s="233"/>
      <c r="Q180" s="233"/>
      <c r="R180" s="233"/>
      <c r="S180" s="233"/>
      <c r="T180" s="233"/>
      <c r="U180" s="233"/>
      <c r="V180" s="233"/>
      <c r="W180" s="233"/>
      <c r="X180" s="233"/>
      <c r="Y180" s="233"/>
      <c r="Z180" s="233"/>
      <c r="AA180" s="233"/>
      <c r="AB180" s="233"/>
      <c r="AC180" s="233"/>
      <c r="AD180" s="233"/>
      <c r="AE180" s="233"/>
      <c r="AF180" s="233"/>
      <c r="AG180" s="233"/>
      <c r="AH180" s="233"/>
    </row>
    <row r="181" spans="2:34" s="36" customFormat="1" ht="15">
      <c r="B181" s="158" t="str">
        <f>VLOOKUP(C181,Companies[],3,FALSE)</f>
        <v>C0003165493</v>
      </c>
      <c r="C181" s="233" t="s">
        <v>436</v>
      </c>
      <c r="D181" s="233" t="s">
        <v>343</v>
      </c>
      <c r="E181" s="233" t="s">
        <v>585</v>
      </c>
      <c r="F181" s="233" t="s">
        <v>61</v>
      </c>
      <c r="G181" s="339" t="s">
        <v>72</v>
      </c>
      <c r="H181" s="158"/>
      <c r="I181" s="233" t="s">
        <v>92</v>
      </c>
      <c r="J181" s="342">
        <v>0</v>
      </c>
      <c r="K181" s="233" t="s">
        <v>72</v>
      </c>
      <c r="L181" s="233"/>
      <c r="M181" s="233"/>
      <c r="N181"/>
      <c r="O181" s="233"/>
      <c r="P181" s="233"/>
      <c r="Q181" s="233"/>
      <c r="R181" s="233"/>
      <c r="S181" s="233"/>
      <c r="T181" s="233"/>
      <c r="U181" s="233"/>
      <c r="V181" s="233"/>
      <c r="W181" s="233"/>
      <c r="X181" s="233"/>
      <c r="Y181" s="233"/>
      <c r="Z181" s="233"/>
      <c r="AA181" s="233"/>
      <c r="AB181" s="233"/>
      <c r="AC181" s="233"/>
      <c r="AD181" s="233"/>
      <c r="AE181" s="233"/>
      <c r="AF181" s="233"/>
      <c r="AG181" s="233"/>
      <c r="AH181" s="233"/>
    </row>
    <row r="182" spans="2:34" s="36" customFormat="1" ht="15">
      <c r="B182" s="158" t="str">
        <f>VLOOKUP(C182,Companies[],3,FALSE)</f>
        <v>C0003165493</v>
      </c>
      <c r="C182" s="233" t="s">
        <v>436</v>
      </c>
      <c r="D182" s="233" t="s">
        <v>343</v>
      </c>
      <c r="E182" s="233" t="s">
        <v>586</v>
      </c>
      <c r="F182" s="233" t="s">
        <v>61</v>
      </c>
      <c r="G182" s="339" t="s">
        <v>72</v>
      </c>
      <c r="H182" s="158"/>
      <c r="I182" s="233" t="s">
        <v>92</v>
      </c>
      <c r="J182" s="342">
        <v>0</v>
      </c>
      <c r="K182" s="233" t="s">
        <v>72</v>
      </c>
      <c r="L182" s="233"/>
      <c r="M182" s="233"/>
      <c r="N182"/>
      <c r="O182" s="233"/>
      <c r="P182" s="233"/>
      <c r="Q182" s="233"/>
      <c r="R182" s="233"/>
      <c r="S182" s="233"/>
      <c r="T182" s="233"/>
      <c r="U182" s="233"/>
      <c r="V182" s="233"/>
      <c r="W182" s="233"/>
      <c r="X182" s="233"/>
      <c r="Y182" s="233"/>
      <c r="Z182" s="233"/>
      <c r="AA182" s="233"/>
      <c r="AB182" s="233"/>
      <c r="AC182" s="233"/>
      <c r="AD182" s="233"/>
      <c r="AE182" s="233"/>
      <c r="AF182" s="233"/>
      <c r="AG182" s="233"/>
      <c r="AH182" s="233"/>
    </row>
    <row r="183" spans="2:34" s="36" customFormat="1" ht="15">
      <c r="B183" s="158" t="str">
        <f>VLOOKUP(C183,Companies[],3,FALSE)</f>
        <v>C0003165493</v>
      </c>
      <c r="C183" s="233" t="s">
        <v>436</v>
      </c>
      <c r="D183" s="233" t="s">
        <v>343</v>
      </c>
      <c r="E183" s="233" t="s">
        <v>587</v>
      </c>
      <c r="F183" s="233" t="s">
        <v>61</v>
      </c>
      <c r="G183" s="339" t="s">
        <v>72</v>
      </c>
      <c r="H183" s="158"/>
      <c r="I183" s="233" t="s">
        <v>92</v>
      </c>
      <c r="J183" s="342">
        <v>0</v>
      </c>
      <c r="K183" s="233" t="s">
        <v>72</v>
      </c>
      <c r="L183" s="233"/>
      <c r="M183" s="233"/>
      <c r="N183"/>
      <c r="O183" s="233"/>
      <c r="P183" s="233"/>
      <c r="Q183" s="233"/>
      <c r="R183" s="233"/>
      <c r="S183" s="233"/>
      <c r="T183" s="233"/>
      <c r="U183" s="233"/>
      <c r="V183" s="233"/>
      <c r="W183" s="233"/>
      <c r="X183" s="233"/>
      <c r="Y183" s="233"/>
      <c r="Z183" s="233"/>
      <c r="AA183" s="233"/>
      <c r="AB183" s="233"/>
      <c r="AC183" s="233"/>
      <c r="AD183" s="233"/>
      <c r="AE183" s="233"/>
      <c r="AF183" s="233"/>
      <c r="AG183" s="233"/>
      <c r="AH183" s="233"/>
    </row>
    <row r="184" spans="2:34" s="36" customFormat="1" ht="15">
      <c r="B184" s="158" t="str">
        <f>VLOOKUP(C184,Companies[],3,FALSE)</f>
        <v>C0003165493</v>
      </c>
      <c r="C184" s="233" t="s">
        <v>436</v>
      </c>
      <c r="D184" s="233" t="s">
        <v>343</v>
      </c>
      <c r="E184" s="233" t="s">
        <v>588</v>
      </c>
      <c r="F184" s="233" t="s">
        <v>61</v>
      </c>
      <c r="G184" s="339" t="s">
        <v>72</v>
      </c>
      <c r="H184" s="158"/>
      <c r="I184" s="233" t="s">
        <v>92</v>
      </c>
      <c r="J184" s="342">
        <v>0</v>
      </c>
      <c r="K184" s="233" t="s">
        <v>72</v>
      </c>
      <c r="L184" s="233"/>
      <c r="M184" s="233"/>
      <c r="N184"/>
      <c r="O184" s="233"/>
      <c r="P184" s="233"/>
      <c r="Q184" s="233"/>
      <c r="R184" s="233"/>
      <c r="S184" s="233"/>
      <c r="T184" s="233"/>
      <c r="U184" s="233"/>
      <c r="V184" s="233"/>
      <c r="W184" s="233"/>
      <c r="X184" s="233"/>
      <c r="Y184" s="233"/>
      <c r="Z184" s="233"/>
      <c r="AA184" s="233"/>
      <c r="AB184" s="233"/>
      <c r="AC184" s="233"/>
      <c r="AD184" s="233"/>
      <c r="AE184" s="233"/>
      <c r="AF184" s="233"/>
      <c r="AG184" s="233"/>
      <c r="AH184" s="233"/>
    </row>
    <row r="185" spans="2:34" s="36" customFormat="1" ht="15">
      <c r="B185" s="158" t="str">
        <f>VLOOKUP(C185,Companies[],3,FALSE)</f>
        <v>C0003165493</v>
      </c>
      <c r="C185" s="233" t="s">
        <v>436</v>
      </c>
      <c r="D185" s="233" t="s">
        <v>343</v>
      </c>
      <c r="E185" s="233" t="s">
        <v>584</v>
      </c>
      <c r="F185" s="233" t="s">
        <v>72</v>
      </c>
      <c r="G185" s="339" t="s">
        <v>72</v>
      </c>
      <c r="H185" s="158"/>
      <c r="I185" s="233" t="s">
        <v>92</v>
      </c>
      <c r="J185" s="342">
        <v>644850</v>
      </c>
      <c r="K185" s="233" t="s">
        <v>72</v>
      </c>
      <c r="L185" s="233"/>
      <c r="M185" s="233"/>
      <c r="N185"/>
      <c r="O185" s="233"/>
      <c r="P185" s="233"/>
      <c r="Q185" s="233"/>
      <c r="R185" s="233"/>
      <c r="S185" s="233"/>
      <c r="T185" s="233"/>
      <c r="U185" s="233"/>
      <c r="V185" s="233"/>
      <c r="W185" s="233"/>
      <c r="X185" s="233"/>
      <c r="Y185" s="233"/>
      <c r="Z185" s="233"/>
      <c r="AA185" s="233"/>
      <c r="AB185" s="233"/>
      <c r="AC185" s="233"/>
      <c r="AD185" s="233"/>
      <c r="AE185" s="233"/>
      <c r="AF185" s="233"/>
      <c r="AG185" s="233"/>
      <c r="AH185" s="233"/>
    </row>
    <row r="186" spans="2:34" s="36" customFormat="1" ht="15">
      <c r="B186" s="158" t="str">
        <f>VLOOKUP(C186,Companies[],3,FALSE)</f>
        <v>C0003165493</v>
      </c>
      <c r="C186" s="233" t="s">
        <v>436</v>
      </c>
      <c r="D186" s="233" t="s">
        <v>343</v>
      </c>
      <c r="E186" s="233" t="s">
        <v>578</v>
      </c>
      <c r="F186" s="233" t="s">
        <v>72</v>
      </c>
      <c r="G186" s="339" t="s">
        <v>72</v>
      </c>
      <c r="H186" s="158"/>
      <c r="I186" s="233" t="s">
        <v>92</v>
      </c>
      <c r="J186" s="342">
        <v>2678270</v>
      </c>
      <c r="K186" s="233" t="s">
        <v>72</v>
      </c>
      <c r="L186" s="233"/>
      <c r="M186" s="233"/>
      <c r="N186"/>
      <c r="O186" s="233"/>
      <c r="P186" s="233"/>
      <c r="Q186" s="233"/>
      <c r="R186" s="233"/>
      <c r="S186" s="233"/>
      <c r="T186" s="233"/>
      <c r="U186" s="233"/>
      <c r="V186" s="233"/>
      <c r="W186" s="233"/>
      <c r="X186" s="233"/>
      <c r="Y186" s="233"/>
      <c r="Z186" s="233"/>
      <c r="AA186" s="233"/>
      <c r="AB186" s="233"/>
      <c r="AC186" s="233"/>
      <c r="AD186" s="233"/>
      <c r="AE186" s="233"/>
      <c r="AF186" s="233"/>
      <c r="AG186" s="233"/>
      <c r="AH186" s="233"/>
    </row>
    <row r="187" spans="2:34" s="36" customFormat="1" ht="15">
      <c r="B187" s="158" t="str">
        <f>VLOOKUP(C187,Companies[],3,FALSE)</f>
        <v>C0003165493</v>
      </c>
      <c r="C187" s="233" t="s">
        <v>436</v>
      </c>
      <c r="D187" s="233" t="s">
        <v>354</v>
      </c>
      <c r="E187" s="233" t="s">
        <v>583</v>
      </c>
      <c r="F187" s="233" t="s">
        <v>72</v>
      </c>
      <c r="G187" s="339" t="s">
        <v>72</v>
      </c>
      <c r="H187" s="158"/>
      <c r="I187" s="233" t="s">
        <v>92</v>
      </c>
      <c r="J187" s="342">
        <v>89233.61</v>
      </c>
      <c r="K187" s="233" t="s">
        <v>72</v>
      </c>
      <c r="L187" s="233"/>
      <c r="M187" s="233"/>
      <c r="N187"/>
      <c r="O187" s="233"/>
      <c r="P187" s="233"/>
      <c r="Q187" s="233"/>
      <c r="R187" s="233"/>
      <c r="S187" s="233"/>
      <c r="T187" s="233"/>
      <c r="U187" s="233"/>
      <c r="V187" s="233"/>
      <c r="W187" s="233"/>
      <c r="X187" s="233"/>
      <c r="Y187" s="233"/>
      <c r="Z187" s="233"/>
      <c r="AA187" s="233"/>
      <c r="AB187" s="233"/>
      <c r="AC187" s="233"/>
      <c r="AD187" s="233"/>
      <c r="AE187" s="233"/>
      <c r="AF187" s="233"/>
      <c r="AG187" s="233"/>
      <c r="AH187" s="233"/>
    </row>
    <row r="188" spans="2:34" s="36" customFormat="1" ht="15">
      <c r="B188" s="158" t="str">
        <f>VLOOKUP(C188,Companies[],3,FALSE)</f>
        <v>C0003165493</v>
      </c>
      <c r="C188" s="233" t="s">
        <v>436</v>
      </c>
      <c r="D188" s="233" t="s">
        <v>348</v>
      </c>
      <c r="E188" s="233" t="s">
        <v>581</v>
      </c>
      <c r="F188" s="233" t="s">
        <v>72</v>
      </c>
      <c r="G188" s="339" t="s">
        <v>72</v>
      </c>
      <c r="H188" s="158"/>
      <c r="I188" s="233" t="s">
        <v>92</v>
      </c>
      <c r="J188" s="342">
        <v>1187895</v>
      </c>
      <c r="K188" s="233" t="s">
        <v>72</v>
      </c>
      <c r="L188" s="233"/>
      <c r="M188" s="233"/>
      <c r="N188"/>
      <c r="O188" s="233"/>
      <c r="P188" s="233"/>
      <c r="Q188" s="233"/>
      <c r="R188" s="233"/>
      <c r="S188" s="233"/>
      <c r="T188" s="233"/>
      <c r="U188" s="233"/>
      <c r="V188" s="233"/>
      <c r="W188" s="233"/>
      <c r="X188" s="233"/>
      <c r="Y188" s="233"/>
      <c r="Z188" s="233"/>
      <c r="AA188" s="233"/>
      <c r="AB188" s="233"/>
      <c r="AC188" s="233"/>
      <c r="AD188" s="233"/>
      <c r="AE188" s="233"/>
      <c r="AF188" s="233"/>
      <c r="AG188" s="233"/>
      <c r="AH188" s="233"/>
    </row>
    <row r="189" spans="2:34" s="36" customFormat="1" ht="15">
      <c r="B189" s="158" t="str">
        <f>VLOOKUP(C189,Companies[],3,FALSE)</f>
        <v>C0003165493</v>
      </c>
      <c r="C189" s="233" t="s">
        <v>436</v>
      </c>
      <c r="D189" s="233" t="s">
        <v>342</v>
      </c>
      <c r="E189" s="233" t="s">
        <v>577</v>
      </c>
      <c r="F189" s="233" t="s">
        <v>61</v>
      </c>
      <c r="G189" s="233" t="s">
        <v>72</v>
      </c>
      <c r="H189" s="158"/>
      <c r="I189" s="233" t="s">
        <v>92</v>
      </c>
      <c r="J189" s="342">
        <v>38731827</v>
      </c>
      <c r="K189" s="233" t="s">
        <v>72</v>
      </c>
      <c r="L189" s="233"/>
      <c r="M189" s="233"/>
      <c r="N189"/>
      <c r="O189" s="233"/>
      <c r="P189" s="233"/>
      <c r="Q189" s="233"/>
      <c r="R189" s="233"/>
      <c r="S189" s="233"/>
      <c r="T189" s="233"/>
      <c r="U189" s="233"/>
      <c r="V189" s="233"/>
      <c r="W189" s="233"/>
      <c r="X189" s="233"/>
      <c r="Y189" s="233"/>
      <c r="Z189" s="233"/>
      <c r="AA189" s="233"/>
      <c r="AB189" s="233"/>
      <c r="AC189" s="233"/>
      <c r="AD189" s="233"/>
      <c r="AE189" s="233"/>
      <c r="AF189" s="233"/>
      <c r="AG189" s="233"/>
      <c r="AH189" s="233"/>
    </row>
    <row r="190" spans="2:34" s="36" customFormat="1" ht="15">
      <c r="B190" s="158" t="str">
        <f>VLOOKUP(C190,Companies[],3,FALSE)</f>
        <v>C0003165493</v>
      </c>
      <c r="C190" s="233" t="s">
        <v>436</v>
      </c>
      <c r="D190" s="233" t="s">
        <v>342</v>
      </c>
      <c r="E190" s="233" t="s">
        <v>554</v>
      </c>
      <c r="F190" s="233" t="s">
        <v>72</v>
      </c>
      <c r="G190" s="339" t="s">
        <v>72</v>
      </c>
      <c r="H190" s="158"/>
      <c r="I190" s="233" t="s">
        <v>92</v>
      </c>
      <c r="J190" s="342">
        <v>0</v>
      </c>
      <c r="K190" s="233" t="s">
        <v>72</v>
      </c>
      <c r="L190" s="233"/>
      <c r="M190" s="233"/>
      <c r="N190"/>
      <c r="O190" s="233"/>
      <c r="P190" s="233"/>
      <c r="Q190" s="233"/>
      <c r="R190" s="233"/>
      <c r="S190" s="233"/>
      <c r="T190" s="233"/>
      <c r="U190" s="233"/>
      <c r="V190" s="233"/>
      <c r="W190" s="233"/>
      <c r="X190" s="233"/>
      <c r="Y190" s="233"/>
      <c r="Z190" s="233"/>
      <c r="AA190" s="233"/>
      <c r="AB190" s="233"/>
      <c r="AC190" s="233"/>
      <c r="AD190" s="233"/>
      <c r="AE190" s="233"/>
      <c r="AF190" s="233"/>
      <c r="AG190" s="233"/>
      <c r="AH190" s="233"/>
    </row>
    <row r="191" spans="2:34" s="36" customFormat="1" ht="15">
      <c r="B191" s="158" t="str">
        <f>VLOOKUP(C191,Companies[],3,FALSE)</f>
        <v>C0003165493</v>
      </c>
      <c r="C191" s="233" t="s">
        <v>436</v>
      </c>
      <c r="D191" s="233" t="s">
        <v>342</v>
      </c>
      <c r="E191" s="233" t="s">
        <v>575</v>
      </c>
      <c r="F191" s="233" t="s">
        <v>72</v>
      </c>
      <c r="G191" s="339" t="s">
        <v>72</v>
      </c>
      <c r="H191" s="158"/>
      <c r="I191" s="233" t="s">
        <v>92</v>
      </c>
      <c r="J191" s="342">
        <v>0</v>
      </c>
      <c r="K191" s="233" t="s">
        <v>72</v>
      </c>
      <c r="L191" s="233"/>
      <c r="M191" s="233"/>
      <c r="N191"/>
      <c r="O191" s="233"/>
      <c r="P191" s="233"/>
      <c r="Q191" s="233"/>
      <c r="R191" s="233"/>
      <c r="S191" s="233"/>
      <c r="T191" s="233"/>
      <c r="U191" s="233"/>
      <c r="V191" s="233"/>
      <c r="W191" s="233"/>
      <c r="X191" s="233"/>
      <c r="Y191" s="233"/>
      <c r="Z191" s="233"/>
      <c r="AA191" s="233"/>
      <c r="AB191" s="233"/>
      <c r="AC191" s="233"/>
      <c r="AD191" s="233"/>
      <c r="AE191" s="233"/>
      <c r="AF191" s="233"/>
      <c r="AG191" s="233"/>
      <c r="AH191" s="233"/>
    </row>
    <row r="192" spans="2:34" s="36" customFormat="1" ht="15">
      <c r="B192" s="158" t="str">
        <f>VLOOKUP(C192,Companies[],3,FALSE)</f>
        <v>C0003165493</v>
      </c>
      <c r="C192" s="233" t="s">
        <v>436</v>
      </c>
      <c r="D192" s="233" t="s">
        <v>345</v>
      </c>
      <c r="E192" s="233" t="s">
        <v>572</v>
      </c>
      <c r="F192" s="233" t="s">
        <v>61</v>
      </c>
      <c r="G192" s="339" t="s">
        <v>72</v>
      </c>
      <c r="H192" s="158"/>
      <c r="I192" s="233" t="s">
        <v>92</v>
      </c>
      <c r="J192" s="342">
        <v>247800</v>
      </c>
      <c r="K192" s="233" t="s">
        <v>72</v>
      </c>
      <c r="L192" s="233"/>
      <c r="M192" s="233"/>
      <c r="N192"/>
      <c r="O192" s="233"/>
      <c r="P192" s="233"/>
      <c r="Q192" s="233"/>
      <c r="R192" s="233"/>
      <c r="S192" s="233"/>
      <c r="T192" s="233"/>
      <c r="U192" s="233"/>
      <c r="V192" s="233"/>
      <c r="W192" s="233"/>
      <c r="X192" s="233"/>
      <c r="Y192" s="233"/>
      <c r="Z192" s="233"/>
      <c r="AA192" s="233"/>
      <c r="AB192" s="233"/>
      <c r="AC192" s="233"/>
      <c r="AD192" s="233"/>
      <c r="AE192" s="233"/>
      <c r="AF192" s="233"/>
      <c r="AG192" s="233"/>
      <c r="AH192" s="233"/>
    </row>
    <row r="193" spans="2:34" s="36" customFormat="1" ht="15">
      <c r="B193" s="158" t="str">
        <f>VLOOKUP(C193,Companies[],3,FALSE)</f>
        <v>C0003137007</v>
      </c>
      <c r="C193" s="233" t="s">
        <v>428</v>
      </c>
      <c r="D193" s="233" t="s">
        <v>343</v>
      </c>
      <c r="E193" s="233" t="s">
        <v>585</v>
      </c>
      <c r="F193" s="233" t="s">
        <v>61</v>
      </c>
      <c r="G193" s="339" t="s">
        <v>72</v>
      </c>
      <c r="H193" s="158"/>
      <c r="I193" s="233" t="s">
        <v>92</v>
      </c>
      <c r="J193" s="342">
        <v>0</v>
      </c>
      <c r="K193" s="233" t="s">
        <v>72</v>
      </c>
      <c r="L193" s="233"/>
      <c r="M193" s="233"/>
      <c r="N193"/>
      <c r="O193" s="233"/>
      <c r="P193" s="233"/>
      <c r="Q193" s="233"/>
      <c r="R193" s="233"/>
      <c r="S193" s="233"/>
      <c r="T193" s="233"/>
      <c r="U193" s="233"/>
      <c r="V193" s="233"/>
      <c r="W193" s="233"/>
      <c r="X193" s="233"/>
      <c r="Y193" s="233"/>
      <c r="Z193" s="233"/>
      <c r="AA193" s="233"/>
      <c r="AB193" s="233"/>
      <c r="AC193" s="233"/>
      <c r="AD193" s="233"/>
      <c r="AE193" s="233"/>
      <c r="AF193" s="233"/>
      <c r="AG193" s="233"/>
      <c r="AH193" s="233"/>
    </row>
    <row r="194" spans="2:34" s="36" customFormat="1" ht="15">
      <c r="B194" s="158" t="str">
        <f>VLOOKUP(C194,Companies[],3,FALSE)</f>
        <v>C0003137007</v>
      </c>
      <c r="C194" s="233" t="s">
        <v>428</v>
      </c>
      <c r="D194" s="233" t="s">
        <v>343</v>
      </c>
      <c r="E194" s="233" t="s">
        <v>586</v>
      </c>
      <c r="F194" s="233" t="s">
        <v>61</v>
      </c>
      <c r="G194" s="339" t="s">
        <v>72</v>
      </c>
      <c r="H194" s="158"/>
      <c r="I194" s="233" t="s">
        <v>92</v>
      </c>
      <c r="J194" s="342">
        <v>0</v>
      </c>
      <c r="K194" s="233" t="s">
        <v>72</v>
      </c>
      <c r="L194" s="233"/>
      <c r="M194" s="233"/>
      <c r="N194"/>
      <c r="O194" s="233"/>
      <c r="P194" s="233"/>
      <c r="Q194" s="233"/>
      <c r="R194" s="233"/>
      <c r="S194" s="233"/>
      <c r="T194" s="233"/>
      <c r="U194" s="233"/>
      <c r="V194" s="233"/>
      <c r="W194" s="233"/>
      <c r="X194" s="233"/>
      <c r="Y194" s="233"/>
      <c r="Z194" s="233"/>
      <c r="AA194" s="233"/>
      <c r="AB194" s="233"/>
      <c r="AC194" s="233"/>
      <c r="AD194" s="233"/>
      <c r="AE194" s="233"/>
      <c r="AF194" s="233"/>
      <c r="AG194" s="233"/>
      <c r="AH194" s="233"/>
    </row>
    <row r="195" spans="2:34" s="36" customFormat="1" ht="15">
      <c r="B195" s="158" t="str">
        <f>VLOOKUP(C195,Companies[],3,FALSE)</f>
        <v>C0003137007</v>
      </c>
      <c r="C195" s="233" t="s">
        <v>428</v>
      </c>
      <c r="D195" s="233" t="s">
        <v>343</v>
      </c>
      <c r="E195" s="233" t="s">
        <v>587</v>
      </c>
      <c r="F195" s="233" t="s">
        <v>61</v>
      </c>
      <c r="G195" s="339" t="s">
        <v>72</v>
      </c>
      <c r="H195" s="158"/>
      <c r="I195" s="233" t="s">
        <v>92</v>
      </c>
      <c r="J195" s="342">
        <v>0</v>
      </c>
      <c r="K195" s="233" t="s">
        <v>72</v>
      </c>
      <c r="L195" s="233"/>
      <c r="M195" s="233"/>
      <c r="N195"/>
      <c r="O195" s="233"/>
      <c r="P195" s="233"/>
      <c r="Q195" s="233"/>
      <c r="R195" s="233"/>
      <c r="S195" s="233"/>
      <c r="T195" s="233"/>
      <c r="U195" s="233"/>
      <c r="V195" s="233"/>
      <c r="W195" s="233"/>
      <c r="X195" s="233"/>
      <c r="Y195" s="233"/>
      <c r="Z195" s="233"/>
      <c r="AA195" s="233"/>
      <c r="AB195" s="233"/>
      <c r="AC195" s="233"/>
      <c r="AD195" s="233"/>
      <c r="AE195" s="233"/>
      <c r="AF195" s="233"/>
      <c r="AG195" s="233"/>
      <c r="AH195" s="233"/>
    </row>
    <row r="196" spans="2:34" s="36" customFormat="1" ht="15">
      <c r="B196" s="158" t="str">
        <f>VLOOKUP(C196,Companies[],3,FALSE)</f>
        <v>C0003137007</v>
      </c>
      <c r="C196" s="233" t="s">
        <v>428</v>
      </c>
      <c r="D196" s="233" t="s">
        <v>343</v>
      </c>
      <c r="E196" s="233" t="s">
        <v>588</v>
      </c>
      <c r="F196" s="233" t="s">
        <v>61</v>
      </c>
      <c r="G196" s="339" t="s">
        <v>72</v>
      </c>
      <c r="H196" s="158"/>
      <c r="I196" s="233" t="s">
        <v>92</v>
      </c>
      <c r="J196" s="342">
        <v>0</v>
      </c>
      <c r="K196" s="233" t="s">
        <v>72</v>
      </c>
      <c r="L196" s="233"/>
      <c r="M196" s="233"/>
      <c r="N196"/>
      <c r="O196" s="233"/>
      <c r="P196" s="233"/>
      <c r="Q196" s="233"/>
      <c r="R196" s="233"/>
      <c r="S196" s="233"/>
      <c r="T196" s="233"/>
      <c r="U196" s="233"/>
      <c r="V196" s="233"/>
      <c r="W196" s="233"/>
      <c r="X196" s="233"/>
      <c r="Y196" s="233"/>
      <c r="Z196" s="233"/>
      <c r="AA196" s="233"/>
      <c r="AB196" s="233"/>
      <c r="AC196" s="233"/>
      <c r="AD196" s="233"/>
      <c r="AE196" s="233"/>
      <c r="AF196" s="233"/>
      <c r="AG196" s="233"/>
      <c r="AH196" s="233"/>
    </row>
    <row r="197" spans="2:34" s="36" customFormat="1" ht="15">
      <c r="B197" s="158" t="str">
        <f>VLOOKUP(C197,Companies[],3,FALSE)</f>
        <v>C0003137007</v>
      </c>
      <c r="C197" s="233" t="s">
        <v>428</v>
      </c>
      <c r="D197" s="233" t="s">
        <v>343</v>
      </c>
      <c r="E197" s="233" t="s">
        <v>584</v>
      </c>
      <c r="F197" s="233" t="s">
        <v>72</v>
      </c>
      <c r="G197" s="339" t="s">
        <v>72</v>
      </c>
      <c r="H197" s="158"/>
      <c r="I197" s="233" t="s">
        <v>92</v>
      </c>
      <c r="J197" s="342">
        <v>242560</v>
      </c>
      <c r="K197" s="233" t="s">
        <v>72</v>
      </c>
      <c r="L197" s="233"/>
      <c r="M197" s="233"/>
      <c r="N197"/>
      <c r="O197" s="233"/>
      <c r="P197" s="233"/>
      <c r="Q197" s="233"/>
      <c r="R197" s="233"/>
      <c r="S197" s="233"/>
      <c r="T197" s="233"/>
      <c r="U197" s="233"/>
      <c r="V197" s="233"/>
      <c r="W197" s="233"/>
      <c r="X197" s="233"/>
      <c r="Y197" s="233"/>
      <c r="Z197" s="233"/>
      <c r="AA197" s="233"/>
      <c r="AB197" s="233"/>
      <c r="AC197" s="233"/>
      <c r="AD197" s="233"/>
      <c r="AE197" s="233"/>
      <c r="AF197" s="233"/>
      <c r="AG197" s="233"/>
      <c r="AH197" s="233"/>
    </row>
    <row r="198" spans="2:34" s="36" customFormat="1" ht="15">
      <c r="B198" s="158" t="str">
        <f>VLOOKUP(C198,Companies[],3,FALSE)</f>
        <v>C0003137007</v>
      </c>
      <c r="C198" s="233" t="s">
        <v>428</v>
      </c>
      <c r="D198" s="233" t="s">
        <v>343</v>
      </c>
      <c r="E198" s="233" t="s">
        <v>578</v>
      </c>
      <c r="F198" s="233" t="s">
        <v>72</v>
      </c>
      <c r="G198" s="339" t="s">
        <v>72</v>
      </c>
      <c r="H198" s="158"/>
      <c r="I198" s="233" t="s">
        <v>92</v>
      </c>
      <c r="J198" s="342">
        <v>568375</v>
      </c>
      <c r="K198" s="233" t="s">
        <v>72</v>
      </c>
      <c r="L198" s="233"/>
      <c r="M198" s="233"/>
      <c r="N198"/>
      <c r="O198" s="233"/>
      <c r="P198" s="233"/>
      <c r="Q198" s="233"/>
      <c r="R198" s="233"/>
      <c r="S198" s="233"/>
      <c r="T198" s="233"/>
      <c r="U198" s="233"/>
      <c r="V198" s="233"/>
      <c r="W198" s="233"/>
      <c r="X198" s="233"/>
      <c r="Y198" s="233"/>
      <c r="Z198" s="233"/>
      <c r="AA198" s="233"/>
      <c r="AB198" s="233"/>
      <c r="AC198" s="233"/>
      <c r="AD198" s="233"/>
      <c r="AE198" s="233"/>
      <c r="AF198" s="233"/>
      <c r="AG198" s="233"/>
      <c r="AH198" s="233"/>
    </row>
    <row r="199" spans="2:34" s="36" customFormat="1" ht="15">
      <c r="B199" s="158" t="str">
        <f>VLOOKUP(C199,Companies[],3,FALSE)</f>
        <v>C0003137007</v>
      </c>
      <c r="C199" s="233" t="s">
        <v>428</v>
      </c>
      <c r="D199" s="233" t="s">
        <v>355</v>
      </c>
      <c r="E199" s="233" t="s">
        <v>583</v>
      </c>
      <c r="F199" s="233" t="s">
        <v>72</v>
      </c>
      <c r="G199" s="339" t="s">
        <v>72</v>
      </c>
      <c r="H199" s="158"/>
      <c r="I199" s="233" t="s">
        <v>92</v>
      </c>
      <c r="J199" s="342">
        <v>120000</v>
      </c>
      <c r="K199" s="233" t="s">
        <v>72</v>
      </c>
      <c r="L199" s="233"/>
      <c r="M199" s="233"/>
      <c r="N199"/>
      <c r="O199" s="233"/>
      <c r="P199" s="233"/>
      <c r="Q199" s="233"/>
      <c r="R199" s="233"/>
      <c r="S199" s="233"/>
      <c r="T199" s="233"/>
      <c r="U199" s="233"/>
      <c r="V199" s="233"/>
      <c r="W199" s="233"/>
      <c r="X199" s="233"/>
      <c r="Y199" s="233"/>
      <c r="Z199" s="233"/>
      <c r="AA199" s="233"/>
      <c r="AB199" s="233"/>
      <c r="AC199" s="233"/>
      <c r="AD199" s="233"/>
      <c r="AE199" s="233"/>
      <c r="AF199" s="233"/>
      <c r="AG199" s="233"/>
      <c r="AH199" s="233"/>
    </row>
    <row r="200" spans="2:34" s="36" customFormat="1" ht="15">
      <c r="B200" s="158" t="str">
        <f>VLOOKUP(C200,Companies[],3,FALSE)</f>
        <v>C0003137007</v>
      </c>
      <c r="C200" s="233" t="s">
        <v>428</v>
      </c>
      <c r="D200" s="233" t="s">
        <v>348</v>
      </c>
      <c r="E200" s="233" t="s">
        <v>581</v>
      </c>
      <c r="F200" s="233" t="s">
        <v>72</v>
      </c>
      <c r="G200" s="339" t="s">
        <v>72</v>
      </c>
      <c r="H200" s="158"/>
      <c r="I200" s="233" t="s">
        <v>92</v>
      </c>
      <c r="J200" s="342">
        <v>196044</v>
      </c>
      <c r="K200" s="233" t="s">
        <v>72</v>
      </c>
      <c r="L200" s="233"/>
      <c r="M200" s="233"/>
      <c r="N200"/>
      <c r="O200" s="233"/>
      <c r="P200" s="233"/>
      <c r="Q200" s="233"/>
      <c r="R200" s="233"/>
      <c r="S200" s="233"/>
      <c r="T200" s="233"/>
      <c r="U200" s="233"/>
      <c r="V200" s="233"/>
      <c r="W200" s="233"/>
      <c r="X200" s="233"/>
      <c r="Y200" s="233"/>
      <c r="Z200" s="233"/>
      <c r="AA200" s="233"/>
      <c r="AB200" s="233"/>
      <c r="AC200" s="233"/>
      <c r="AD200" s="233"/>
      <c r="AE200" s="233"/>
      <c r="AF200" s="233"/>
      <c r="AG200" s="233"/>
      <c r="AH200" s="233"/>
    </row>
    <row r="201" spans="2:34" s="36" customFormat="1" ht="15">
      <c r="B201" s="158" t="str">
        <f>VLOOKUP(C201,Companies[],3,FALSE)</f>
        <v>C0003137007</v>
      </c>
      <c r="C201" s="233" t="s">
        <v>428</v>
      </c>
      <c r="D201" s="233" t="s">
        <v>342</v>
      </c>
      <c r="E201" s="233" t="s">
        <v>577</v>
      </c>
      <c r="F201" s="233" t="s">
        <v>61</v>
      </c>
      <c r="G201" s="233" t="s">
        <v>72</v>
      </c>
      <c r="H201" s="158"/>
      <c r="I201" s="233" t="s">
        <v>92</v>
      </c>
      <c r="J201" s="339">
        <v>35196130.810000002</v>
      </c>
      <c r="K201" s="233" t="s">
        <v>72</v>
      </c>
      <c r="L201" s="233"/>
      <c r="M201" s="233"/>
      <c r="N201"/>
      <c r="O201" s="233"/>
      <c r="P201" s="233"/>
      <c r="Q201" s="233"/>
      <c r="R201" s="233"/>
      <c r="S201" s="233"/>
      <c r="T201" s="233"/>
      <c r="U201" s="233"/>
      <c r="V201" s="233"/>
      <c r="W201" s="233"/>
      <c r="X201" s="233"/>
      <c r="Y201" s="233"/>
      <c r="Z201" s="233"/>
      <c r="AA201" s="233"/>
      <c r="AB201" s="233"/>
      <c r="AC201" s="233"/>
      <c r="AD201" s="233"/>
      <c r="AE201" s="233"/>
      <c r="AF201" s="233"/>
      <c r="AG201" s="233"/>
      <c r="AH201" s="233"/>
    </row>
    <row r="202" spans="2:34" s="36" customFormat="1" ht="15">
      <c r="B202" s="158" t="str">
        <f>VLOOKUP(C202,Companies[],3,FALSE)</f>
        <v>C0003137007</v>
      </c>
      <c r="C202" s="233" t="s">
        <v>428</v>
      </c>
      <c r="D202" s="233" t="s">
        <v>342</v>
      </c>
      <c r="E202" s="233" t="s">
        <v>554</v>
      </c>
      <c r="F202" s="233" t="s">
        <v>72</v>
      </c>
      <c r="G202" s="339" t="s">
        <v>72</v>
      </c>
      <c r="H202" s="158"/>
      <c r="I202" s="233" t="s">
        <v>92</v>
      </c>
      <c r="J202" s="342">
        <v>0</v>
      </c>
      <c r="K202" s="233" t="s">
        <v>72</v>
      </c>
      <c r="L202" s="233"/>
      <c r="M202" s="233"/>
      <c r="N202"/>
      <c r="O202" s="233"/>
      <c r="P202" s="233"/>
      <c r="Q202" s="233"/>
      <c r="R202" s="233"/>
      <c r="S202" s="233"/>
      <c r="T202" s="233"/>
      <c r="U202" s="233"/>
      <c r="V202" s="233"/>
      <c r="W202" s="233"/>
      <c r="X202" s="233"/>
      <c r="Y202" s="233"/>
      <c r="Z202" s="233"/>
      <c r="AA202" s="233"/>
      <c r="AB202" s="233"/>
      <c r="AC202" s="233"/>
      <c r="AD202" s="233"/>
      <c r="AE202" s="233"/>
      <c r="AF202" s="233"/>
      <c r="AG202" s="233"/>
      <c r="AH202" s="233"/>
    </row>
    <row r="203" spans="2:34" s="36" customFormat="1" ht="15">
      <c r="B203" s="158" t="str">
        <f>VLOOKUP(C203,Companies[],3,FALSE)</f>
        <v>C0003137007</v>
      </c>
      <c r="C203" s="233" t="s">
        <v>428</v>
      </c>
      <c r="D203" s="233" t="s">
        <v>342</v>
      </c>
      <c r="E203" s="233" t="s">
        <v>575</v>
      </c>
      <c r="F203" s="233" t="s">
        <v>72</v>
      </c>
      <c r="G203" s="339" t="s">
        <v>72</v>
      </c>
      <c r="H203" s="158"/>
      <c r="I203" s="233" t="s">
        <v>92</v>
      </c>
      <c r="J203" s="342">
        <v>0</v>
      </c>
      <c r="K203" s="233" t="s">
        <v>72</v>
      </c>
      <c r="L203" s="233"/>
      <c r="M203" s="233"/>
      <c r="N203"/>
      <c r="O203" s="233"/>
      <c r="P203" s="233"/>
      <c r="Q203" s="233"/>
      <c r="R203" s="233"/>
      <c r="S203" s="233"/>
      <c r="T203" s="233"/>
      <c r="U203" s="233"/>
      <c r="V203" s="233"/>
      <c r="W203" s="233"/>
      <c r="X203" s="233"/>
      <c r="Y203" s="233"/>
      <c r="Z203" s="233"/>
      <c r="AA203" s="233"/>
      <c r="AB203" s="233"/>
      <c r="AC203" s="233"/>
      <c r="AD203" s="233"/>
      <c r="AE203" s="233"/>
      <c r="AF203" s="233"/>
      <c r="AG203" s="233"/>
      <c r="AH203" s="233"/>
    </row>
    <row r="204" spans="2:34" s="36" customFormat="1" ht="15">
      <c r="B204" s="158" t="str">
        <f>VLOOKUP(C204,Companies[],3,FALSE)</f>
        <v>C0003137007</v>
      </c>
      <c r="C204" s="233" t="s">
        <v>428</v>
      </c>
      <c r="D204" s="233" t="s">
        <v>345</v>
      </c>
      <c r="E204" s="233" t="s">
        <v>572</v>
      </c>
      <c r="F204" s="233" t="s">
        <v>61</v>
      </c>
      <c r="G204" s="339" t="s">
        <v>72</v>
      </c>
      <c r="H204" s="158"/>
      <c r="I204" s="233" t="s">
        <v>92</v>
      </c>
      <c r="J204" s="342">
        <v>247800</v>
      </c>
      <c r="K204" s="233" t="s">
        <v>72</v>
      </c>
      <c r="L204" s="233"/>
      <c r="M204" s="233"/>
      <c r="N204"/>
      <c r="O204" s="233"/>
      <c r="P204" s="233"/>
      <c r="Q204" s="233"/>
      <c r="R204" s="233"/>
      <c r="S204" s="233"/>
      <c r="T204" s="233"/>
      <c r="U204" s="233"/>
      <c r="V204" s="233"/>
      <c r="W204" s="233"/>
      <c r="X204" s="233"/>
      <c r="Y204" s="233"/>
      <c r="Z204" s="233"/>
      <c r="AA204" s="233"/>
      <c r="AB204" s="233"/>
      <c r="AC204" s="233"/>
      <c r="AD204" s="233"/>
      <c r="AE204" s="233"/>
      <c r="AF204" s="233"/>
      <c r="AG204" s="233"/>
      <c r="AH204" s="233"/>
    </row>
    <row r="205" spans="2:34" s="36" customFormat="1" ht="15">
      <c r="B205" s="158" t="str">
        <f>VLOOKUP(C205,Companies[],3,FALSE)</f>
        <v>C0003137074</v>
      </c>
      <c r="C205" s="233" t="s">
        <v>441</v>
      </c>
      <c r="D205" s="233" t="s">
        <v>343</v>
      </c>
      <c r="E205" s="233" t="s">
        <v>585</v>
      </c>
      <c r="F205" s="233" t="s">
        <v>61</v>
      </c>
      <c r="G205" s="339" t="s">
        <v>72</v>
      </c>
      <c r="H205" s="158"/>
      <c r="I205" s="233" t="s">
        <v>92</v>
      </c>
      <c r="J205" s="342">
        <v>0</v>
      </c>
      <c r="K205" s="233" t="s">
        <v>72</v>
      </c>
      <c r="L205" s="233"/>
      <c r="M205" s="233"/>
      <c r="N205"/>
      <c r="O205" s="233"/>
      <c r="P205" s="233"/>
      <c r="Q205" s="233"/>
      <c r="R205" s="233"/>
      <c r="S205" s="233"/>
      <c r="T205" s="233"/>
      <c r="U205" s="233"/>
      <c r="V205" s="233"/>
      <c r="W205" s="233"/>
      <c r="X205" s="233"/>
      <c r="Y205" s="233"/>
      <c r="Z205" s="233"/>
      <c r="AA205" s="233"/>
      <c r="AB205" s="233"/>
      <c r="AC205" s="233"/>
      <c r="AD205" s="233"/>
      <c r="AE205" s="233"/>
      <c r="AF205" s="233"/>
      <c r="AG205" s="233"/>
      <c r="AH205" s="233"/>
    </row>
    <row r="206" spans="2:34" s="36" customFormat="1" ht="15">
      <c r="B206" s="158" t="str">
        <f>VLOOKUP(C206,Companies[],3,FALSE)</f>
        <v>C0003137074</v>
      </c>
      <c r="C206" s="233" t="s">
        <v>441</v>
      </c>
      <c r="D206" s="233" t="s">
        <v>343</v>
      </c>
      <c r="E206" s="233" t="s">
        <v>586</v>
      </c>
      <c r="F206" s="233" t="s">
        <v>61</v>
      </c>
      <c r="G206" s="339" t="s">
        <v>72</v>
      </c>
      <c r="H206" s="158"/>
      <c r="I206" s="233" t="s">
        <v>92</v>
      </c>
      <c r="J206" s="342">
        <v>0</v>
      </c>
      <c r="K206" s="233" t="s">
        <v>72</v>
      </c>
      <c r="L206" s="233"/>
      <c r="M206" s="233"/>
      <c r="N206"/>
      <c r="O206" s="233"/>
      <c r="P206" s="233"/>
      <c r="Q206" s="233"/>
      <c r="R206" s="233"/>
      <c r="S206" s="233"/>
      <c r="T206" s="233"/>
      <c r="U206" s="233"/>
      <c r="V206" s="233"/>
      <c r="W206" s="233"/>
      <c r="X206" s="233"/>
      <c r="Y206" s="233"/>
      <c r="Z206" s="233"/>
      <c r="AA206" s="233"/>
      <c r="AB206" s="233"/>
      <c r="AC206" s="233"/>
      <c r="AD206" s="233"/>
      <c r="AE206" s="233"/>
      <c r="AF206" s="233"/>
      <c r="AG206" s="233"/>
      <c r="AH206" s="233"/>
    </row>
    <row r="207" spans="2:34" s="36" customFormat="1" ht="15">
      <c r="B207" s="158" t="str">
        <f>VLOOKUP(C207,Companies[],3,FALSE)</f>
        <v>C0003137074</v>
      </c>
      <c r="C207" s="233" t="s">
        <v>441</v>
      </c>
      <c r="D207" s="233" t="s">
        <v>343</v>
      </c>
      <c r="E207" s="233" t="s">
        <v>587</v>
      </c>
      <c r="F207" s="233" t="s">
        <v>61</v>
      </c>
      <c r="G207" s="339" t="s">
        <v>72</v>
      </c>
      <c r="H207" s="158"/>
      <c r="I207" s="233" t="s">
        <v>92</v>
      </c>
      <c r="J207" s="342">
        <v>0</v>
      </c>
      <c r="K207" s="233" t="s">
        <v>72</v>
      </c>
      <c r="L207" s="233"/>
      <c r="M207" s="233"/>
      <c r="N207"/>
      <c r="O207" s="233"/>
      <c r="P207" s="233"/>
      <c r="Q207" s="233"/>
      <c r="R207" s="233"/>
      <c r="S207" s="233"/>
      <c r="T207" s="233"/>
      <c r="U207" s="233"/>
      <c r="V207" s="233"/>
      <c r="W207" s="233"/>
      <c r="X207" s="233"/>
      <c r="Y207" s="233"/>
      <c r="Z207" s="233"/>
      <c r="AA207" s="233"/>
      <c r="AB207" s="233"/>
      <c r="AC207" s="233"/>
      <c r="AD207" s="233"/>
      <c r="AE207" s="233"/>
      <c r="AF207" s="233"/>
      <c r="AG207" s="233"/>
      <c r="AH207" s="233"/>
    </row>
    <row r="208" spans="2:34" s="36" customFormat="1" ht="15">
      <c r="B208" s="158" t="str">
        <f>VLOOKUP(C208,Companies[],3,FALSE)</f>
        <v>C0003137074</v>
      </c>
      <c r="C208" s="233" t="s">
        <v>441</v>
      </c>
      <c r="D208" s="233" t="s">
        <v>343</v>
      </c>
      <c r="E208" s="233" t="s">
        <v>588</v>
      </c>
      <c r="F208" s="233" t="s">
        <v>61</v>
      </c>
      <c r="G208" s="339" t="s">
        <v>72</v>
      </c>
      <c r="H208" s="158"/>
      <c r="I208" s="233" t="s">
        <v>92</v>
      </c>
      <c r="J208" s="342">
        <v>0</v>
      </c>
      <c r="K208" s="233" t="s">
        <v>72</v>
      </c>
      <c r="L208" s="233"/>
      <c r="M208" s="233"/>
      <c r="N208"/>
      <c r="O208" s="233"/>
      <c r="P208" s="233"/>
      <c r="Q208" s="233"/>
      <c r="R208" s="233"/>
      <c r="S208" s="233"/>
      <c r="T208" s="233"/>
      <c r="U208" s="233"/>
      <c r="V208" s="233"/>
      <c r="W208" s="233"/>
      <c r="X208" s="233"/>
      <c r="Y208" s="233"/>
      <c r="Z208" s="233"/>
      <c r="AA208" s="233"/>
      <c r="AB208" s="233"/>
      <c r="AC208" s="233"/>
      <c r="AD208" s="233"/>
      <c r="AE208" s="233"/>
      <c r="AF208" s="233"/>
      <c r="AG208" s="233"/>
      <c r="AH208" s="233"/>
    </row>
    <row r="209" spans="2:34" s="36" customFormat="1" ht="15">
      <c r="B209" s="158" t="str">
        <f>VLOOKUP(C209,Companies[],3,FALSE)</f>
        <v>C0003137074</v>
      </c>
      <c r="C209" s="233" t="s">
        <v>441</v>
      </c>
      <c r="D209" s="233" t="s">
        <v>343</v>
      </c>
      <c r="E209" s="233" t="s">
        <v>584</v>
      </c>
      <c r="F209" s="233" t="s">
        <v>72</v>
      </c>
      <c r="G209" s="339" t="s">
        <v>623</v>
      </c>
      <c r="H209" s="158"/>
      <c r="I209" s="233" t="s">
        <v>92</v>
      </c>
      <c r="J209" s="342">
        <v>0</v>
      </c>
      <c r="K209" s="233" t="s">
        <v>72</v>
      </c>
      <c r="L209" s="233"/>
      <c r="M209" s="233"/>
      <c r="N209"/>
      <c r="O209" s="233"/>
      <c r="P209" s="233"/>
      <c r="Q209" s="233"/>
      <c r="R209" s="233"/>
      <c r="S209" s="233"/>
      <c r="T209" s="233"/>
      <c r="U209" s="233"/>
      <c r="V209" s="233"/>
      <c r="W209" s="233"/>
      <c r="X209" s="233"/>
      <c r="Y209" s="233"/>
      <c r="Z209" s="233"/>
      <c r="AA209" s="233"/>
      <c r="AB209" s="233"/>
      <c r="AC209" s="233"/>
      <c r="AD209" s="233"/>
      <c r="AE209" s="233"/>
      <c r="AF209" s="233"/>
      <c r="AG209" s="233"/>
      <c r="AH209" s="233"/>
    </row>
    <row r="210" spans="2:34" s="36" customFormat="1" ht="15">
      <c r="B210" s="158" t="str">
        <f>VLOOKUP(C210,Companies[],3,FALSE)</f>
        <v>C0003137074</v>
      </c>
      <c r="C210" s="233" t="s">
        <v>441</v>
      </c>
      <c r="D210" s="233" t="s">
        <v>343</v>
      </c>
      <c r="E210" s="233" t="s">
        <v>578</v>
      </c>
      <c r="F210" s="233" t="s">
        <v>72</v>
      </c>
      <c r="G210" s="339" t="s">
        <v>72</v>
      </c>
      <c r="H210" s="158"/>
      <c r="I210" s="233" t="s">
        <v>92</v>
      </c>
      <c r="J210" s="342">
        <v>0</v>
      </c>
      <c r="K210" s="233" t="s">
        <v>72</v>
      </c>
      <c r="L210" s="233"/>
      <c r="M210" s="233"/>
      <c r="N210"/>
      <c r="O210" s="233"/>
      <c r="P210" s="233"/>
      <c r="Q210" s="233"/>
      <c r="R210" s="233"/>
      <c r="S210" s="233"/>
      <c r="T210" s="233"/>
      <c r="U210" s="233"/>
      <c r="V210" s="233"/>
      <c r="W210" s="233"/>
      <c r="X210" s="233"/>
      <c r="Y210" s="233"/>
      <c r="Z210" s="233"/>
      <c r="AA210" s="233"/>
      <c r="AB210" s="233"/>
      <c r="AC210" s="233"/>
      <c r="AD210" s="233"/>
      <c r="AE210" s="233"/>
      <c r="AF210" s="233"/>
      <c r="AG210" s="233"/>
      <c r="AH210" s="233"/>
    </row>
    <row r="211" spans="2:34" s="36" customFormat="1" ht="15">
      <c r="B211" s="158" t="str">
        <f>VLOOKUP(C211,Companies[],3,FALSE)</f>
        <v>C0003137074</v>
      </c>
      <c r="C211" s="233" t="s">
        <v>441</v>
      </c>
      <c r="D211" s="233" t="s">
        <v>360</v>
      </c>
      <c r="E211" s="233" t="s">
        <v>583</v>
      </c>
      <c r="F211" s="233" t="s">
        <v>72</v>
      </c>
      <c r="G211" s="339" t="s">
        <v>72</v>
      </c>
      <c r="H211" s="158"/>
      <c r="I211" s="233" t="s">
        <v>92</v>
      </c>
      <c r="J211" s="342">
        <v>0</v>
      </c>
      <c r="K211" s="233" t="s">
        <v>72</v>
      </c>
      <c r="L211" s="233"/>
      <c r="M211" s="233"/>
      <c r="N211"/>
      <c r="O211" s="233"/>
      <c r="P211" s="233"/>
      <c r="Q211" s="233"/>
      <c r="R211" s="233"/>
      <c r="S211" s="233"/>
      <c r="T211" s="233"/>
      <c r="U211" s="233"/>
      <c r="V211" s="233"/>
      <c r="W211" s="233"/>
      <c r="X211" s="233"/>
      <c r="Y211" s="233"/>
      <c r="Z211" s="233"/>
      <c r="AA211" s="233"/>
      <c r="AB211" s="233"/>
      <c r="AC211" s="233"/>
      <c r="AD211" s="233"/>
      <c r="AE211" s="233"/>
      <c r="AF211" s="233"/>
      <c r="AG211" s="233"/>
      <c r="AH211" s="233"/>
    </row>
    <row r="212" spans="2:34" s="36" customFormat="1" ht="15">
      <c r="B212" s="158" t="str">
        <f>VLOOKUP(C212,Companies[],3,FALSE)</f>
        <v>C0003137074</v>
      </c>
      <c r="C212" s="233" t="s">
        <v>441</v>
      </c>
      <c r="D212" s="233" t="s">
        <v>348</v>
      </c>
      <c r="E212" s="233" t="s">
        <v>581</v>
      </c>
      <c r="F212" s="233" t="s">
        <v>61</v>
      </c>
      <c r="G212" s="339" t="s">
        <v>72</v>
      </c>
      <c r="H212" s="158"/>
      <c r="I212" s="233" t="s">
        <v>92</v>
      </c>
      <c r="J212" s="342">
        <v>0</v>
      </c>
      <c r="K212" s="233" t="s">
        <v>72</v>
      </c>
      <c r="L212" s="233"/>
      <c r="M212" s="233"/>
      <c r="N212"/>
      <c r="O212" s="233"/>
      <c r="P212" s="233"/>
      <c r="Q212" s="233"/>
      <c r="R212" s="233"/>
      <c r="S212" s="233"/>
      <c r="T212" s="233"/>
      <c r="U212" s="233"/>
      <c r="V212" s="233"/>
      <c r="W212" s="233"/>
      <c r="X212" s="233"/>
      <c r="Y212" s="233"/>
      <c r="Z212" s="233"/>
      <c r="AA212" s="233"/>
      <c r="AB212" s="233"/>
      <c r="AC212" s="233"/>
      <c r="AD212" s="233"/>
      <c r="AE212" s="233"/>
      <c r="AF212" s="233"/>
      <c r="AG212" s="233"/>
      <c r="AH212" s="233"/>
    </row>
    <row r="213" spans="2:34" s="36" customFormat="1" ht="15">
      <c r="B213" s="158" t="str">
        <f>VLOOKUP(C213,Companies[],3,FALSE)</f>
        <v>C0003137074</v>
      </c>
      <c r="C213" s="233" t="s">
        <v>441</v>
      </c>
      <c r="D213" s="233" t="s">
        <v>342</v>
      </c>
      <c r="E213" s="233" t="s">
        <v>577</v>
      </c>
      <c r="F213" s="233" t="s">
        <v>61</v>
      </c>
      <c r="G213" s="233" t="s">
        <v>72</v>
      </c>
      <c r="H213" s="158"/>
      <c r="I213" s="233" t="s">
        <v>92</v>
      </c>
      <c r="J213" s="342">
        <v>0</v>
      </c>
      <c r="K213" s="233" t="s">
        <v>72</v>
      </c>
      <c r="L213" s="233"/>
      <c r="M213" s="233"/>
      <c r="N213"/>
      <c r="O213" s="233"/>
      <c r="P213" s="233"/>
      <c r="Q213" s="233"/>
      <c r="R213" s="233"/>
      <c r="S213" s="233"/>
      <c r="T213" s="233"/>
      <c r="U213" s="233"/>
      <c r="V213" s="233"/>
      <c r="W213" s="233"/>
      <c r="X213" s="233"/>
      <c r="Y213" s="233"/>
      <c r="Z213" s="233"/>
      <c r="AA213" s="233"/>
      <c r="AB213" s="233"/>
      <c r="AC213" s="233"/>
      <c r="AD213" s="233"/>
      <c r="AE213" s="233"/>
      <c r="AF213" s="233"/>
      <c r="AG213" s="233"/>
      <c r="AH213" s="233"/>
    </row>
    <row r="214" spans="2:34" s="36" customFormat="1" ht="15">
      <c r="B214" s="158" t="str">
        <f>VLOOKUP(C214,Companies[],3,FALSE)</f>
        <v>C0003137074</v>
      </c>
      <c r="C214" s="233" t="s">
        <v>441</v>
      </c>
      <c r="D214" s="233" t="s">
        <v>342</v>
      </c>
      <c r="E214" s="233" t="s">
        <v>554</v>
      </c>
      <c r="F214" s="233" t="s">
        <v>72</v>
      </c>
      <c r="G214" s="339" t="s">
        <v>72</v>
      </c>
      <c r="H214" s="158"/>
      <c r="I214" s="233" t="s">
        <v>92</v>
      </c>
      <c r="J214" s="342">
        <v>0</v>
      </c>
      <c r="K214" s="233" t="s">
        <v>72</v>
      </c>
      <c r="L214" s="233"/>
      <c r="M214" s="233"/>
      <c r="N214"/>
      <c r="O214" s="233"/>
      <c r="P214" s="233"/>
      <c r="Q214" s="233"/>
      <c r="R214" s="233"/>
      <c r="S214" s="233"/>
      <c r="T214" s="233"/>
      <c r="U214" s="233"/>
      <c r="V214" s="233"/>
      <c r="W214" s="233"/>
      <c r="X214" s="233"/>
      <c r="Y214" s="233"/>
      <c r="Z214" s="233"/>
      <c r="AA214" s="233"/>
      <c r="AB214" s="233"/>
      <c r="AC214" s="233"/>
      <c r="AD214" s="233"/>
      <c r="AE214" s="233"/>
      <c r="AF214" s="233"/>
      <c r="AG214" s="233"/>
      <c r="AH214" s="233"/>
    </row>
    <row r="215" spans="2:34" s="36" customFormat="1" ht="15">
      <c r="B215" s="158" t="str">
        <f>VLOOKUP(C215,Companies[],3,FALSE)</f>
        <v>C0003137074</v>
      </c>
      <c r="C215" s="233" t="s">
        <v>441</v>
      </c>
      <c r="D215" s="233" t="s">
        <v>342</v>
      </c>
      <c r="E215" s="233" t="s">
        <v>575</v>
      </c>
      <c r="F215" s="233" t="s">
        <v>72</v>
      </c>
      <c r="G215" s="339" t="s">
        <v>72</v>
      </c>
      <c r="H215" s="158"/>
      <c r="I215" s="233" t="s">
        <v>92</v>
      </c>
      <c r="J215" s="342">
        <v>0</v>
      </c>
      <c r="K215" s="233" t="s">
        <v>72</v>
      </c>
      <c r="L215" s="233"/>
      <c r="M215" s="233"/>
      <c r="N215"/>
      <c r="O215" s="233"/>
      <c r="P215" s="233"/>
      <c r="Q215" s="233"/>
      <c r="R215" s="233"/>
      <c r="S215" s="233"/>
      <c r="T215" s="233"/>
      <c r="U215" s="233"/>
      <c r="V215" s="233"/>
      <c r="W215" s="233"/>
      <c r="X215" s="233"/>
      <c r="Y215" s="233"/>
      <c r="Z215" s="233"/>
      <c r="AA215" s="233"/>
      <c r="AB215" s="233"/>
      <c r="AC215" s="233"/>
      <c r="AD215" s="233"/>
      <c r="AE215" s="233"/>
      <c r="AF215" s="233"/>
      <c r="AG215" s="233"/>
      <c r="AH215" s="233"/>
    </row>
    <row r="216" spans="2:34" s="36" customFormat="1" ht="15">
      <c r="B216" s="158" t="str">
        <f>VLOOKUP(C216,Companies[],3,FALSE)</f>
        <v>C0003137074</v>
      </c>
      <c r="C216" s="233" t="s">
        <v>441</v>
      </c>
      <c r="D216" s="233" t="s">
        <v>345</v>
      </c>
      <c r="E216" s="233" t="s">
        <v>572</v>
      </c>
      <c r="F216" s="233" t="s">
        <v>61</v>
      </c>
      <c r="G216" s="339" t="s">
        <v>72</v>
      </c>
      <c r="H216" s="158"/>
      <c r="I216" s="233" t="s">
        <v>92</v>
      </c>
      <c r="J216" s="342">
        <v>0</v>
      </c>
      <c r="K216" s="233" t="s">
        <v>72</v>
      </c>
      <c r="L216" s="233"/>
      <c r="M216" s="233"/>
      <c r="N216"/>
      <c r="O216" s="233"/>
      <c r="P216" s="233"/>
      <c r="Q216" s="233"/>
      <c r="R216" s="233"/>
      <c r="S216" s="233"/>
      <c r="T216" s="233"/>
      <c r="U216" s="233"/>
      <c r="V216" s="233"/>
      <c r="W216" s="233"/>
      <c r="X216" s="233"/>
      <c r="Y216" s="233"/>
      <c r="Z216" s="233"/>
      <c r="AA216" s="233"/>
      <c r="AB216" s="233"/>
      <c r="AC216" s="233"/>
      <c r="AD216" s="233"/>
      <c r="AE216" s="233"/>
      <c r="AF216" s="233"/>
      <c r="AG216" s="233"/>
      <c r="AH216" s="233"/>
    </row>
    <row r="217" spans="2:34" s="36" customFormat="1" ht="15">
      <c r="B217" s="158" t="str">
        <f>VLOOKUP(C217,Companies[],3,FALSE)</f>
        <v>C0003268071</v>
      </c>
      <c r="C217" s="233" t="s">
        <v>406</v>
      </c>
      <c r="D217" s="233" t="s">
        <v>343</v>
      </c>
      <c r="E217" s="233" t="s">
        <v>585</v>
      </c>
      <c r="F217" s="233" t="s">
        <v>61</v>
      </c>
      <c r="G217" s="339" t="s">
        <v>72</v>
      </c>
      <c r="H217" s="158"/>
      <c r="I217" s="233" t="s">
        <v>92</v>
      </c>
      <c r="J217" s="342">
        <v>0</v>
      </c>
      <c r="K217" s="233" t="s">
        <v>72</v>
      </c>
      <c r="L217" s="233"/>
      <c r="M217" s="233"/>
      <c r="N217"/>
      <c r="O217" s="233"/>
      <c r="P217" s="233"/>
      <c r="Q217" s="233"/>
      <c r="R217" s="233"/>
      <c r="S217" s="233"/>
      <c r="T217" s="233"/>
      <c r="U217" s="233"/>
      <c r="V217" s="233"/>
      <c r="W217" s="233"/>
      <c r="X217" s="233"/>
      <c r="Y217" s="233"/>
      <c r="Z217" s="233"/>
      <c r="AA217" s="233"/>
      <c r="AB217" s="233"/>
      <c r="AC217" s="233"/>
      <c r="AD217" s="233"/>
      <c r="AE217" s="233"/>
      <c r="AF217" s="233"/>
      <c r="AG217" s="233"/>
      <c r="AH217" s="233"/>
    </row>
    <row r="218" spans="2:34" s="36" customFormat="1" ht="15">
      <c r="B218" s="158" t="str">
        <f>VLOOKUP(C218,Companies[],3,FALSE)</f>
        <v>C0003268071</v>
      </c>
      <c r="C218" s="233" t="s">
        <v>406</v>
      </c>
      <c r="D218" s="233" t="s">
        <v>343</v>
      </c>
      <c r="E218" s="233" t="s">
        <v>586</v>
      </c>
      <c r="F218" s="233" t="s">
        <v>61</v>
      </c>
      <c r="G218" s="339" t="s">
        <v>72</v>
      </c>
      <c r="H218" s="158"/>
      <c r="I218" s="233" t="s">
        <v>92</v>
      </c>
      <c r="J218" s="342">
        <v>0</v>
      </c>
      <c r="K218" s="233" t="s">
        <v>72</v>
      </c>
      <c r="L218" s="233"/>
      <c r="M218" s="233"/>
      <c r="N218"/>
      <c r="O218" s="233"/>
      <c r="P218" s="233"/>
      <c r="Q218" s="233"/>
      <c r="R218" s="233"/>
      <c r="S218" s="233"/>
      <c r="T218" s="233"/>
      <c r="U218" s="233"/>
      <c r="V218" s="233"/>
      <c r="W218" s="233"/>
      <c r="X218" s="233"/>
      <c r="Y218" s="233"/>
      <c r="Z218" s="233"/>
      <c r="AA218" s="233"/>
      <c r="AB218" s="233"/>
      <c r="AC218" s="233"/>
      <c r="AD218" s="233"/>
      <c r="AE218" s="233"/>
      <c r="AF218" s="233"/>
      <c r="AG218" s="233"/>
      <c r="AH218" s="233"/>
    </row>
    <row r="219" spans="2:34" s="36" customFormat="1" ht="15">
      <c r="B219" s="158" t="str">
        <f>VLOOKUP(C219,Companies[],3,FALSE)</f>
        <v>C0003268071</v>
      </c>
      <c r="C219" s="233" t="s">
        <v>406</v>
      </c>
      <c r="D219" s="233" t="s">
        <v>343</v>
      </c>
      <c r="E219" s="233" t="s">
        <v>587</v>
      </c>
      <c r="F219" s="233" t="s">
        <v>61</v>
      </c>
      <c r="G219" s="339" t="s">
        <v>72</v>
      </c>
      <c r="H219" s="158"/>
      <c r="I219" s="233" t="s">
        <v>92</v>
      </c>
      <c r="J219" s="342">
        <v>0</v>
      </c>
      <c r="K219" s="233" t="s">
        <v>72</v>
      </c>
      <c r="L219" s="233"/>
      <c r="M219" s="233"/>
      <c r="N219"/>
      <c r="O219" s="233"/>
      <c r="P219" s="233"/>
      <c r="Q219" s="233"/>
      <c r="R219" s="233"/>
      <c r="S219" s="233"/>
      <c r="T219" s="233"/>
      <c r="U219" s="233"/>
      <c r="V219" s="233"/>
      <c r="W219" s="233"/>
      <c r="X219" s="233"/>
      <c r="Y219" s="233"/>
      <c r="Z219" s="233"/>
      <c r="AA219" s="233"/>
      <c r="AB219" s="233"/>
      <c r="AC219" s="233"/>
      <c r="AD219" s="233"/>
      <c r="AE219" s="233"/>
      <c r="AF219" s="233"/>
      <c r="AG219" s="233"/>
      <c r="AH219" s="233"/>
    </row>
    <row r="220" spans="2:34" s="36" customFormat="1" ht="15">
      <c r="B220" s="158" t="str">
        <f>VLOOKUP(C220,Companies[],3,FALSE)</f>
        <v>C0003268071</v>
      </c>
      <c r="C220" s="233" t="s">
        <v>406</v>
      </c>
      <c r="D220" s="233" t="s">
        <v>343</v>
      </c>
      <c r="E220" s="233" t="s">
        <v>588</v>
      </c>
      <c r="F220" s="233" t="s">
        <v>61</v>
      </c>
      <c r="G220" s="339" t="s">
        <v>72</v>
      </c>
      <c r="H220" s="158"/>
      <c r="I220" s="233" t="s">
        <v>92</v>
      </c>
      <c r="J220" s="342">
        <v>0</v>
      </c>
      <c r="K220" s="233" t="s">
        <v>72</v>
      </c>
      <c r="L220" s="233"/>
      <c r="M220" s="233"/>
      <c r="N220"/>
      <c r="O220" s="233"/>
      <c r="P220" s="233"/>
      <c r="Q220" s="233"/>
      <c r="R220" s="233"/>
      <c r="S220" s="233"/>
      <c r="T220" s="233"/>
      <c r="U220" s="233"/>
      <c r="V220" s="233"/>
      <c r="W220" s="233"/>
      <c r="X220" s="233"/>
      <c r="Y220" s="233"/>
      <c r="Z220" s="233"/>
      <c r="AA220" s="233"/>
      <c r="AB220" s="233"/>
      <c r="AC220" s="233"/>
      <c r="AD220" s="233"/>
      <c r="AE220" s="233"/>
      <c r="AF220" s="233"/>
      <c r="AG220" s="233"/>
      <c r="AH220" s="233"/>
    </row>
    <row r="221" spans="2:34" s="36" customFormat="1" ht="15">
      <c r="B221" s="158" t="str">
        <f>VLOOKUP(C221,Companies[],3,FALSE)</f>
        <v>C0003268071</v>
      </c>
      <c r="C221" s="233" t="s">
        <v>406</v>
      </c>
      <c r="D221" s="233" t="s">
        <v>343</v>
      </c>
      <c r="E221" s="233" t="s">
        <v>584</v>
      </c>
      <c r="F221" s="233" t="s">
        <v>72</v>
      </c>
      <c r="G221" s="339" t="s">
        <v>72</v>
      </c>
      <c r="H221" s="158"/>
      <c r="I221" s="233" t="s">
        <v>92</v>
      </c>
      <c r="J221" s="344">
        <v>1938830</v>
      </c>
      <c r="K221" s="233" t="s">
        <v>72</v>
      </c>
      <c r="L221" s="233"/>
      <c r="M221" s="233"/>
      <c r="N221"/>
      <c r="O221" s="233"/>
      <c r="P221" s="233"/>
      <c r="Q221" s="233"/>
      <c r="R221" s="233"/>
      <c r="S221" s="233"/>
      <c r="T221" s="233"/>
      <c r="U221" s="233"/>
      <c r="V221" s="233"/>
      <c r="W221" s="233"/>
      <c r="X221" s="233"/>
      <c r="Y221" s="233"/>
      <c r="Z221" s="233"/>
      <c r="AA221" s="233"/>
      <c r="AB221" s="233"/>
      <c r="AC221" s="233"/>
      <c r="AD221" s="233"/>
      <c r="AE221" s="233"/>
      <c r="AF221" s="233"/>
      <c r="AG221" s="233"/>
      <c r="AH221" s="233"/>
    </row>
    <row r="222" spans="2:34" s="36" customFormat="1" ht="15">
      <c r="B222" s="158" t="str">
        <f>VLOOKUP(C222,Companies[],3,FALSE)</f>
        <v>C0003268071</v>
      </c>
      <c r="C222" s="233" t="s">
        <v>406</v>
      </c>
      <c r="D222" s="233" t="s">
        <v>343</v>
      </c>
      <c r="E222" s="233" t="s">
        <v>578</v>
      </c>
      <c r="F222" s="233" t="s">
        <v>72</v>
      </c>
      <c r="G222" s="339" t="s">
        <v>72</v>
      </c>
      <c r="H222" s="158"/>
      <c r="I222" s="233" t="s">
        <v>92</v>
      </c>
      <c r="J222" s="339">
        <v>947886.2</v>
      </c>
      <c r="K222" s="233" t="s">
        <v>72</v>
      </c>
      <c r="L222" s="233"/>
      <c r="M222" s="233"/>
      <c r="N222"/>
      <c r="O222" s="233"/>
      <c r="P222" s="233"/>
      <c r="Q222" s="233"/>
      <c r="R222" s="233"/>
      <c r="S222" s="233"/>
      <c r="T222" s="233"/>
      <c r="U222" s="233"/>
      <c r="V222" s="233"/>
      <c r="W222" s="233"/>
      <c r="X222" s="233"/>
      <c r="Y222" s="233"/>
      <c r="Z222" s="233"/>
      <c r="AA222" s="233"/>
      <c r="AB222" s="233"/>
      <c r="AC222" s="233"/>
      <c r="AD222" s="233"/>
      <c r="AE222" s="233"/>
      <c r="AF222" s="233"/>
      <c r="AG222" s="233"/>
      <c r="AH222" s="233"/>
    </row>
    <row r="223" spans="2:34" s="36" customFormat="1" ht="15">
      <c r="B223" s="158" t="str">
        <f>VLOOKUP(C223,Companies[],3,FALSE)</f>
        <v>C0003268071</v>
      </c>
      <c r="C223" s="233" t="s">
        <v>406</v>
      </c>
      <c r="D223" s="233" t="s">
        <v>360</v>
      </c>
      <c r="E223" s="233" t="s">
        <v>583</v>
      </c>
      <c r="F223" s="233" t="s">
        <v>61</v>
      </c>
      <c r="G223" s="339" t="s">
        <v>72</v>
      </c>
      <c r="H223" s="158"/>
      <c r="I223" s="233" t="s">
        <v>92</v>
      </c>
      <c r="J223" s="342">
        <v>365000</v>
      </c>
      <c r="K223" s="233" t="s">
        <v>72</v>
      </c>
      <c r="L223" s="233"/>
      <c r="M223" s="233"/>
      <c r="N223"/>
      <c r="O223" s="233"/>
      <c r="P223" s="233"/>
      <c r="Q223" s="233"/>
      <c r="R223" s="233"/>
      <c r="S223" s="233"/>
      <c r="T223" s="233"/>
      <c r="U223" s="233"/>
      <c r="V223" s="233"/>
      <c r="W223" s="233"/>
      <c r="X223" s="233"/>
      <c r="Y223" s="233"/>
      <c r="Z223" s="233"/>
      <c r="AA223" s="233"/>
      <c r="AB223" s="233"/>
      <c r="AC223" s="233"/>
      <c r="AD223" s="233"/>
      <c r="AE223" s="233"/>
      <c r="AF223" s="233"/>
      <c r="AG223" s="233"/>
      <c r="AH223" s="233"/>
    </row>
    <row r="224" spans="2:34" s="36" customFormat="1" ht="15">
      <c r="B224" s="158" t="str">
        <f>VLOOKUP(C224,Companies[],3,FALSE)</f>
        <v>C0003268071</v>
      </c>
      <c r="C224" s="233" t="s">
        <v>406</v>
      </c>
      <c r="D224" s="233" t="s">
        <v>348</v>
      </c>
      <c r="E224" s="233" t="s">
        <v>581</v>
      </c>
      <c r="F224" s="233" t="s">
        <v>61</v>
      </c>
      <c r="G224" s="339" t="s">
        <v>72</v>
      </c>
      <c r="H224" s="158"/>
      <c r="I224" s="233" t="s">
        <v>92</v>
      </c>
      <c r="J224" s="339">
        <v>3705078.38</v>
      </c>
      <c r="K224" s="233" t="s">
        <v>72</v>
      </c>
      <c r="L224" s="233"/>
      <c r="M224" s="233"/>
      <c r="N224"/>
      <c r="O224" s="233"/>
      <c r="P224" s="233"/>
      <c r="Q224" s="233"/>
      <c r="R224" s="233"/>
      <c r="S224" s="233"/>
      <c r="T224" s="233"/>
      <c r="U224" s="233"/>
      <c r="V224" s="233"/>
      <c r="W224" s="233"/>
      <c r="X224" s="233"/>
      <c r="Y224" s="233"/>
      <c r="Z224" s="233"/>
      <c r="AA224" s="233"/>
      <c r="AB224" s="233"/>
      <c r="AC224" s="233"/>
      <c r="AD224" s="233"/>
      <c r="AE224" s="233"/>
      <c r="AF224" s="233"/>
      <c r="AG224" s="233"/>
      <c r="AH224" s="233"/>
    </row>
    <row r="225" spans="2:34" s="36" customFormat="1" ht="15">
      <c r="B225" s="158" t="str">
        <f>VLOOKUP(C225,Companies[],3,FALSE)</f>
        <v>C0003268071</v>
      </c>
      <c r="C225" s="233" t="s">
        <v>406</v>
      </c>
      <c r="D225" s="233" t="s">
        <v>342</v>
      </c>
      <c r="E225" s="233" t="s">
        <v>577</v>
      </c>
      <c r="F225" s="233" t="s">
        <v>61</v>
      </c>
      <c r="G225" s="233" t="s">
        <v>72</v>
      </c>
      <c r="H225" s="158"/>
      <c r="I225" s="233" t="s">
        <v>92</v>
      </c>
      <c r="J225" s="342">
        <v>57625527</v>
      </c>
      <c r="K225" s="233" t="s">
        <v>72</v>
      </c>
      <c r="L225" s="233"/>
      <c r="M225" s="233"/>
      <c r="N225"/>
      <c r="O225" s="233"/>
      <c r="P225" s="233"/>
      <c r="Q225" s="233"/>
      <c r="R225" s="233"/>
      <c r="S225" s="233"/>
      <c r="T225" s="233"/>
      <c r="U225" s="233"/>
      <c r="V225" s="233"/>
      <c r="W225" s="233"/>
      <c r="X225" s="233"/>
      <c r="Y225" s="233"/>
      <c r="Z225" s="233"/>
      <c r="AA225" s="233"/>
      <c r="AB225" s="233"/>
      <c r="AC225" s="233"/>
      <c r="AD225" s="233"/>
      <c r="AE225" s="233"/>
      <c r="AF225" s="233"/>
      <c r="AG225" s="233"/>
      <c r="AH225" s="233"/>
    </row>
    <row r="226" spans="2:34" s="36" customFormat="1" ht="15">
      <c r="B226" s="158" t="str">
        <f>VLOOKUP(C226,Companies[],3,FALSE)</f>
        <v>C0003268071</v>
      </c>
      <c r="C226" s="233" t="s">
        <v>406</v>
      </c>
      <c r="D226" s="233" t="s">
        <v>342</v>
      </c>
      <c r="E226" s="233" t="s">
        <v>554</v>
      </c>
      <c r="F226" s="233" t="s">
        <v>72</v>
      </c>
      <c r="G226" s="339" t="s">
        <v>72</v>
      </c>
      <c r="H226" s="158"/>
      <c r="I226" s="233" t="s">
        <v>92</v>
      </c>
      <c r="J226" s="342">
        <v>156920399</v>
      </c>
      <c r="K226" s="233" t="s">
        <v>72</v>
      </c>
      <c r="L226" s="233"/>
      <c r="M226" s="233"/>
      <c r="N226"/>
      <c r="O226" s="233"/>
      <c r="P226" s="233"/>
      <c r="Q226" s="233"/>
      <c r="R226" s="233"/>
      <c r="S226" s="233"/>
      <c r="T226" s="233"/>
      <c r="U226" s="233"/>
      <c r="V226" s="233"/>
      <c r="W226" s="233"/>
      <c r="X226" s="233"/>
      <c r="Y226" s="233"/>
      <c r="Z226" s="233"/>
      <c r="AA226" s="233"/>
      <c r="AB226" s="233"/>
      <c r="AC226" s="233"/>
      <c r="AD226" s="233"/>
      <c r="AE226" s="233"/>
      <c r="AF226" s="233"/>
      <c r="AG226" s="233"/>
      <c r="AH226" s="233"/>
    </row>
    <row r="227" spans="2:34" s="36" customFormat="1" ht="15">
      <c r="B227" s="158" t="str">
        <f>VLOOKUP(C227,Companies[],3,FALSE)</f>
        <v>C0003268071</v>
      </c>
      <c r="C227" s="233" t="s">
        <v>406</v>
      </c>
      <c r="D227" s="233" t="s">
        <v>342</v>
      </c>
      <c r="E227" s="233" t="s">
        <v>575</v>
      </c>
      <c r="F227" s="233" t="s">
        <v>72</v>
      </c>
      <c r="G227" s="339" t="s">
        <v>72</v>
      </c>
      <c r="H227" s="158"/>
      <c r="I227" s="233" t="s">
        <v>92</v>
      </c>
      <c r="J227" s="342">
        <v>0</v>
      </c>
      <c r="K227" s="233" t="s">
        <v>72</v>
      </c>
      <c r="L227" s="233"/>
      <c r="M227" s="233"/>
      <c r="N227"/>
      <c r="O227" s="233"/>
      <c r="P227" s="233"/>
      <c r="Q227" s="233"/>
      <c r="R227" s="233"/>
      <c r="S227" s="233"/>
      <c r="T227" s="233"/>
      <c r="U227" s="233"/>
      <c r="V227" s="233"/>
      <c r="W227" s="233"/>
      <c r="X227" s="233"/>
      <c r="Y227" s="233"/>
      <c r="Z227" s="233"/>
      <c r="AA227" s="233"/>
      <c r="AB227" s="233"/>
      <c r="AC227" s="233"/>
      <c r="AD227" s="233"/>
      <c r="AE227" s="233"/>
      <c r="AF227" s="233"/>
      <c r="AG227" s="233"/>
      <c r="AH227" s="233"/>
    </row>
    <row r="228" spans="2:34" s="36" customFormat="1" ht="15">
      <c r="B228" s="158" t="str">
        <f>VLOOKUP(C228,Companies[],3,FALSE)</f>
        <v>C0003268071</v>
      </c>
      <c r="C228" s="233" t="s">
        <v>406</v>
      </c>
      <c r="D228" s="233" t="s">
        <v>345</v>
      </c>
      <c r="E228" s="233" t="s">
        <v>572</v>
      </c>
      <c r="F228" s="233" t="s">
        <v>61</v>
      </c>
      <c r="G228" s="339" t="s">
        <v>72</v>
      </c>
      <c r="H228" s="158"/>
      <c r="I228" s="233" t="s">
        <v>92</v>
      </c>
      <c r="J228" s="342">
        <v>412277</v>
      </c>
      <c r="K228" s="233" t="s">
        <v>72</v>
      </c>
      <c r="L228" s="233"/>
      <c r="M228" s="233"/>
      <c r="N228"/>
      <c r="O228" s="233"/>
      <c r="P228" s="233"/>
      <c r="Q228" s="233"/>
      <c r="R228" s="233"/>
      <c r="S228" s="233"/>
      <c r="T228" s="233"/>
      <c r="U228" s="233"/>
      <c r="V228" s="233"/>
      <c r="W228" s="233"/>
      <c r="X228" s="233"/>
      <c r="Y228" s="233"/>
      <c r="Z228" s="233"/>
      <c r="AA228" s="233"/>
      <c r="AB228" s="233"/>
      <c r="AC228" s="233"/>
      <c r="AD228" s="233"/>
      <c r="AE228" s="233"/>
      <c r="AF228" s="233"/>
      <c r="AG228" s="233"/>
      <c r="AH228" s="233"/>
    </row>
    <row r="229" spans="2:34" s="36" customFormat="1" ht="15">
      <c r="B229" s="158" t="str">
        <f>VLOOKUP(C229,Companies[],3,FALSE)</f>
        <v>C0003257630</v>
      </c>
      <c r="C229" s="233" t="s">
        <v>411</v>
      </c>
      <c r="D229" s="233" t="s">
        <v>343</v>
      </c>
      <c r="E229" s="233" t="s">
        <v>585</v>
      </c>
      <c r="F229" s="233" t="s">
        <v>61</v>
      </c>
      <c r="G229" s="339" t="s">
        <v>72</v>
      </c>
      <c r="H229" s="158"/>
      <c r="I229" s="233" t="s">
        <v>92</v>
      </c>
      <c r="J229" s="342">
        <v>0</v>
      </c>
      <c r="K229" s="233" t="s">
        <v>72</v>
      </c>
      <c r="L229" s="233"/>
      <c r="M229" s="233"/>
      <c r="N229"/>
      <c r="O229" s="233"/>
      <c r="P229" s="233"/>
      <c r="Q229" s="233"/>
      <c r="R229" s="233"/>
      <c r="S229" s="233"/>
      <c r="T229" s="233"/>
      <c r="U229" s="233"/>
      <c r="V229" s="233"/>
      <c r="W229" s="233"/>
      <c r="X229" s="233"/>
      <c r="Y229" s="233"/>
      <c r="Z229" s="233"/>
      <c r="AA229" s="233"/>
      <c r="AB229" s="233"/>
      <c r="AC229" s="233"/>
      <c r="AD229" s="233"/>
      <c r="AE229" s="233"/>
      <c r="AF229" s="233"/>
      <c r="AG229" s="233"/>
      <c r="AH229" s="233"/>
    </row>
    <row r="230" spans="2:34" s="36" customFormat="1" ht="15">
      <c r="B230" s="158" t="str">
        <f>VLOOKUP(C230,Companies[],3,FALSE)</f>
        <v>C0003257630</v>
      </c>
      <c r="C230" s="233" t="s">
        <v>411</v>
      </c>
      <c r="D230" s="233" t="s">
        <v>343</v>
      </c>
      <c r="E230" s="233" t="s">
        <v>586</v>
      </c>
      <c r="F230" s="233" t="s">
        <v>61</v>
      </c>
      <c r="G230" s="339" t="s">
        <v>72</v>
      </c>
      <c r="H230" s="158"/>
      <c r="I230" s="233" t="s">
        <v>92</v>
      </c>
      <c r="J230" s="342">
        <v>0</v>
      </c>
      <c r="K230" s="233" t="s">
        <v>72</v>
      </c>
      <c r="L230" s="233"/>
      <c r="M230" s="233"/>
      <c r="N230"/>
      <c r="O230" s="233"/>
      <c r="P230" s="233"/>
      <c r="Q230" s="233"/>
      <c r="R230" s="233"/>
      <c r="S230" s="233"/>
      <c r="T230" s="233"/>
      <c r="U230" s="233"/>
      <c r="V230" s="233"/>
      <c r="W230" s="233"/>
      <c r="X230" s="233"/>
      <c r="Y230" s="233"/>
      <c r="Z230" s="233"/>
      <c r="AA230" s="233"/>
      <c r="AB230" s="233"/>
      <c r="AC230" s="233"/>
      <c r="AD230" s="233"/>
      <c r="AE230" s="233"/>
      <c r="AF230" s="233"/>
      <c r="AG230" s="233"/>
      <c r="AH230" s="233"/>
    </row>
    <row r="231" spans="2:34" s="36" customFormat="1" ht="15">
      <c r="B231" s="158" t="str">
        <f>VLOOKUP(C231,Companies[],3,FALSE)</f>
        <v>C0003257630</v>
      </c>
      <c r="C231" s="233" t="s">
        <v>411</v>
      </c>
      <c r="D231" s="233" t="s">
        <v>343</v>
      </c>
      <c r="E231" s="233" t="s">
        <v>587</v>
      </c>
      <c r="F231" s="233" t="s">
        <v>61</v>
      </c>
      <c r="G231" s="339" t="s">
        <v>72</v>
      </c>
      <c r="H231" s="158"/>
      <c r="I231" s="233" t="s">
        <v>92</v>
      </c>
      <c r="J231" s="342">
        <v>0</v>
      </c>
      <c r="K231" s="233" t="s">
        <v>72</v>
      </c>
      <c r="L231" s="233"/>
      <c r="M231" s="233"/>
      <c r="N231"/>
      <c r="O231" s="233"/>
      <c r="P231" s="233"/>
      <c r="Q231" s="233"/>
      <c r="R231" s="233"/>
      <c r="S231" s="233"/>
      <c r="T231" s="233"/>
      <c r="U231" s="233"/>
      <c r="V231" s="233"/>
      <c r="W231" s="233"/>
      <c r="X231" s="233"/>
      <c r="Y231" s="233"/>
      <c r="Z231" s="233"/>
      <c r="AA231" s="233"/>
      <c r="AB231" s="233"/>
      <c r="AC231" s="233"/>
      <c r="AD231" s="233"/>
      <c r="AE231" s="233"/>
      <c r="AF231" s="233"/>
      <c r="AG231" s="233"/>
      <c r="AH231" s="233"/>
    </row>
    <row r="232" spans="2:34" s="36" customFormat="1" ht="15">
      <c r="B232" s="158" t="str">
        <f>VLOOKUP(C232,Companies[],3,FALSE)</f>
        <v>C0003257630</v>
      </c>
      <c r="C232" s="233" t="s">
        <v>411</v>
      </c>
      <c r="D232" s="233" t="s">
        <v>343</v>
      </c>
      <c r="E232" s="233" t="s">
        <v>588</v>
      </c>
      <c r="F232" s="233" t="s">
        <v>61</v>
      </c>
      <c r="G232" s="339" t="s">
        <v>72</v>
      </c>
      <c r="H232" s="158"/>
      <c r="I232" s="233" t="s">
        <v>92</v>
      </c>
      <c r="J232" s="342">
        <v>0</v>
      </c>
      <c r="K232" s="233" t="s">
        <v>72</v>
      </c>
      <c r="L232" s="233"/>
      <c r="M232" s="233"/>
      <c r="N232"/>
      <c r="O232" s="233"/>
      <c r="P232" s="233"/>
      <c r="Q232" s="233"/>
      <c r="R232" s="233"/>
      <c r="S232" s="233"/>
      <c r="T232" s="233"/>
      <c r="U232" s="233"/>
      <c r="V232" s="233"/>
      <c r="W232" s="233"/>
      <c r="X232" s="233"/>
      <c r="Y232" s="233"/>
      <c r="Z232" s="233"/>
      <c r="AA232" s="233"/>
      <c r="AB232" s="233"/>
      <c r="AC232" s="233"/>
      <c r="AD232" s="233"/>
      <c r="AE232" s="233"/>
      <c r="AF232" s="233"/>
      <c r="AG232" s="233"/>
      <c r="AH232" s="233"/>
    </row>
    <row r="233" spans="2:34" s="36" customFormat="1" ht="15">
      <c r="B233" s="158" t="str">
        <f>VLOOKUP(C233,Companies[],3,FALSE)</f>
        <v>C0003257630</v>
      </c>
      <c r="C233" s="233" t="s">
        <v>411</v>
      </c>
      <c r="D233" s="233" t="s">
        <v>343</v>
      </c>
      <c r="E233" s="233" t="s">
        <v>584</v>
      </c>
      <c r="F233" s="233" t="s">
        <v>72</v>
      </c>
      <c r="G233" s="339" t="s">
        <v>72</v>
      </c>
      <c r="H233" s="158"/>
      <c r="I233" s="233" t="s">
        <v>92</v>
      </c>
      <c r="J233" s="342">
        <v>396436</v>
      </c>
      <c r="K233" s="233" t="s">
        <v>72</v>
      </c>
      <c r="L233" s="233"/>
      <c r="M233" s="233"/>
      <c r="N233"/>
      <c r="O233" s="233"/>
      <c r="P233" s="233"/>
      <c r="Q233" s="233"/>
      <c r="R233" s="233"/>
      <c r="S233" s="233"/>
      <c r="T233" s="233"/>
      <c r="U233" s="233"/>
      <c r="V233" s="233"/>
      <c r="W233" s="233"/>
      <c r="X233" s="233"/>
      <c r="Y233" s="233"/>
      <c r="Z233" s="233"/>
      <c r="AA233" s="233"/>
      <c r="AB233" s="233"/>
      <c r="AC233" s="233"/>
      <c r="AD233" s="233"/>
      <c r="AE233" s="233"/>
      <c r="AF233" s="233"/>
      <c r="AG233" s="233"/>
      <c r="AH233" s="233"/>
    </row>
    <row r="234" spans="2:34" s="36" customFormat="1" ht="15">
      <c r="B234" s="158" t="str">
        <f>VLOOKUP(C234,Companies[],3,FALSE)</f>
        <v>C0003257630</v>
      </c>
      <c r="C234" s="233" t="s">
        <v>411</v>
      </c>
      <c r="D234" s="233" t="s">
        <v>343</v>
      </c>
      <c r="E234" s="233" t="s">
        <v>578</v>
      </c>
      <c r="F234" s="233" t="s">
        <v>72</v>
      </c>
      <c r="G234" s="339" t="s">
        <v>72</v>
      </c>
      <c r="H234" s="158"/>
      <c r="I234" s="233" t="s">
        <v>92</v>
      </c>
      <c r="J234" s="339">
        <v>283139.065</v>
      </c>
      <c r="K234" s="233" t="s">
        <v>72</v>
      </c>
      <c r="L234" s="233"/>
      <c r="M234" s="233"/>
      <c r="N234"/>
      <c r="O234" s="233"/>
      <c r="P234" s="233"/>
      <c r="Q234" s="233"/>
      <c r="R234" s="233"/>
      <c r="S234" s="233"/>
      <c r="T234" s="233"/>
      <c r="U234" s="233"/>
      <c r="V234" s="233"/>
      <c r="W234" s="233"/>
      <c r="X234" s="233"/>
      <c r="Y234" s="233"/>
      <c r="Z234" s="233"/>
      <c r="AA234" s="233"/>
      <c r="AB234" s="233"/>
      <c r="AC234" s="233"/>
      <c r="AD234" s="233"/>
      <c r="AE234" s="233"/>
      <c r="AF234" s="233"/>
      <c r="AG234" s="233"/>
      <c r="AH234" s="233"/>
    </row>
    <row r="235" spans="2:34" s="36" customFormat="1" ht="15">
      <c r="B235" s="158" t="str">
        <f>VLOOKUP(C235,Companies[],3,FALSE)</f>
        <v>C0003257630</v>
      </c>
      <c r="C235" s="233" t="s">
        <v>411</v>
      </c>
      <c r="D235" s="233" t="s">
        <v>358</v>
      </c>
      <c r="E235" s="233" t="s">
        <v>583</v>
      </c>
      <c r="F235" s="233" t="s">
        <v>72</v>
      </c>
      <c r="G235" s="339" t="s">
        <v>72</v>
      </c>
      <c r="H235" s="158"/>
      <c r="I235" s="233" t="s">
        <v>92</v>
      </c>
      <c r="J235" s="342">
        <v>350000</v>
      </c>
      <c r="K235" s="233" t="s">
        <v>72</v>
      </c>
      <c r="L235" s="233"/>
      <c r="M235" s="233"/>
      <c r="N235"/>
      <c r="O235" s="233"/>
      <c r="P235" s="233"/>
      <c r="Q235" s="233"/>
      <c r="R235" s="233"/>
      <c r="S235" s="233"/>
      <c r="T235" s="233"/>
      <c r="U235" s="233"/>
      <c r="V235" s="233"/>
      <c r="W235" s="233"/>
      <c r="X235" s="233"/>
      <c r="Y235" s="233"/>
      <c r="Z235" s="233"/>
      <c r="AA235" s="233"/>
      <c r="AB235" s="233"/>
      <c r="AC235" s="233"/>
      <c r="AD235" s="233"/>
      <c r="AE235" s="233"/>
      <c r="AF235" s="233"/>
      <c r="AG235" s="233"/>
      <c r="AH235" s="233"/>
    </row>
    <row r="236" spans="2:34" s="36" customFormat="1" ht="15">
      <c r="B236" s="158" t="str">
        <f>VLOOKUP(C236,Companies[],3,FALSE)</f>
        <v>C0003257630</v>
      </c>
      <c r="C236" s="233" t="s">
        <v>411</v>
      </c>
      <c r="D236" s="233" t="s">
        <v>348</v>
      </c>
      <c r="E236" s="233" t="s">
        <v>581</v>
      </c>
      <c r="F236" s="233" t="s">
        <v>61</v>
      </c>
      <c r="G236" s="339" t="s">
        <v>72</v>
      </c>
      <c r="H236" s="158"/>
      <c r="I236" s="233" t="s">
        <v>92</v>
      </c>
      <c r="J236" s="339">
        <v>232573.46</v>
      </c>
      <c r="K236" s="233" t="s">
        <v>72</v>
      </c>
      <c r="L236" s="233"/>
      <c r="M236" s="233"/>
      <c r="N236"/>
      <c r="O236" s="233"/>
      <c r="P236" s="233"/>
      <c r="Q236" s="233"/>
      <c r="R236" s="233"/>
      <c r="S236" s="233"/>
      <c r="T236" s="233"/>
      <c r="U236" s="233"/>
      <c r="V236" s="233"/>
      <c r="W236" s="233"/>
      <c r="X236" s="233"/>
      <c r="Y236" s="233"/>
      <c r="Z236" s="233"/>
      <c r="AA236" s="233"/>
      <c r="AB236" s="233"/>
      <c r="AC236" s="233"/>
      <c r="AD236" s="233"/>
      <c r="AE236" s="233"/>
      <c r="AF236" s="233"/>
      <c r="AG236" s="233"/>
      <c r="AH236" s="233"/>
    </row>
    <row r="237" spans="2:34" s="36" customFormat="1" ht="15">
      <c r="B237" s="158" t="str">
        <f>VLOOKUP(C237,Companies[],3,FALSE)</f>
        <v>C0003257630</v>
      </c>
      <c r="C237" s="233" t="s">
        <v>411</v>
      </c>
      <c r="D237" s="233" t="s">
        <v>342</v>
      </c>
      <c r="E237" s="233" t="s">
        <v>577</v>
      </c>
      <c r="F237" s="233" t="s">
        <v>61</v>
      </c>
      <c r="G237" s="233" t="s">
        <v>72</v>
      </c>
      <c r="H237" s="158"/>
      <c r="I237" s="233" t="s">
        <v>92</v>
      </c>
      <c r="J237" s="342">
        <v>81138154</v>
      </c>
      <c r="K237" s="233" t="s">
        <v>72</v>
      </c>
      <c r="L237" s="233"/>
      <c r="M237" s="233"/>
      <c r="N237"/>
      <c r="O237" s="233"/>
      <c r="P237" s="233"/>
      <c r="Q237" s="233"/>
      <c r="R237" s="233"/>
      <c r="S237" s="233"/>
      <c r="T237" s="233"/>
      <c r="U237" s="233"/>
      <c r="V237" s="233"/>
      <c r="W237" s="233"/>
      <c r="X237" s="233"/>
      <c r="Y237" s="233"/>
      <c r="Z237" s="233"/>
      <c r="AA237" s="233"/>
      <c r="AB237" s="233"/>
      <c r="AC237" s="233"/>
      <c r="AD237" s="233"/>
      <c r="AE237" s="233"/>
      <c r="AF237" s="233"/>
      <c r="AG237" s="233"/>
      <c r="AH237" s="233"/>
    </row>
    <row r="238" spans="2:34" s="36" customFormat="1" ht="15">
      <c r="B238" s="158" t="str">
        <f>VLOOKUP(C238,Companies[],3,FALSE)</f>
        <v>C0003257630</v>
      </c>
      <c r="C238" s="233" t="s">
        <v>411</v>
      </c>
      <c r="D238" s="233" t="s">
        <v>342</v>
      </c>
      <c r="E238" s="233" t="s">
        <v>554</v>
      </c>
      <c r="F238" s="233" t="s">
        <v>72</v>
      </c>
      <c r="G238" s="339" t="s">
        <v>72</v>
      </c>
      <c r="H238" s="158"/>
      <c r="I238" s="233" t="s">
        <v>92</v>
      </c>
      <c r="J238" s="342">
        <v>141877465</v>
      </c>
      <c r="K238" s="233" t="s">
        <v>72</v>
      </c>
      <c r="L238" s="233"/>
      <c r="M238" s="233"/>
      <c r="N238"/>
      <c r="O238" s="233"/>
      <c r="P238" s="233"/>
      <c r="Q238" s="233"/>
      <c r="R238" s="233"/>
      <c r="S238" s="233"/>
      <c r="T238" s="233"/>
      <c r="U238" s="233"/>
      <c r="V238" s="233"/>
      <c r="W238" s="233"/>
      <c r="X238" s="233"/>
      <c r="Y238" s="233"/>
      <c r="Z238" s="233"/>
      <c r="AA238" s="233"/>
      <c r="AB238" s="233"/>
      <c r="AC238" s="233"/>
      <c r="AD238" s="233"/>
      <c r="AE238" s="233"/>
      <c r="AF238" s="233"/>
      <c r="AG238" s="233"/>
      <c r="AH238" s="233"/>
    </row>
    <row r="239" spans="2:34" s="36" customFormat="1" ht="15">
      <c r="B239" s="158" t="str">
        <f>VLOOKUP(C239,Companies[],3,FALSE)</f>
        <v>C0003257630</v>
      </c>
      <c r="C239" s="233" t="s">
        <v>411</v>
      </c>
      <c r="D239" s="233" t="s">
        <v>342</v>
      </c>
      <c r="E239" s="233" t="s">
        <v>575</v>
      </c>
      <c r="F239" s="233" t="s">
        <v>72</v>
      </c>
      <c r="G239" s="339" t="s">
        <v>72</v>
      </c>
      <c r="H239" s="158"/>
      <c r="I239" s="233" t="s">
        <v>92</v>
      </c>
      <c r="J239" s="342">
        <v>0</v>
      </c>
      <c r="K239" s="233" t="s">
        <v>72</v>
      </c>
      <c r="L239" s="233"/>
      <c r="M239" s="233"/>
      <c r="N239"/>
      <c r="O239" s="233"/>
      <c r="P239" s="233"/>
      <c r="Q239" s="233"/>
      <c r="R239" s="233"/>
      <c r="S239" s="233"/>
      <c r="T239" s="233"/>
      <c r="U239" s="233"/>
      <c r="V239" s="233"/>
      <c r="W239" s="233"/>
      <c r="X239" s="233"/>
      <c r="Y239" s="233"/>
      <c r="Z239" s="233"/>
      <c r="AA239" s="233"/>
      <c r="AB239" s="233"/>
      <c r="AC239" s="233"/>
      <c r="AD239" s="233"/>
      <c r="AE239" s="233"/>
      <c r="AF239" s="233"/>
      <c r="AG239" s="233"/>
      <c r="AH239" s="233"/>
    </row>
    <row r="240" spans="2:34" s="36" customFormat="1" ht="15">
      <c r="B240" s="158" t="str">
        <f>VLOOKUP(C240,Companies[],3,FALSE)</f>
        <v>C0003257630</v>
      </c>
      <c r="C240" s="233" t="s">
        <v>411</v>
      </c>
      <c r="D240" s="233" t="s">
        <v>345</v>
      </c>
      <c r="E240" s="233" t="s">
        <v>572</v>
      </c>
      <c r="F240" s="233" t="s">
        <v>61</v>
      </c>
      <c r="G240" s="339" t="s">
        <v>72</v>
      </c>
      <c r="H240" s="158"/>
      <c r="I240" s="233" t="s">
        <v>92</v>
      </c>
      <c r="J240" s="342">
        <v>0</v>
      </c>
      <c r="K240" s="233" t="s">
        <v>72</v>
      </c>
      <c r="L240" s="233"/>
      <c r="M240" s="233"/>
      <c r="N240"/>
      <c r="O240" s="233"/>
      <c r="P240" s="233"/>
      <c r="Q240" s="233"/>
      <c r="R240" s="233"/>
      <c r="S240" s="233"/>
      <c r="T240" s="233"/>
      <c r="U240" s="233"/>
      <c r="V240" s="233"/>
      <c r="W240" s="233"/>
      <c r="X240" s="233"/>
      <c r="Y240" s="233"/>
      <c r="Z240" s="233"/>
      <c r="AA240" s="233"/>
      <c r="AB240" s="233"/>
      <c r="AC240" s="233"/>
      <c r="AD240" s="233"/>
      <c r="AE240" s="233"/>
      <c r="AF240" s="233"/>
      <c r="AG240" s="233"/>
      <c r="AH240" s="233"/>
    </row>
    <row r="241" spans="2:34" s="36" customFormat="1" ht="15">
      <c r="B241" s="158" t="str">
        <f>VLOOKUP(C241,Companies[],3,FALSE)</f>
        <v>C0003257673</v>
      </c>
      <c r="C241" s="233" t="s">
        <v>425</v>
      </c>
      <c r="D241" s="233" t="s">
        <v>343</v>
      </c>
      <c r="E241" s="233" t="s">
        <v>585</v>
      </c>
      <c r="F241" s="233" t="s">
        <v>61</v>
      </c>
      <c r="G241" s="339" t="s">
        <v>72</v>
      </c>
      <c r="H241" s="158"/>
      <c r="I241" s="233" t="s">
        <v>92</v>
      </c>
      <c r="J241" s="342">
        <v>0</v>
      </c>
      <c r="K241" s="233" t="s">
        <v>72</v>
      </c>
      <c r="L241" s="233"/>
      <c r="M241" s="233"/>
      <c r="N241"/>
      <c r="O241" s="233"/>
      <c r="P241" s="233"/>
      <c r="Q241" s="233"/>
      <c r="R241" s="233"/>
      <c r="S241" s="233"/>
      <c r="T241" s="233"/>
      <c r="U241" s="233"/>
      <c r="V241" s="233"/>
      <c r="W241" s="233"/>
      <c r="X241" s="233"/>
      <c r="Y241" s="233"/>
      <c r="Z241" s="233"/>
      <c r="AA241" s="233"/>
      <c r="AB241" s="233"/>
      <c r="AC241" s="233"/>
      <c r="AD241" s="233"/>
      <c r="AE241" s="233"/>
      <c r="AF241" s="233"/>
      <c r="AG241" s="233"/>
      <c r="AH241" s="233"/>
    </row>
    <row r="242" spans="2:34" s="36" customFormat="1" ht="15">
      <c r="B242" s="158" t="str">
        <f>VLOOKUP(C242,Companies[],3,FALSE)</f>
        <v>C0003257673</v>
      </c>
      <c r="C242" s="233" t="s">
        <v>425</v>
      </c>
      <c r="D242" s="233" t="s">
        <v>343</v>
      </c>
      <c r="E242" s="233" t="s">
        <v>586</v>
      </c>
      <c r="F242" s="233" t="s">
        <v>61</v>
      </c>
      <c r="G242" s="339" t="s">
        <v>72</v>
      </c>
      <c r="H242" s="158"/>
      <c r="I242" s="233" t="s">
        <v>92</v>
      </c>
      <c r="J242" s="342">
        <v>0</v>
      </c>
      <c r="K242" s="233" t="s">
        <v>72</v>
      </c>
      <c r="L242" s="233"/>
      <c r="M242" s="233"/>
      <c r="N242"/>
      <c r="O242" s="233"/>
      <c r="P242" s="233"/>
      <c r="Q242" s="233"/>
      <c r="R242" s="233"/>
      <c r="S242" s="233"/>
      <c r="T242" s="233"/>
      <c r="U242" s="233"/>
      <c r="V242" s="233"/>
      <c r="W242" s="233"/>
      <c r="X242" s="233"/>
      <c r="Y242" s="233"/>
      <c r="Z242" s="233"/>
      <c r="AA242" s="233"/>
      <c r="AB242" s="233"/>
      <c r="AC242" s="233"/>
      <c r="AD242" s="233"/>
      <c r="AE242" s="233"/>
      <c r="AF242" s="233"/>
      <c r="AG242" s="233"/>
      <c r="AH242" s="233"/>
    </row>
    <row r="243" spans="2:34" s="36" customFormat="1" ht="15">
      <c r="B243" s="158" t="str">
        <f>VLOOKUP(C243,Companies[],3,FALSE)</f>
        <v>C0003257673</v>
      </c>
      <c r="C243" s="233" t="s">
        <v>425</v>
      </c>
      <c r="D243" s="233" t="s">
        <v>343</v>
      </c>
      <c r="E243" s="233" t="s">
        <v>587</v>
      </c>
      <c r="F243" s="233" t="s">
        <v>61</v>
      </c>
      <c r="G243" s="339" t="s">
        <v>72</v>
      </c>
      <c r="H243" s="158"/>
      <c r="I243" s="233" t="s">
        <v>92</v>
      </c>
      <c r="J243" s="342">
        <v>0</v>
      </c>
      <c r="K243" s="233" t="s">
        <v>72</v>
      </c>
      <c r="L243" s="233"/>
      <c r="M243" s="233"/>
      <c r="N243"/>
      <c r="O243" s="233"/>
      <c r="P243" s="233"/>
      <c r="Q243" s="233"/>
      <c r="R243" s="233"/>
      <c r="S243" s="233"/>
      <c r="T243" s="233"/>
      <c r="U243" s="233"/>
      <c r="V243" s="233"/>
      <c r="W243" s="233"/>
      <c r="X243" s="233"/>
      <c r="Y243" s="233"/>
      <c r="Z243" s="233"/>
      <c r="AA243" s="233"/>
      <c r="AB243" s="233"/>
      <c r="AC243" s="233"/>
      <c r="AD243" s="233"/>
      <c r="AE243" s="233"/>
      <c r="AF243" s="233"/>
      <c r="AG243" s="233"/>
      <c r="AH243" s="233"/>
    </row>
    <row r="244" spans="2:34" s="36" customFormat="1" ht="15">
      <c r="B244" s="158" t="str">
        <f>VLOOKUP(C244,Companies[],3,FALSE)</f>
        <v>C0003257673</v>
      </c>
      <c r="C244" s="233" t="s">
        <v>425</v>
      </c>
      <c r="D244" s="233" t="s">
        <v>343</v>
      </c>
      <c r="E244" s="233" t="s">
        <v>588</v>
      </c>
      <c r="F244" s="233" t="s">
        <v>61</v>
      </c>
      <c r="G244" s="339" t="s">
        <v>72</v>
      </c>
      <c r="H244" s="158"/>
      <c r="I244" s="233" t="s">
        <v>92</v>
      </c>
      <c r="J244" s="342">
        <v>0</v>
      </c>
      <c r="K244" s="233" t="s">
        <v>72</v>
      </c>
      <c r="L244" s="233"/>
      <c r="M244" s="233"/>
      <c r="N244"/>
      <c r="O244" s="233"/>
      <c r="P244" s="233"/>
      <c r="Q244" s="233"/>
      <c r="R244" s="233"/>
      <c r="S244" s="233"/>
      <c r="T244" s="233"/>
      <c r="U244" s="233"/>
      <c r="V244" s="233"/>
      <c r="W244" s="233"/>
      <c r="X244" s="233"/>
      <c r="Y244" s="233"/>
      <c r="Z244" s="233"/>
      <c r="AA244" s="233"/>
      <c r="AB244" s="233"/>
      <c r="AC244" s="233"/>
      <c r="AD244" s="233"/>
      <c r="AE244" s="233"/>
      <c r="AF244" s="233"/>
      <c r="AG244" s="233"/>
      <c r="AH244" s="233"/>
    </row>
    <row r="245" spans="2:34" s="36" customFormat="1" ht="15">
      <c r="B245" s="158" t="str">
        <f>VLOOKUP(C245,Companies[],3,FALSE)</f>
        <v>C0003257673</v>
      </c>
      <c r="C245" s="233" t="s">
        <v>425</v>
      </c>
      <c r="D245" s="233" t="s">
        <v>343</v>
      </c>
      <c r="E245" s="233" t="s">
        <v>584</v>
      </c>
      <c r="F245" s="233" t="s">
        <v>72</v>
      </c>
      <c r="G245" s="339" t="s">
        <v>72</v>
      </c>
      <c r="H245" s="158"/>
      <c r="I245" s="233" t="s">
        <v>92</v>
      </c>
      <c r="J245" s="342">
        <v>382520</v>
      </c>
      <c r="K245" s="233" t="s">
        <v>72</v>
      </c>
      <c r="L245" s="233"/>
      <c r="M245" s="233"/>
      <c r="N245"/>
      <c r="O245" s="233"/>
      <c r="P245" s="233"/>
      <c r="Q245" s="233"/>
      <c r="R245" s="233"/>
      <c r="S245" s="233"/>
      <c r="T245" s="233"/>
      <c r="U245" s="233"/>
      <c r="V245" s="233"/>
      <c r="W245" s="233"/>
      <c r="X245" s="233"/>
      <c r="Y245" s="233"/>
      <c r="Z245" s="233"/>
      <c r="AA245" s="233"/>
      <c r="AB245" s="233"/>
      <c r="AC245" s="233"/>
      <c r="AD245" s="233"/>
      <c r="AE245" s="233"/>
      <c r="AF245" s="233"/>
      <c r="AG245" s="233"/>
      <c r="AH245" s="233"/>
    </row>
    <row r="246" spans="2:34" s="36" customFormat="1" ht="15">
      <c r="B246" s="158" t="str">
        <f>VLOOKUP(C246,Companies[],3,FALSE)</f>
        <v>C0003257673</v>
      </c>
      <c r="C246" s="233" t="s">
        <v>425</v>
      </c>
      <c r="D246" s="233" t="s">
        <v>343</v>
      </c>
      <c r="E246" s="233" t="s">
        <v>578</v>
      </c>
      <c r="F246" s="233" t="s">
        <v>72</v>
      </c>
      <c r="G246" s="339" t="s">
        <v>72</v>
      </c>
      <c r="H246" s="158"/>
      <c r="I246" s="233" t="s">
        <v>92</v>
      </c>
      <c r="J246" s="342">
        <v>614902</v>
      </c>
      <c r="K246" s="233" t="s">
        <v>72</v>
      </c>
      <c r="L246" s="233"/>
      <c r="M246" s="233"/>
      <c r="N246"/>
      <c r="O246" s="233"/>
      <c r="P246" s="233"/>
      <c r="Q246" s="233"/>
      <c r="R246" s="233"/>
      <c r="S246" s="233"/>
      <c r="T246" s="233"/>
      <c r="U246" s="233"/>
      <c r="V246" s="233"/>
      <c r="W246" s="233"/>
      <c r="X246" s="233"/>
      <c r="Y246" s="233"/>
      <c r="Z246" s="233"/>
      <c r="AA246" s="233"/>
      <c r="AB246" s="233"/>
      <c r="AC246" s="233"/>
      <c r="AD246" s="233"/>
      <c r="AE246" s="233"/>
      <c r="AF246" s="233"/>
      <c r="AG246" s="233"/>
      <c r="AH246" s="233"/>
    </row>
    <row r="247" spans="2:34" s="36" customFormat="1" ht="15">
      <c r="B247" s="158" t="str">
        <f>VLOOKUP(C247,Companies[],3,FALSE)</f>
        <v>C0003257673</v>
      </c>
      <c r="C247" s="233" t="s">
        <v>425</v>
      </c>
      <c r="D247" s="233" t="s">
        <v>360</v>
      </c>
      <c r="E247" s="233" t="s">
        <v>583</v>
      </c>
      <c r="F247" s="233" t="s">
        <v>72</v>
      </c>
      <c r="G247" s="339" t="s">
        <v>72</v>
      </c>
      <c r="H247" s="158"/>
      <c r="I247" s="233" t="s">
        <v>92</v>
      </c>
      <c r="J247" s="342">
        <v>0</v>
      </c>
      <c r="K247" s="233" t="s">
        <v>72</v>
      </c>
      <c r="L247" s="233"/>
      <c r="M247" s="233"/>
      <c r="N247"/>
      <c r="O247" s="233"/>
      <c r="P247" s="233"/>
      <c r="Q247" s="233"/>
      <c r="R247" s="233"/>
      <c r="S247" s="233"/>
      <c r="T247" s="233"/>
      <c r="U247" s="233"/>
      <c r="V247" s="233"/>
      <c r="W247" s="233"/>
      <c r="X247" s="233"/>
      <c r="Y247" s="233"/>
      <c r="Z247" s="233"/>
      <c r="AA247" s="233"/>
      <c r="AB247" s="233"/>
      <c r="AC247" s="233"/>
      <c r="AD247" s="233"/>
      <c r="AE247" s="233"/>
      <c r="AF247" s="233"/>
      <c r="AG247" s="233"/>
      <c r="AH247" s="233"/>
    </row>
    <row r="248" spans="2:34" s="36" customFormat="1" ht="15">
      <c r="B248" s="158" t="str">
        <f>VLOOKUP(C248,Companies[],3,FALSE)</f>
        <v>C0003257673</v>
      </c>
      <c r="C248" s="233" t="s">
        <v>425</v>
      </c>
      <c r="D248" s="233" t="s">
        <v>348</v>
      </c>
      <c r="E248" s="233" t="s">
        <v>581</v>
      </c>
      <c r="F248" s="233" t="s">
        <v>61</v>
      </c>
      <c r="G248" s="339" t="s">
        <v>72</v>
      </c>
      <c r="H248" s="158"/>
      <c r="I248" s="233" t="s">
        <v>92</v>
      </c>
      <c r="J248" s="342">
        <v>162802</v>
      </c>
      <c r="K248" s="233" t="s">
        <v>72</v>
      </c>
      <c r="L248" s="233"/>
      <c r="M248" s="233"/>
      <c r="N248"/>
      <c r="O248" s="233"/>
      <c r="P248" s="233"/>
      <c r="Q248" s="233"/>
      <c r="R248" s="233"/>
      <c r="S248" s="233"/>
      <c r="T248" s="233"/>
      <c r="U248" s="233"/>
      <c r="V248" s="233"/>
      <c r="W248" s="233"/>
      <c r="X248" s="233"/>
      <c r="Y248" s="233"/>
      <c r="Z248" s="233"/>
      <c r="AA248" s="233"/>
      <c r="AB248" s="233"/>
      <c r="AC248" s="233"/>
      <c r="AD248" s="233"/>
      <c r="AE248" s="233"/>
      <c r="AF248" s="233"/>
      <c r="AG248" s="233"/>
      <c r="AH248" s="233"/>
    </row>
    <row r="249" spans="2:34" s="36" customFormat="1" ht="15">
      <c r="B249" s="158" t="str">
        <f>VLOOKUP(C249,Companies[],3,FALSE)</f>
        <v>C0003257673</v>
      </c>
      <c r="C249" s="233" t="s">
        <v>425</v>
      </c>
      <c r="D249" s="233" t="s">
        <v>342</v>
      </c>
      <c r="E249" s="233" t="s">
        <v>577</v>
      </c>
      <c r="F249" s="233" t="s">
        <v>61</v>
      </c>
      <c r="G249" s="233" t="s">
        <v>72</v>
      </c>
      <c r="H249" s="158"/>
      <c r="I249" s="233" t="s">
        <v>92</v>
      </c>
      <c r="J249" s="342">
        <v>48965886</v>
      </c>
      <c r="K249" s="233" t="s">
        <v>72</v>
      </c>
      <c r="L249" s="233"/>
      <c r="M249" s="233"/>
      <c r="N249"/>
      <c r="O249" s="233"/>
      <c r="P249" s="233"/>
      <c r="Q249" s="233"/>
      <c r="R249" s="233"/>
      <c r="S249" s="233"/>
      <c r="T249" s="233"/>
      <c r="U249" s="233"/>
      <c r="V249" s="233"/>
      <c r="W249" s="233"/>
      <c r="X249" s="233"/>
      <c r="Y249" s="233"/>
      <c r="Z249" s="233"/>
      <c r="AA249" s="233"/>
      <c r="AB249" s="233"/>
      <c r="AC249" s="233"/>
      <c r="AD249" s="233"/>
      <c r="AE249" s="233"/>
      <c r="AF249" s="233"/>
      <c r="AG249" s="233"/>
      <c r="AH249" s="233"/>
    </row>
    <row r="250" spans="2:34" s="36" customFormat="1" ht="15">
      <c r="B250" s="158" t="str">
        <f>VLOOKUP(C250,Companies[],3,FALSE)</f>
        <v>C0003257673</v>
      </c>
      <c r="C250" s="233" t="s">
        <v>425</v>
      </c>
      <c r="D250" s="233" t="s">
        <v>342</v>
      </c>
      <c r="E250" s="233" t="s">
        <v>554</v>
      </c>
      <c r="F250" s="233" t="s">
        <v>72</v>
      </c>
      <c r="G250" s="339" t="s">
        <v>72</v>
      </c>
      <c r="H250" s="158"/>
      <c r="I250" s="233" t="s">
        <v>92</v>
      </c>
      <c r="J250" s="342">
        <v>0</v>
      </c>
      <c r="K250" s="233" t="s">
        <v>72</v>
      </c>
      <c r="L250" s="233"/>
      <c r="M250" s="233"/>
      <c r="N250"/>
      <c r="O250" s="233"/>
      <c r="P250" s="233"/>
      <c r="Q250" s="233"/>
      <c r="R250" s="233"/>
      <c r="S250" s="233"/>
      <c r="T250" s="233"/>
      <c r="U250" s="233"/>
      <c r="V250" s="233"/>
      <c r="W250" s="233"/>
      <c r="X250" s="233"/>
      <c r="Y250" s="233"/>
      <c r="Z250" s="233"/>
      <c r="AA250" s="233"/>
      <c r="AB250" s="233"/>
      <c r="AC250" s="233"/>
      <c r="AD250" s="233"/>
      <c r="AE250" s="233"/>
      <c r="AF250" s="233"/>
      <c r="AG250" s="233"/>
      <c r="AH250" s="233"/>
    </row>
    <row r="251" spans="2:34" s="36" customFormat="1" ht="15">
      <c r="B251" s="158" t="str">
        <f>VLOOKUP(C251,Companies[],3,FALSE)</f>
        <v>C0003257673</v>
      </c>
      <c r="C251" s="233" t="s">
        <v>425</v>
      </c>
      <c r="D251" s="233" t="s">
        <v>342</v>
      </c>
      <c r="E251" s="233" t="s">
        <v>575</v>
      </c>
      <c r="F251" s="233" t="s">
        <v>72</v>
      </c>
      <c r="G251" s="339" t="s">
        <v>72</v>
      </c>
      <c r="H251" s="158"/>
      <c r="I251" s="233" t="s">
        <v>92</v>
      </c>
      <c r="J251" s="342">
        <v>0</v>
      </c>
      <c r="K251" s="233" t="s">
        <v>72</v>
      </c>
      <c r="L251" s="233"/>
      <c r="M251" s="233"/>
      <c r="N251"/>
      <c r="O251" s="233"/>
      <c r="P251" s="233"/>
      <c r="Q251" s="233"/>
      <c r="R251" s="233"/>
      <c r="S251" s="233"/>
      <c r="T251" s="233"/>
      <c r="U251" s="233"/>
      <c r="V251" s="233"/>
      <c r="W251" s="233"/>
      <c r="X251" s="233"/>
      <c r="Y251" s="233"/>
      <c r="Z251" s="233"/>
      <c r="AA251" s="233"/>
      <c r="AB251" s="233"/>
      <c r="AC251" s="233"/>
      <c r="AD251" s="233"/>
      <c r="AE251" s="233"/>
      <c r="AF251" s="233"/>
      <c r="AG251" s="233"/>
      <c r="AH251" s="233"/>
    </row>
    <row r="252" spans="2:34" s="36" customFormat="1" ht="15">
      <c r="B252" s="158" t="str">
        <f>VLOOKUP(C252,Companies[],3,FALSE)</f>
        <v>C0003257673</v>
      </c>
      <c r="C252" s="233" t="s">
        <v>425</v>
      </c>
      <c r="D252" s="233" t="s">
        <v>345</v>
      </c>
      <c r="E252" s="233" t="s">
        <v>572</v>
      </c>
      <c r="F252" s="233" t="s">
        <v>61</v>
      </c>
      <c r="G252" s="339" t="s">
        <v>72</v>
      </c>
      <c r="H252" s="158"/>
      <c r="I252" s="233" t="s">
        <v>92</v>
      </c>
      <c r="J252" s="342">
        <v>67455</v>
      </c>
      <c r="K252" s="233" t="s">
        <v>72</v>
      </c>
      <c r="L252" s="233"/>
      <c r="M252" s="233"/>
      <c r="N252"/>
      <c r="O252" s="233"/>
      <c r="P252" s="233"/>
      <c r="Q252" s="233"/>
      <c r="R252" s="233"/>
      <c r="S252" s="233"/>
      <c r="T252" s="233"/>
      <c r="U252" s="233"/>
      <c r="V252" s="233"/>
      <c r="W252" s="233"/>
      <c r="X252" s="233"/>
      <c r="Y252" s="233"/>
      <c r="Z252" s="233"/>
      <c r="AA252" s="233"/>
      <c r="AB252" s="233"/>
      <c r="AC252" s="233"/>
      <c r="AD252" s="233"/>
      <c r="AE252" s="233"/>
      <c r="AF252" s="233"/>
      <c r="AG252" s="233"/>
      <c r="AH252" s="233"/>
    </row>
    <row r="253" spans="2:34" s="36" customFormat="1" ht="15">
      <c r="B253" s="158" t="str">
        <f>VLOOKUP(C253,Companies[],3,FALSE)</f>
        <v>C0002788608</v>
      </c>
      <c r="C253" s="233" t="s">
        <v>444</v>
      </c>
      <c r="D253" s="233" t="s">
        <v>343</v>
      </c>
      <c r="E253" s="233" t="s">
        <v>585</v>
      </c>
      <c r="F253" s="233" t="s">
        <v>61</v>
      </c>
      <c r="G253" s="339" t="s">
        <v>72</v>
      </c>
      <c r="H253" s="158"/>
      <c r="I253" s="233" t="s">
        <v>92</v>
      </c>
      <c r="J253" s="342">
        <v>0</v>
      </c>
      <c r="K253" s="233" t="s">
        <v>72</v>
      </c>
      <c r="L253" s="233"/>
      <c r="M253" s="233"/>
      <c r="N253"/>
      <c r="O253" s="233"/>
      <c r="P253" s="233"/>
      <c r="Q253" s="233"/>
      <c r="R253" s="233"/>
      <c r="S253" s="233"/>
      <c r="T253" s="233"/>
      <c r="U253" s="233"/>
      <c r="V253" s="233"/>
      <c r="W253" s="233"/>
      <c r="X253" s="233"/>
      <c r="Y253" s="233"/>
      <c r="Z253" s="233"/>
      <c r="AA253" s="233"/>
      <c r="AB253" s="233"/>
      <c r="AC253" s="233"/>
      <c r="AD253" s="233"/>
      <c r="AE253" s="233"/>
      <c r="AF253" s="233"/>
      <c r="AG253" s="233"/>
      <c r="AH253" s="233"/>
    </row>
    <row r="254" spans="2:34" s="36" customFormat="1" ht="15">
      <c r="B254" s="158" t="str">
        <f>VLOOKUP(C254,Companies[],3,FALSE)</f>
        <v>C0002788608</v>
      </c>
      <c r="C254" s="233" t="s">
        <v>444</v>
      </c>
      <c r="D254" s="233" t="s">
        <v>343</v>
      </c>
      <c r="E254" s="233" t="s">
        <v>586</v>
      </c>
      <c r="F254" s="233" t="s">
        <v>61</v>
      </c>
      <c r="G254" s="339" t="s">
        <v>72</v>
      </c>
      <c r="H254" s="158"/>
      <c r="I254" s="233" t="s">
        <v>92</v>
      </c>
      <c r="J254" s="342">
        <v>0</v>
      </c>
      <c r="K254" s="233" t="s">
        <v>72</v>
      </c>
      <c r="L254" s="233"/>
      <c r="M254" s="233"/>
      <c r="N254"/>
      <c r="O254" s="233"/>
      <c r="P254" s="233"/>
      <c r="Q254" s="233"/>
      <c r="R254" s="233"/>
      <c r="S254" s="233"/>
      <c r="T254" s="233"/>
      <c r="U254" s="233"/>
      <c r="V254" s="233"/>
      <c r="W254" s="233"/>
      <c r="X254" s="233"/>
      <c r="Y254" s="233"/>
      <c r="Z254" s="233"/>
      <c r="AA254" s="233"/>
      <c r="AB254" s="233"/>
      <c r="AC254" s="233"/>
      <c r="AD254" s="233"/>
      <c r="AE254" s="233"/>
      <c r="AF254" s="233"/>
      <c r="AG254" s="233"/>
      <c r="AH254" s="233"/>
    </row>
    <row r="255" spans="2:34" s="36" customFormat="1" ht="15">
      <c r="B255" s="158" t="str">
        <f>VLOOKUP(C255,Companies[],3,FALSE)</f>
        <v>C0002788608</v>
      </c>
      <c r="C255" s="233" t="s">
        <v>444</v>
      </c>
      <c r="D255" s="233" t="s">
        <v>343</v>
      </c>
      <c r="E255" s="233" t="s">
        <v>587</v>
      </c>
      <c r="F255" s="233" t="s">
        <v>61</v>
      </c>
      <c r="G255" s="339" t="s">
        <v>72</v>
      </c>
      <c r="H255" s="158"/>
      <c r="I255" s="233" t="s">
        <v>92</v>
      </c>
      <c r="J255" s="342">
        <v>0</v>
      </c>
      <c r="K255" s="233" t="s">
        <v>72</v>
      </c>
      <c r="L255" s="233"/>
      <c r="M255" s="233"/>
      <c r="N255"/>
      <c r="O255" s="233"/>
      <c r="P255" s="233"/>
      <c r="Q255" s="233"/>
      <c r="R255" s="233"/>
      <c r="S255" s="233"/>
      <c r="T255" s="233"/>
      <c r="U255" s="233"/>
      <c r="V255" s="233"/>
      <c r="W255" s="233"/>
      <c r="X255" s="233"/>
      <c r="Y255" s="233"/>
      <c r="Z255" s="233"/>
      <c r="AA255" s="233"/>
      <c r="AB255" s="233"/>
      <c r="AC255" s="233"/>
      <c r="AD255" s="233"/>
      <c r="AE255" s="233"/>
      <c r="AF255" s="233"/>
      <c r="AG255" s="233"/>
      <c r="AH255" s="233"/>
    </row>
    <row r="256" spans="2:34" s="36" customFormat="1" ht="15">
      <c r="B256" s="158" t="str">
        <f>VLOOKUP(C256,Companies[],3,FALSE)</f>
        <v>C0002788608</v>
      </c>
      <c r="C256" s="233" t="s">
        <v>444</v>
      </c>
      <c r="D256" s="233" t="s">
        <v>343</v>
      </c>
      <c r="E256" s="233" t="s">
        <v>588</v>
      </c>
      <c r="F256" s="233" t="s">
        <v>61</v>
      </c>
      <c r="G256" s="339" t="s">
        <v>72</v>
      </c>
      <c r="H256" s="158"/>
      <c r="I256" s="233" t="s">
        <v>92</v>
      </c>
      <c r="J256" s="342">
        <v>0</v>
      </c>
      <c r="K256" s="233" t="s">
        <v>72</v>
      </c>
      <c r="L256" s="233"/>
      <c r="M256" s="233"/>
      <c r="N256"/>
      <c r="O256" s="233"/>
      <c r="P256" s="233"/>
      <c r="Q256" s="233"/>
      <c r="R256" s="233"/>
      <c r="S256" s="233"/>
      <c r="T256" s="233"/>
      <c r="U256" s="233"/>
      <c r="V256" s="233"/>
      <c r="W256" s="233"/>
      <c r="X256" s="233"/>
      <c r="Y256" s="233"/>
      <c r="Z256" s="233"/>
      <c r="AA256" s="233"/>
      <c r="AB256" s="233"/>
      <c r="AC256" s="233"/>
      <c r="AD256" s="233"/>
      <c r="AE256" s="233"/>
      <c r="AF256" s="233"/>
      <c r="AG256" s="233"/>
      <c r="AH256" s="233"/>
    </row>
    <row r="257" spans="2:34" s="36" customFormat="1" ht="15">
      <c r="B257" s="158" t="str">
        <f>VLOOKUP(C257,Companies[],3,FALSE)</f>
        <v>C0002788608</v>
      </c>
      <c r="C257" s="233" t="s">
        <v>444</v>
      </c>
      <c r="D257" s="233" t="s">
        <v>343</v>
      </c>
      <c r="E257" s="233" t="s">
        <v>584</v>
      </c>
      <c r="F257" s="233" t="s">
        <v>72</v>
      </c>
      <c r="G257" s="339" t="s">
        <v>72</v>
      </c>
      <c r="H257" s="158"/>
      <c r="I257" s="233" t="s">
        <v>92</v>
      </c>
      <c r="J257" s="342">
        <v>0</v>
      </c>
      <c r="K257" s="233" t="s">
        <v>72</v>
      </c>
      <c r="L257" s="233"/>
      <c r="M257" s="233"/>
      <c r="N257"/>
      <c r="O257" s="233"/>
      <c r="P257" s="233"/>
      <c r="Q257" s="233"/>
      <c r="R257" s="233"/>
      <c r="S257" s="233"/>
      <c r="T257" s="233"/>
      <c r="U257" s="233"/>
      <c r="V257" s="233"/>
      <c r="W257" s="233"/>
      <c r="X257" s="233"/>
      <c r="Y257" s="233"/>
      <c r="Z257" s="233"/>
      <c r="AA257" s="233"/>
      <c r="AB257" s="233"/>
      <c r="AC257" s="233"/>
      <c r="AD257" s="233"/>
      <c r="AE257" s="233"/>
      <c r="AF257" s="233"/>
      <c r="AG257" s="233"/>
      <c r="AH257" s="233"/>
    </row>
    <row r="258" spans="2:34" s="36" customFormat="1" ht="15">
      <c r="B258" s="158" t="str">
        <f>VLOOKUP(C258,Companies[],3,FALSE)</f>
        <v>C0002788608</v>
      </c>
      <c r="C258" s="233" t="s">
        <v>444</v>
      </c>
      <c r="D258" s="233" t="s">
        <v>343</v>
      </c>
      <c r="E258" s="233" t="s">
        <v>578</v>
      </c>
      <c r="F258" s="233" t="s">
        <v>72</v>
      </c>
      <c r="G258" s="339" t="s">
        <v>72</v>
      </c>
      <c r="H258" s="158"/>
      <c r="I258" s="233" t="s">
        <v>92</v>
      </c>
      <c r="J258" s="342">
        <v>0</v>
      </c>
      <c r="K258" s="233" t="s">
        <v>72</v>
      </c>
      <c r="L258" s="233"/>
      <c r="M258" s="233"/>
      <c r="N258"/>
      <c r="O258" s="233"/>
      <c r="P258" s="233"/>
      <c r="Q258" s="233"/>
      <c r="R258" s="233"/>
      <c r="S258" s="233"/>
      <c r="T258" s="233"/>
      <c r="U258" s="233"/>
      <c r="V258" s="233"/>
      <c r="W258" s="233"/>
      <c r="X258" s="233"/>
      <c r="Y258" s="233"/>
      <c r="Z258" s="233"/>
      <c r="AA258" s="233"/>
      <c r="AB258" s="233"/>
      <c r="AC258" s="233"/>
      <c r="AD258" s="233"/>
      <c r="AE258" s="233"/>
      <c r="AF258" s="233"/>
      <c r="AG258" s="233"/>
      <c r="AH258" s="233"/>
    </row>
    <row r="259" spans="2:34" s="36" customFormat="1" ht="15">
      <c r="B259" s="158" t="str">
        <f>VLOOKUP(C259,Companies[],3,FALSE)</f>
        <v>C0002788608</v>
      </c>
      <c r="C259" s="233" t="s">
        <v>444</v>
      </c>
      <c r="D259" s="233" t="s">
        <v>359</v>
      </c>
      <c r="E259" s="233" t="s">
        <v>583</v>
      </c>
      <c r="F259" s="233" t="s">
        <v>72</v>
      </c>
      <c r="G259" s="339" t="s">
        <v>72</v>
      </c>
      <c r="H259" s="158"/>
      <c r="I259" s="233" t="s">
        <v>92</v>
      </c>
      <c r="J259" s="342">
        <v>0</v>
      </c>
      <c r="K259" s="233" t="s">
        <v>72</v>
      </c>
      <c r="L259" s="233"/>
      <c r="M259" s="233"/>
      <c r="N259"/>
      <c r="O259" s="233"/>
      <c r="P259" s="233"/>
      <c r="Q259" s="233"/>
      <c r="R259" s="233"/>
      <c r="S259" s="233"/>
      <c r="T259" s="233"/>
      <c r="U259" s="233"/>
      <c r="V259" s="233"/>
      <c r="W259" s="233"/>
      <c r="X259" s="233"/>
      <c r="Y259" s="233"/>
      <c r="Z259" s="233"/>
      <c r="AA259" s="233"/>
      <c r="AB259" s="233"/>
      <c r="AC259" s="233"/>
      <c r="AD259" s="233"/>
      <c r="AE259" s="233"/>
      <c r="AF259" s="233"/>
      <c r="AG259" s="233"/>
      <c r="AH259" s="233"/>
    </row>
    <row r="260" spans="2:34" s="36" customFormat="1" ht="15">
      <c r="B260" s="158" t="str">
        <f>VLOOKUP(C260,Companies[],3,FALSE)</f>
        <v>C0002788608</v>
      </c>
      <c r="C260" s="233" t="s">
        <v>444</v>
      </c>
      <c r="D260" s="233" t="s">
        <v>348</v>
      </c>
      <c r="E260" s="233" t="s">
        <v>581</v>
      </c>
      <c r="F260" s="233" t="s">
        <v>61</v>
      </c>
      <c r="G260" s="339" t="s">
        <v>72</v>
      </c>
      <c r="H260" s="158"/>
      <c r="I260" s="233" t="s">
        <v>92</v>
      </c>
      <c r="J260" s="342">
        <v>0</v>
      </c>
      <c r="K260" s="233" t="s">
        <v>72</v>
      </c>
      <c r="L260" s="233"/>
      <c r="M260" s="233"/>
      <c r="N260"/>
      <c r="O260" s="233"/>
      <c r="P260" s="233"/>
      <c r="Q260" s="233"/>
      <c r="R260" s="233"/>
      <c r="S260" s="233"/>
      <c r="T260" s="233"/>
      <c r="U260" s="233"/>
      <c r="V260" s="233"/>
      <c r="W260" s="233"/>
      <c r="X260" s="233"/>
      <c r="Y260" s="233"/>
      <c r="Z260" s="233"/>
      <c r="AA260" s="233"/>
      <c r="AB260" s="233"/>
      <c r="AC260" s="233"/>
      <c r="AD260" s="233"/>
      <c r="AE260" s="233"/>
      <c r="AF260" s="233"/>
      <c r="AG260" s="233"/>
      <c r="AH260" s="233"/>
    </row>
    <row r="261" spans="2:34" s="36" customFormat="1" ht="15">
      <c r="B261" s="158" t="str">
        <f>VLOOKUP(C261,Companies[],3,FALSE)</f>
        <v>C0002788608</v>
      </c>
      <c r="C261" s="233" t="s">
        <v>444</v>
      </c>
      <c r="D261" s="233" t="s">
        <v>342</v>
      </c>
      <c r="E261" s="233" t="s">
        <v>577</v>
      </c>
      <c r="F261" s="233" t="s">
        <v>61</v>
      </c>
      <c r="G261" s="233" t="s">
        <v>72</v>
      </c>
      <c r="H261" s="158"/>
      <c r="I261" s="233" t="s">
        <v>92</v>
      </c>
      <c r="J261" s="342">
        <v>0</v>
      </c>
      <c r="K261" s="233" t="s">
        <v>72</v>
      </c>
      <c r="L261" s="233"/>
      <c r="M261" s="233"/>
      <c r="N261"/>
      <c r="O261" s="233"/>
      <c r="P261" s="233"/>
      <c r="Q261" s="233"/>
      <c r="R261" s="233"/>
      <c r="S261" s="233"/>
      <c r="T261" s="233"/>
      <c r="U261" s="233"/>
      <c r="V261" s="233"/>
      <c r="W261" s="233"/>
      <c r="X261" s="233"/>
      <c r="Y261" s="233"/>
      <c r="Z261" s="233"/>
      <c r="AA261" s="233"/>
      <c r="AB261" s="233"/>
      <c r="AC261" s="233"/>
      <c r="AD261" s="233"/>
      <c r="AE261" s="233"/>
      <c r="AF261" s="233"/>
      <c r="AG261" s="233"/>
      <c r="AH261" s="233"/>
    </row>
    <row r="262" spans="2:34" s="36" customFormat="1" ht="15">
      <c r="B262" s="158" t="str">
        <f>VLOOKUP(C262,Companies[],3,FALSE)</f>
        <v>C0002788608</v>
      </c>
      <c r="C262" s="233" t="s">
        <v>444</v>
      </c>
      <c r="D262" s="233" t="s">
        <v>342</v>
      </c>
      <c r="E262" s="233" t="s">
        <v>554</v>
      </c>
      <c r="F262" s="233" t="s">
        <v>72</v>
      </c>
      <c r="G262" s="339" t="s">
        <v>72</v>
      </c>
      <c r="H262" s="158"/>
      <c r="I262" s="233" t="s">
        <v>92</v>
      </c>
      <c r="J262" s="342">
        <v>0</v>
      </c>
      <c r="K262" s="233" t="s">
        <v>72</v>
      </c>
      <c r="L262" s="233"/>
      <c r="M262" s="233"/>
      <c r="N262"/>
      <c r="O262" s="233"/>
      <c r="P262" s="233"/>
      <c r="Q262" s="233"/>
      <c r="R262" s="233"/>
      <c r="S262" s="233"/>
      <c r="T262" s="233"/>
      <c r="U262" s="233"/>
      <c r="V262" s="233"/>
      <c r="W262" s="233"/>
      <c r="X262" s="233"/>
      <c r="Y262" s="233"/>
      <c r="Z262" s="233"/>
      <c r="AA262" s="233"/>
      <c r="AB262" s="233"/>
      <c r="AC262" s="233"/>
      <c r="AD262" s="233"/>
      <c r="AE262" s="233"/>
      <c r="AF262" s="233"/>
      <c r="AG262" s="233"/>
      <c r="AH262" s="233"/>
    </row>
    <row r="263" spans="2:34" s="36" customFormat="1" ht="15">
      <c r="B263" s="158" t="str">
        <f>VLOOKUP(C263,Companies[],3,FALSE)</f>
        <v>C0002788608</v>
      </c>
      <c r="C263" s="233" t="s">
        <v>444</v>
      </c>
      <c r="D263" s="233" t="s">
        <v>342</v>
      </c>
      <c r="E263" s="233" t="s">
        <v>575</v>
      </c>
      <c r="F263" s="233" t="s">
        <v>72</v>
      </c>
      <c r="G263" s="339" t="s">
        <v>72</v>
      </c>
      <c r="H263" s="158"/>
      <c r="I263" s="233" t="s">
        <v>92</v>
      </c>
      <c r="J263" s="342">
        <v>0</v>
      </c>
      <c r="K263" s="233" t="s">
        <v>72</v>
      </c>
      <c r="L263" s="233"/>
      <c r="M263" s="233"/>
      <c r="N263"/>
      <c r="O263" s="233"/>
      <c r="P263" s="233"/>
      <c r="Q263" s="233"/>
      <c r="R263" s="233"/>
      <c r="S263" s="233"/>
      <c r="T263" s="233"/>
      <c r="U263" s="233"/>
      <c r="V263" s="233"/>
      <c r="W263" s="233"/>
      <c r="X263" s="233"/>
      <c r="Y263" s="233"/>
      <c r="Z263" s="233"/>
      <c r="AA263" s="233"/>
      <c r="AB263" s="233"/>
      <c r="AC263" s="233"/>
      <c r="AD263" s="233"/>
      <c r="AE263" s="233"/>
      <c r="AF263" s="233"/>
      <c r="AG263" s="233"/>
      <c r="AH263" s="233"/>
    </row>
    <row r="264" spans="2:34" s="36" customFormat="1" ht="15">
      <c r="B264" s="158" t="str">
        <f>VLOOKUP(C264,Companies[],3,FALSE)</f>
        <v>C0002788608</v>
      </c>
      <c r="C264" s="233" t="s">
        <v>444</v>
      </c>
      <c r="D264" s="233" t="s">
        <v>345</v>
      </c>
      <c r="E264" s="233" t="s">
        <v>572</v>
      </c>
      <c r="F264" s="233" t="s">
        <v>61</v>
      </c>
      <c r="G264" s="339" t="s">
        <v>72</v>
      </c>
      <c r="H264" s="158"/>
      <c r="I264" s="233" t="s">
        <v>92</v>
      </c>
      <c r="J264" s="342">
        <v>0</v>
      </c>
      <c r="K264" s="233" t="s">
        <v>72</v>
      </c>
      <c r="L264" s="233"/>
      <c r="M264" s="233"/>
      <c r="N264"/>
      <c r="O264" s="233"/>
      <c r="P264" s="233"/>
      <c r="Q264" s="233"/>
      <c r="R264" s="233"/>
      <c r="S264" s="233"/>
      <c r="T264" s="233"/>
      <c r="U264" s="233"/>
      <c r="V264" s="233"/>
      <c r="W264" s="233"/>
      <c r="X264" s="233"/>
      <c r="Y264" s="233"/>
      <c r="Z264" s="233"/>
      <c r="AA264" s="233"/>
      <c r="AB264" s="233"/>
      <c r="AC264" s="233"/>
      <c r="AD264" s="233"/>
      <c r="AE264" s="233"/>
      <c r="AF264" s="233"/>
      <c r="AG264" s="233"/>
      <c r="AH264" s="233"/>
    </row>
    <row r="265" spans="2:34" s="36" customFormat="1" ht="15.6" thickBot="1">
      <c r="B265" s="158"/>
      <c r="C265" s="233"/>
      <c r="D265" s="233"/>
      <c r="E265" s="233"/>
      <c r="F265" s="233"/>
      <c r="G265" s="339"/>
      <c r="H265" s="158"/>
      <c r="I265" s="233"/>
      <c r="J265" s="342"/>
      <c r="K265" s="233"/>
      <c r="L265" s="233"/>
      <c r="M265" s="233"/>
      <c r="N265"/>
      <c r="O265" s="233"/>
      <c r="P265" s="233"/>
      <c r="Q265" s="233"/>
      <c r="R265" s="233"/>
      <c r="S265" s="233"/>
      <c r="T265" s="233"/>
      <c r="U265" s="233"/>
      <c r="V265" s="233"/>
      <c r="W265" s="233"/>
      <c r="X265" s="233"/>
      <c r="Y265" s="233"/>
      <c r="Z265" s="233"/>
      <c r="AA265" s="233"/>
      <c r="AB265" s="233"/>
      <c r="AC265" s="233"/>
      <c r="AD265" s="233"/>
      <c r="AE265" s="233"/>
      <c r="AF265" s="233"/>
      <c r="AG265" s="233"/>
      <c r="AH265" s="233"/>
    </row>
    <row r="266" spans="2:34" s="36" customFormat="1" ht="15.6" thickBot="1">
      <c r="B266" s="158"/>
      <c r="C266" s="233"/>
      <c r="D266" s="233"/>
      <c r="E266" s="233"/>
      <c r="F266" s="233"/>
      <c r="G266" s="339"/>
      <c r="H266" s="223" t="s">
        <v>589</v>
      </c>
      <c r="I266" s="224"/>
      <c r="J266" s="159">
        <f>SUMIF(Table10[Reporting currency],"USD",Table10[Revenue value])+(IFERROR(SUMIF(Table10[Reporting currency],"&lt;&gt;USD",Table10[Revenue value])/'Part 1 - About'!$E$45,0))</f>
        <v>889031865.8391757</v>
      </c>
      <c r="K266" s="233"/>
      <c r="L266" s="233"/>
      <c r="M266" s="233"/>
      <c r="N266"/>
      <c r="O266" s="233"/>
      <c r="P266" s="233"/>
      <c r="Q266" s="233"/>
      <c r="R266" s="233"/>
      <c r="S266" s="233"/>
      <c r="T266" s="233"/>
      <c r="U266" s="233"/>
      <c r="V266" s="233"/>
      <c r="W266" s="233"/>
      <c r="X266" s="233"/>
      <c r="Y266" s="233"/>
      <c r="Z266" s="233"/>
      <c r="AA266" s="233"/>
      <c r="AB266" s="233"/>
      <c r="AC266" s="233"/>
      <c r="AD266" s="233"/>
      <c r="AE266" s="233"/>
      <c r="AF266" s="233"/>
      <c r="AG266" s="233"/>
      <c r="AH266" s="233"/>
    </row>
    <row r="267" spans="2:34" s="36" customFormat="1" ht="15.6" thickBot="1">
      <c r="B267" s="158"/>
      <c r="C267" s="233"/>
      <c r="D267" s="233"/>
      <c r="E267" s="233"/>
      <c r="F267" s="233"/>
      <c r="G267" s="339"/>
      <c r="H267" s="225"/>
      <c r="I267" s="225"/>
      <c r="J267" s="226"/>
      <c r="K267" s="233"/>
      <c r="L267" s="233"/>
      <c r="M267" s="233"/>
      <c r="N267"/>
      <c r="O267" s="233"/>
      <c r="P267" s="233"/>
      <c r="Q267" s="233"/>
      <c r="R267" s="233"/>
      <c r="S267" s="233"/>
      <c r="T267" s="233"/>
      <c r="U267" s="233"/>
      <c r="V267" s="233"/>
      <c r="W267" s="233"/>
      <c r="X267" s="233"/>
      <c r="Y267" s="233"/>
      <c r="Z267" s="233"/>
      <c r="AA267" s="233"/>
      <c r="AB267" s="233"/>
      <c r="AC267" s="233"/>
      <c r="AD267" s="233"/>
      <c r="AE267" s="233"/>
      <c r="AF267" s="233"/>
      <c r="AG267" s="233"/>
      <c r="AH267" s="233"/>
    </row>
    <row r="268" spans="2:34" s="36" customFormat="1" ht="16.5" thickBot="1">
      <c r="B268" s="158"/>
      <c r="C268" s="233"/>
      <c r="D268" s="233"/>
      <c r="E268" s="233"/>
      <c r="F268" s="233"/>
      <c r="G268" s="339"/>
      <c r="H268" s="201" t="str">
        <f>"Total in "&amp;'Part 1 - About'!$E$44</f>
        <v>Total in GHS</v>
      </c>
      <c r="I268" s="224"/>
      <c r="J268" s="159">
        <f>IF('Part 1 - About'!$E$44="USD",0,SUMIF(Table10[Reporting currency],'Part 1 - About'!$E$44,Table10[Revenue value]))+(IFERROR(SUMIF(Table10[Reporting currency],"USD",Table10[Revenue value])*'Part 1 - About'!$E$45,0))</f>
        <v>3833238695.9387741</v>
      </c>
      <c r="K268" s="233"/>
      <c r="L268" s="233"/>
      <c r="M268" s="233"/>
      <c r="N268"/>
      <c r="O268" s="233"/>
      <c r="P268" s="233"/>
      <c r="Q268" s="233"/>
      <c r="R268" s="233"/>
      <c r="S268" s="233"/>
      <c r="T268" s="233"/>
      <c r="U268" s="233"/>
      <c r="V268" s="233"/>
      <c r="W268" s="233"/>
      <c r="X268" s="233"/>
      <c r="Y268" s="233"/>
      <c r="Z268" s="233"/>
      <c r="AA268" s="233"/>
      <c r="AB268" s="233"/>
      <c r="AC268" s="233"/>
      <c r="AD268" s="233"/>
      <c r="AE268" s="233"/>
      <c r="AF268" s="233"/>
      <c r="AG268" s="233"/>
      <c r="AH268" s="233"/>
    </row>
    <row r="269" spans="2:34" s="36" customFormat="1" ht="15">
      <c r="B269" s="233"/>
      <c r="C269" s="233"/>
      <c r="D269" s="233"/>
      <c r="E269" s="233"/>
      <c r="F269" s="233"/>
      <c r="G269" s="339"/>
      <c r="H269" s="233"/>
      <c r="I269" s="233"/>
      <c r="J269" s="233"/>
      <c r="K269" s="233"/>
      <c r="L269" s="233"/>
      <c r="M269" s="233"/>
      <c r="N269"/>
      <c r="O269" s="233"/>
      <c r="P269" s="233"/>
      <c r="Q269" s="233"/>
      <c r="R269" s="233"/>
      <c r="S269" s="233"/>
      <c r="T269" s="233"/>
      <c r="U269" s="233"/>
      <c r="V269" s="233"/>
      <c r="W269" s="233"/>
      <c r="X269" s="233"/>
      <c r="Y269" s="233"/>
      <c r="Z269" s="233"/>
      <c r="AA269" s="233"/>
      <c r="AB269" s="233"/>
      <c r="AC269" s="233"/>
      <c r="AD269" s="233"/>
      <c r="AE269" s="233"/>
      <c r="AF269" s="233"/>
      <c r="AG269" s="233"/>
      <c r="AH269" s="233"/>
    </row>
    <row r="270" spans="2:34" s="36" customFormat="1" ht="15">
      <c r="B270" s="233"/>
      <c r="C270" s="233"/>
      <c r="D270" s="233"/>
      <c r="E270" s="233"/>
      <c r="F270" s="233"/>
      <c r="G270" s="233"/>
      <c r="H270" s="233"/>
      <c r="I270" s="233"/>
      <c r="J270" s="233"/>
      <c r="K270" s="233"/>
      <c r="L270" s="233"/>
      <c r="M270" s="233"/>
      <c r="N270"/>
      <c r="O270" s="233"/>
      <c r="P270" s="233"/>
      <c r="Q270" s="233"/>
      <c r="R270" s="233"/>
      <c r="S270" s="233"/>
      <c r="T270" s="233"/>
      <c r="U270" s="233"/>
      <c r="V270" s="233"/>
      <c r="W270" s="233"/>
      <c r="X270" s="233"/>
      <c r="Y270" s="233"/>
      <c r="Z270" s="233"/>
      <c r="AA270" s="233"/>
      <c r="AB270" s="233"/>
      <c r="AC270" s="233"/>
      <c r="AD270" s="233"/>
      <c r="AE270" s="233"/>
      <c r="AF270" s="233"/>
      <c r="AG270" s="233"/>
      <c r="AH270" s="233"/>
    </row>
    <row r="271" spans="2:34" s="36" customFormat="1" ht="20.100000000000001">
      <c r="B271" s="12"/>
      <c r="C271" s="262" t="s">
        <v>590</v>
      </c>
      <c r="D271" s="262"/>
      <c r="E271" s="262"/>
      <c r="F271" s="262"/>
      <c r="G271" s="262"/>
      <c r="H271" s="262"/>
      <c r="I271" s="262"/>
      <c r="J271" s="262"/>
      <c r="K271" s="262"/>
      <c r="L271" s="262"/>
      <c r="M271" s="262"/>
      <c r="N271"/>
      <c r="O271" s="233"/>
      <c r="P271" s="233"/>
      <c r="Q271" s="233"/>
      <c r="R271" s="233"/>
      <c r="S271" s="233"/>
      <c r="T271" s="233"/>
      <c r="U271" s="233"/>
      <c r="V271" s="233"/>
      <c r="W271" s="233"/>
      <c r="X271" s="233"/>
      <c r="Y271" s="233"/>
      <c r="Z271" s="233"/>
      <c r="AA271" s="233"/>
      <c r="AB271" s="233"/>
      <c r="AC271" s="233"/>
      <c r="AD271" s="233"/>
      <c r="AE271" s="233"/>
      <c r="AF271" s="233"/>
      <c r="AG271" s="233"/>
      <c r="AH271" s="233"/>
    </row>
    <row r="272" spans="2:34" s="36" customFormat="1" ht="15">
      <c r="B272" s="233"/>
      <c r="C272" s="265" t="s">
        <v>591</v>
      </c>
      <c r="D272" s="265"/>
      <c r="E272" s="265"/>
      <c r="F272" s="265"/>
      <c r="G272" s="265"/>
      <c r="H272" s="265"/>
      <c r="I272" s="265"/>
      <c r="J272" s="265"/>
      <c r="K272" s="265"/>
      <c r="L272" s="265"/>
      <c r="M272" s="265"/>
      <c r="N272"/>
      <c r="O272" s="233"/>
      <c r="P272" s="233"/>
      <c r="Q272" s="233"/>
      <c r="R272" s="233"/>
      <c r="S272" s="233"/>
      <c r="T272" s="233"/>
      <c r="U272" s="233"/>
      <c r="V272" s="233"/>
      <c r="W272" s="233"/>
      <c r="X272" s="233"/>
      <c r="Y272" s="233"/>
      <c r="Z272" s="233"/>
      <c r="AA272" s="233"/>
      <c r="AB272" s="233"/>
      <c r="AC272" s="233"/>
      <c r="AD272" s="233"/>
      <c r="AE272" s="233"/>
      <c r="AF272" s="233"/>
      <c r="AG272" s="233"/>
      <c r="AH272" s="233"/>
    </row>
    <row r="273" spans="2:33" s="36" customFormat="1" ht="15">
      <c r="B273" s="233"/>
      <c r="C273" s="163"/>
      <c r="D273" s="163"/>
      <c r="E273" s="163"/>
      <c r="F273" s="163"/>
      <c r="G273" s="163"/>
      <c r="H273" s="163"/>
      <c r="I273" s="163"/>
      <c r="J273" s="163"/>
      <c r="K273" s="163"/>
      <c r="L273" s="163"/>
      <c r="M273" s="163"/>
      <c r="N273"/>
      <c r="O273" s="233"/>
      <c r="P273" s="233"/>
      <c r="Q273" s="233"/>
      <c r="R273" s="233"/>
      <c r="S273" s="233"/>
      <c r="T273" s="233"/>
      <c r="U273" s="233"/>
      <c r="V273" s="233"/>
      <c r="W273" s="233"/>
      <c r="X273" s="233"/>
      <c r="Y273" s="233"/>
      <c r="Z273" s="233"/>
      <c r="AA273" s="233"/>
      <c r="AB273" s="233"/>
      <c r="AC273" s="233"/>
      <c r="AD273" s="233"/>
      <c r="AE273" s="233"/>
      <c r="AF273" s="233"/>
      <c r="AG273" s="233"/>
    </row>
    <row r="274" spans="2:33" s="36" customFormat="1" ht="15">
      <c r="B274" s="233"/>
      <c r="C274" s="163" t="s">
        <v>624</v>
      </c>
      <c r="D274" s="163"/>
      <c r="E274" s="163"/>
      <c r="F274" s="163"/>
      <c r="G274" s="163"/>
      <c r="H274" s="163"/>
      <c r="I274" s="163"/>
      <c r="J274" s="163"/>
      <c r="K274" s="163"/>
      <c r="L274" s="163"/>
      <c r="M274" s="163"/>
      <c r="N274"/>
      <c r="O274" s="233"/>
      <c r="P274" s="233"/>
      <c r="Q274" s="233"/>
      <c r="R274" s="233"/>
      <c r="S274" s="233"/>
      <c r="T274" s="233"/>
      <c r="U274" s="233"/>
      <c r="V274" s="233"/>
      <c r="W274" s="233"/>
      <c r="X274" s="233"/>
      <c r="Y274" s="233"/>
      <c r="Z274" s="233"/>
      <c r="AA274" s="233"/>
      <c r="AB274" s="233"/>
      <c r="AC274" s="233"/>
      <c r="AD274" s="233"/>
      <c r="AE274" s="233"/>
      <c r="AF274" s="233"/>
      <c r="AG274" s="233"/>
    </row>
    <row r="275" spans="2:33" s="36" customFormat="1" ht="44.25" customHeight="1">
      <c r="B275" s="233"/>
      <c r="C275" s="263" t="s">
        <v>625</v>
      </c>
      <c r="D275" s="263"/>
      <c r="E275" s="263"/>
      <c r="F275" s="263"/>
      <c r="G275" s="263"/>
      <c r="H275" s="263"/>
      <c r="I275" s="263"/>
      <c r="J275" s="263"/>
      <c r="K275" s="263"/>
      <c r="L275" s="263"/>
      <c r="M275" s="263"/>
      <c r="N275"/>
      <c r="O275" s="233"/>
      <c r="P275" s="233"/>
      <c r="Q275" s="233"/>
      <c r="R275" s="233"/>
      <c r="S275" s="233"/>
      <c r="T275" s="233"/>
      <c r="U275" s="233"/>
      <c r="V275" s="233"/>
      <c r="W275" s="233"/>
      <c r="X275" s="233"/>
      <c r="Y275" s="233"/>
      <c r="Z275" s="233"/>
      <c r="AA275" s="233"/>
      <c r="AB275" s="233"/>
      <c r="AC275" s="233"/>
      <c r="AD275" s="233"/>
      <c r="AE275" s="233"/>
      <c r="AF275" s="233"/>
      <c r="AG275" s="233"/>
    </row>
    <row r="276" spans="2:33" s="36" customFormat="1" ht="15">
      <c r="B276" s="233"/>
      <c r="C276" s="163" t="s">
        <v>626</v>
      </c>
      <c r="D276" s="163"/>
      <c r="E276" s="163"/>
      <c r="F276" s="163"/>
      <c r="G276" s="163"/>
      <c r="H276" s="163"/>
      <c r="I276" s="163"/>
      <c r="J276" s="163"/>
      <c r="K276" s="163"/>
      <c r="L276" s="163"/>
      <c r="M276" s="163"/>
      <c r="N276"/>
      <c r="O276" s="233"/>
      <c r="P276" s="233"/>
      <c r="Q276" s="233"/>
      <c r="R276" s="233"/>
      <c r="S276" s="233"/>
      <c r="T276" s="233"/>
      <c r="U276" s="233"/>
      <c r="V276" s="233"/>
      <c r="W276" s="233"/>
      <c r="X276" s="233"/>
      <c r="Y276" s="233"/>
      <c r="Z276" s="233"/>
      <c r="AA276" s="233"/>
      <c r="AB276" s="233"/>
      <c r="AC276" s="233"/>
      <c r="AD276" s="233"/>
      <c r="AE276" s="233"/>
      <c r="AF276" s="233"/>
      <c r="AG276" s="233"/>
    </row>
    <row r="277" spans="2:33" s="36" customFormat="1" ht="15">
      <c r="B277" s="233"/>
      <c r="C277" s="163" t="s">
        <v>603</v>
      </c>
      <c r="D277" s="163"/>
      <c r="E277" s="163"/>
      <c r="F277" s="163"/>
      <c r="G277" s="163"/>
      <c r="H277" s="163"/>
      <c r="I277" s="163"/>
      <c r="J277" s="163"/>
      <c r="K277" s="163"/>
      <c r="L277" s="163"/>
      <c r="M277" s="163"/>
      <c r="N277"/>
      <c r="O277" s="233"/>
      <c r="P277" s="233"/>
      <c r="Q277" s="233"/>
      <c r="R277" s="233"/>
      <c r="S277" s="233"/>
      <c r="T277" s="233"/>
      <c r="U277" s="233"/>
      <c r="V277" s="233"/>
      <c r="W277" s="233"/>
      <c r="X277" s="233"/>
      <c r="Y277" s="233"/>
      <c r="Z277" s="233"/>
      <c r="AA277" s="233"/>
      <c r="AB277" s="233"/>
      <c r="AC277" s="233"/>
      <c r="AD277" s="233"/>
      <c r="AE277" s="233"/>
      <c r="AF277" s="233"/>
      <c r="AG277" s="233"/>
    </row>
    <row r="278" spans="2:33" s="36" customFormat="1" ht="16.5" customHeight="1">
      <c r="B278" s="233"/>
      <c r="C278" s="163" t="s">
        <v>604</v>
      </c>
      <c r="D278" s="163"/>
      <c r="E278" s="163"/>
      <c r="F278" s="163"/>
      <c r="G278" s="163"/>
      <c r="H278" s="163"/>
      <c r="I278" s="163"/>
      <c r="J278" s="163"/>
      <c r="K278" s="163"/>
      <c r="L278" s="163"/>
      <c r="M278" s="163"/>
      <c r="N278"/>
      <c r="O278" s="233"/>
      <c r="P278" s="233"/>
      <c r="Q278" s="233"/>
      <c r="R278" s="233"/>
      <c r="S278" s="233"/>
      <c r="T278" s="233"/>
      <c r="U278" s="233"/>
      <c r="V278" s="233"/>
      <c r="W278" s="233"/>
      <c r="X278" s="233"/>
      <c r="Y278" s="233"/>
      <c r="Z278" s="233"/>
      <c r="AA278" s="233"/>
      <c r="AB278" s="233"/>
      <c r="AC278" s="233"/>
      <c r="AD278" s="233"/>
      <c r="AE278" s="233"/>
      <c r="AF278" s="233"/>
      <c r="AG278" s="233"/>
    </row>
    <row r="279" spans="2:33" s="36" customFormat="1" ht="15">
      <c r="B279" s="233"/>
      <c r="C279" s="163"/>
      <c r="D279" s="163"/>
      <c r="E279" s="163"/>
      <c r="F279" s="163"/>
      <c r="G279" s="163"/>
      <c r="H279" s="163"/>
      <c r="I279" s="163"/>
      <c r="J279" s="163"/>
      <c r="K279" s="163"/>
      <c r="L279" s="163"/>
      <c r="M279" s="163"/>
      <c r="N279"/>
      <c r="O279" s="233"/>
      <c r="P279" s="233"/>
      <c r="Q279" s="233"/>
      <c r="R279" s="233"/>
      <c r="S279" s="233"/>
      <c r="T279" s="233"/>
      <c r="U279" s="233"/>
      <c r="V279" s="233"/>
      <c r="W279" s="233"/>
      <c r="X279" s="233"/>
      <c r="Y279" s="233"/>
      <c r="Z279" s="233"/>
      <c r="AA279" s="233"/>
      <c r="AB279" s="233"/>
      <c r="AC279" s="233"/>
      <c r="AD279" s="233"/>
      <c r="AE279" s="233"/>
      <c r="AF279" s="233"/>
      <c r="AG279" s="233"/>
    </row>
    <row r="280" spans="2:33" s="36" customFormat="1" ht="15.6" thickBot="1">
      <c r="B280" s="233"/>
      <c r="C280" s="143"/>
      <c r="D280" s="143"/>
      <c r="E280" s="143"/>
      <c r="F280" s="143"/>
      <c r="G280" s="143"/>
      <c r="H280" s="143"/>
      <c r="I280" s="143"/>
      <c r="J280" s="143"/>
      <c r="K280" s="143"/>
      <c r="L280" s="143"/>
      <c r="M280" s="143"/>
      <c r="N280"/>
      <c r="O280" s="233"/>
      <c r="P280" s="233"/>
      <c r="Q280" s="233"/>
      <c r="R280" s="233"/>
      <c r="S280" s="233"/>
      <c r="T280" s="233"/>
      <c r="U280" s="233"/>
      <c r="V280" s="233"/>
      <c r="W280" s="233"/>
      <c r="X280" s="233"/>
      <c r="Y280" s="233"/>
      <c r="Z280" s="233"/>
      <c r="AA280" s="233"/>
      <c r="AB280" s="233"/>
      <c r="AC280" s="233"/>
      <c r="AD280" s="233"/>
      <c r="AE280" s="233"/>
      <c r="AF280" s="233"/>
      <c r="AG280" s="233"/>
    </row>
    <row r="281" spans="2:33" s="36" customFormat="1" ht="15">
      <c r="B281" s="233"/>
      <c r="C281" s="25"/>
      <c r="D281" s="25"/>
      <c r="E281" s="25"/>
      <c r="F281" s="25"/>
      <c r="G281" s="25"/>
      <c r="H281" s="25"/>
      <c r="I281" s="25"/>
      <c r="J281" s="25"/>
      <c r="K281" s="25"/>
      <c r="L281" s="25"/>
      <c r="M281" s="25"/>
      <c r="N281"/>
      <c r="O281" s="233"/>
      <c r="P281" s="233"/>
      <c r="Q281" s="233"/>
      <c r="R281" s="233"/>
      <c r="S281" s="233"/>
      <c r="T281" s="233"/>
      <c r="U281" s="233"/>
      <c r="V281" s="233"/>
      <c r="W281" s="233"/>
      <c r="X281" s="233"/>
      <c r="Y281" s="233"/>
      <c r="Z281" s="233"/>
      <c r="AA281" s="233"/>
      <c r="AB281" s="233"/>
      <c r="AC281" s="233"/>
      <c r="AD281" s="233"/>
      <c r="AE281" s="233"/>
      <c r="AF281" s="233"/>
      <c r="AG281" s="233"/>
    </row>
    <row r="282" spans="2:33" s="36" customFormat="1" ht="15.6" thickBot="1">
      <c r="B282" s="233"/>
      <c r="C282" s="255" t="s">
        <v>33</v>
      </c>
      <c r="D282" s="256"/>
      <c r="E282" s="256"/>
      <c r="F282" s="256"/>
      <c r="G282" s="256"/>
      <c r="H282" s="256"/>
      <c r="I282" s="256"/>
      <c r="J282" s="256"/>
      <c r="K282" s="256"/>
      <c r="L282" s="256"/>
      <c r="M282" s="256"/>
      <c r="N282"/>
      <c r="O282" s="233"/>
      <c r="P282" s="233"/>
      <c r="Q282" s="233"/>
      <c r="R282" s="233"/>
      <c r="S282" s="233"/>
      <c r="T282" s="233"/>
      <c r="U282" s="233"/>
      <c r="V282" s="233"/>
      <c r="W282" s="233"/>
      <c r="X282" s="233"/>
      <c r="Y282" s="233"/>
      <c r="Z282" s="233"/>
      <c r="AA282" s="233"/>
      <c r="AB282" s="233"/>
      <c r="AC282" s="233"/>
      <c r="AD282" s="233"/>
      <c r="AE282" s="233"/>
      <c r="AF282" s="233"/>
      <c r="AG282" s="233"/>
    </row>
    <row r="283" spans="2:33" s="36" customFormat="1" ht="15">
      <c r="B283" s="233"/>
      <c r="C283" s="257" t="s">
        <v>34</v>
      </c>
      <c r="D283" s="258"/>
      <c r="E283" s="258"/>
      <c r="F283" s="258"/>
      <c r="G283" s="258"/>
      <c r="H283" s="258"/>
      <c r="I283" s="258"/>
      <c r="J283" s="258"/>
      <c r="K283" s="258"/>
      <c r="L283" s="258"/>
      <c r="M283" s="258"/>
      <c r="N283"/>
      <c r="O283" s="233"/>
      <c r="P283" s="233"/>
      <c r="Q283" s="233"/>
      <c r="R283" s="233"/>
      <c r="S283" s="233"/>
      <c r="T283" s="233"/>
      <c r="U283" s="233"/>
      <c r="V283" s="233"/>
      <c r="W283" s="233"/>
      <c r="X283" s="233"/>
      <c r="Y283" s="233"/>
      <c r="Z283" s="233"/>
      <c r="AA283" s="233"/>
      <c r="AB283" s="233"/>
      <c r="AC283" s="233"/>
      <c r="AD283" s="233"/>
      <c r="AE283" s="233"/>
      <c r="AF283" s="233"/>
      <c r="AG283" s="233"/>
    </row>
    <row r="284" spans="2:33" s="36" customFormat="1" ht="15.75" customHeight="1" thickBot="1">
      <c r="B284" s="233"/>
      <c r="C284" s="199"/>
      <c r="D284" s="199"/>
      <c r="E284" s="199"/>
      <c r="F284" s="199"/>
      <c r="G284" s="199"/>
      <c r="H284" s="199"/>
      <c r="I284" s="199"/>
      <c r="J284" s="199"/>
      <c r="K284" s="199"/>
      <c r="L284" s="199"/>
      <c r="M284" s="199"/>
      <c r="N284"/>
      <c r="O284" s="233"/>
      <c r="P284" s="233"/>
      <c r="Q284" s="233"/>
      <c r="R284" s="233"/>
      <c r="S284" s="233"/>
      <c r="T284" s="233"/>
      <c r="U284" s="233"/>
      <c r="V284" s="233"/>
      <c r="W284" s="233"/>
      <c r="X284" s="233"/>
      <c r="Y284" s="233"/>
      <c r="Z284" s="233"/>
      <c r="AA284" s="233"/>
      <c r="AB284" s="233"/>
      <c r="AC284" s="233"/>
      <c r="AD284" s="233"/>
      <c r="AE284" s="233"/>
      <c r="AF284" s="233"/>
      <c r="AG284" s="233"/>
    </row>
    <row r="285" spans="2:33" s="36" customFormat="1" ht="15">
      <c r="B285" s="233"/>
      <c r="C285" s="32" t="s">
        <v>35</v>
      </c>
      <c r="D285" s="32"/>
      <c r="E285" s="32"/>
      <c r="F285" s="32"/>
      <c r="G285" s="32"/>
      <c r="H285" s="32"/>
      <c r="I285" s="32"/>
      <c r="J285" s="32"/>
      <c r="K285" s="32"/>
      <c r="L285" s="32"/>
      <c r="M285" s="32"/>
      <c r="N285"/>
      <c r="O285" s="233"/>
      <c r="P285" s="233"/>
      <c r="Q285" s="233"/>
      <c r="R285" s="233"/>
      <c r="S285" s="233"/>
      <c r="T285" s="233"/>
      <c r="U285" s="233"/>
      <c r="V285" s="233"/>
      <c r="W285" s="233"/>
      <c r="X285" s="233"/>
      <c r="Y285" s="233"/>
      <c r="Z285" s="233"/>
      <c r="AA285" s="233"/>
      <c r="AB285" s="233"/>
      <c r="AC285" s="233"/>
      <c r="AD285" s="233"/>
      <c r="AE285" s="233"/>
      <c r="AF285" s="233"/>
      <c r="AG285" s="233"/>
    </row>
    <row r="286" spans="2:33" ht="60">
      <c r="B286" s="233"/>
      <c r="C286" s="254" t="s">
        <v>36</v>
      </c>
      <c r="D286" s="254"/>
      <c r="E286" s="254"/>
      <c r="F286" s="254"/>
      <c r="G286" s="254"/>
      <c r="H286" s="254"/>
      <c r="I286" s="254"/>
      <c r="J286" s="254"/>
      <c r="K286" s="254"/>
      <c r="L286" s="254"/>
      <c r="M286" s="254"/>
    </row>
    <row r="287" spans="2:33" ht="15">
      <c r="B287" s="233"/>
      <c r="C287" s="32" t="s">
        <v>38</v>
      </c>
      <c r="D287" s="32"/>
      <c r="E287" s="32"/>
      <c r="F287" s="32"/>
      <c r="G287" s="32"/>
      <c r="H287" s="32"/>
      <c r="I287" s="32"/>
      <c r="J287" s="32"/>
      <c r="K287" s="32"/>
      <c r="L287" s="32"/>
      <c r="M287" s="32"/>
    </row>
    <row r="290" spans="10:11">
      <c r="J290" s="202"/>
    </row>
    <row r="291" spans="10:11">
      <c r="J291" s="202"/>
      <c r="K291" s="203"/>
    </row>
    <row r="293" spans="10:11">
      <c r="K293" s="203"/>
    </row>
  </sheetData>
  <protectedRanges>
    <protectedRange algorithmName="SHA-512" hashValue="19r0bVvPR7yZA0UiYij7Tv1CBk3noIABvFePbLhCJ4nk3L6A+Fy+RdPPS3STf+a52x4pG2PQK4FAkXK9epnlIA==" saltValue="gQC4yrLvnbJqxYZ0KSEoZA==" spinCount="100000" sqref="F269:H269 C269:D269 D85:D90 B15:B268 H15:H265 D92:D95 D104:D107 D116:D119 D128:D131 D140:D143 D152:D155 D164:D167 D176:D179 D188:D191 D200:D203 D212:D215 D224:D227 D236:D239 D248:D251 D260:D263 D97:D102 D109:D114 D121:D126 D133:D138 D145:D150 D157:D162 D169:D174 D181:D186 D193:D198 D205:D210 D217:D222 D229:D234 D241:D246 D253:D258 D265:D268" name="Government revenues_1"/>
    <protectedRange algorithmName="SHA-512" hashValue="19r0bVvPR7yZA0UiYij7Tv1CBk3noIABvFePbLhCJ4nk3L6A+Fy+RdPPS3STf+a52x4pG2PQK4FAkXK9epnlIA==" saltValue="gQC4yrLvnbJqxYZ0KSEoZA==" spinCount="100000" sqref="C15:C24" name="Government revenues_1_2"/>
    <protectedRange algorithmName="SHA-512" hashValue="19r0bVvPR7yZA0UiYij7Tv1CBk3noIABvFePbLhCJ4nk3L6A+Fy+RdPPS3STf+a52x4pG2PQK4FAkXK9epnlIA==" saltValue="gQC4yrLvnbJqxYZ0KSEoZA==" spinCount="100000" sqref="C265:C268 C25:C34" name="Government revenues_1_4"/>
    <protectedRange algorithmName="SHA-512" hashValue="19r0bVvPR7yZA0UiYij7Tv1CBk3noIABvFePbLhCJ4nk3L6A+Fy+RdPPS3STf+a52x4pG2PQK4FAkXK9epnlIA==" saltValue="gQC4yrLvnbJqxYZ0KSEoZA==" spinCount="100000" sqref="C74:C96 C35:C62" name="Government revenues_1_6"/>
    <protectedRange algorithmName="SHA-512" hashValue="19r0bVvPR7yZA0UiYij7Tv1CBk3noIABvFePbLhCJ4nk3L6A+Fy+RdPPS3STf+a52x4pG2PQK4FAkXK9epnlIA==" saltValue="gQC4yrLvnbJqxYZ0KSEoZA==" spinCount="100000" sqref="C73" name="Government revenues_1_8"/>
    <protectedRange algorithmName="SHA-512" hashValue="19r0bVvPR7yZA0UiYij7Tv1CBk3noIABvFePbLhCJ4nk3L6A+Fy+RdPPS3STf+a52x4pG2PQK4FAkXK9epnlIA==" saltValue="gQC4yrLvnbJqxYZ0KSEoZA==" spinCount="100000" sqref="C97:C216" name="Government revenues_1_9"/>
    <protectedRange algorithmName="SHA-512" hashValue="19r0bVvPR7yZA0UiYij7Tv1CBk3noIABvFePbLhCJ4nk3L6A+Fy+RdPPS3STf+a52x4pG2PQK4FAkXK9epnlIA==" saltValue="gQC4yrLvnbJqxYZ0KSEoZA==" spinCount="100000" sqref="C217:C264" name="Government revenues_1_10"/>
    <protectedRange algorithmName="SHA-512" hashValue="19r0bVvPR7yZA0UiYij7Tv1CBk3noIABvFePbLhCJ4nk3L6A+Fy+RdPPS3STf+a52x4pG2PQK4FAkXK9epnlIA==" saltValue="gQC4yrLvnbJqxYZ0KSEoZA==" spinCount="100000" sqref="D73:D82 D15:D20 D91 D103 D115 D127 D139 D151 D163 D175 D187 D199 D211 D223 D235 D247 D259 D23:D31 D33:D40 D42:D59 D61:D62" name="Government revenues_1_11"/>
    <protectedRange algorithmName="SHA-512" hashValue="19r0bVvPR7yZA0UiYij7Tv1CBk3noIABvFePbLhCJ4nk3L6A+Fy+RdPPS3STf+a52x4pG2PQK4FAkXK9epnlIA==" saltValue="gQC4yrLvnbJqxYZ0KSEoZA==" spinCount="100000" sqref="C63:C72" name="Government revenues_1_6_1"/>
    <protectedRange algorithmName="SHA-512" hashValue="19r0bVvPR7yZA0UiYij7Tv1CBk3noIABvFePbLhCJ4nk3L6A+Fy+RdPPS3STf+a52x4pG2PQK4FAkXK9epnlIA==" saltValue="gQC4yrLvnbJqxYZ0KSEoZA==" spinCount="100000" sqref="D63:D69 D83 D71" name="Government revenues_1_11_1"/>
    <protectedRange algorithmName="SHA-512" hashValue="19r0bVvPR7yZA0UiYij7Tv1CBk3noIABvFePbLhCJ4nk3L6A+Fy+RdPPS3STf+a52x4pG2PQK4FAkXK9epnlIA==" saltValue="gQC4yrLvnbJqxYZ0KSEoZA==" spinCount="100000" sqref="H266:H267" name="Government revenues_1_1"/>
    <protectedRange algorithmName="SHA-512" hashValue="19r0bVvPR7yZA0UiYij7Tv1CBk3noIABvFePbLhCJ4nk3L6A+Fy+RdPPS3STf+a52x4pG2PQK4FAkXK9epnlIA==" saltValue="gQC4yrLvnbJqxYZ0KSEoZA==" spinCount="100000" sqref="I266:I268" name="Government revenues_2_1"/>
    <protectedRange algorithmName="SHA-512" hashValue="19r0bVvPR7yZA0UiYij7Tv1CBk3noIABvFePbLhCJ4nk3L6A+Fy+RdPPS3STf+a52x4pG2PQK4FAkXK9epnlIA==" saltValue="gQC4yrLvnbJqxYZ0KSEoZA==" spinCount="100000" sqref="D22 D32 D41 D60 D70" name="Government revenues_4_1"/>
    <protectedRange algorithmName="SHA-512" hashValue="19r0bVvPR7yZA0UiYij7Tv1CBk3noIABvFePbLhCJ4nk3L6A+Fy+RdPPS3STf+a52x4pG2PQK4FAkXK9epnlIA==" saltValue="gQC4yrLvnbJqxYZ0KSEoZA==" spinCount="100000" sqref="D21" name="Government revenues_4_2"/>
    <protectedRange algorithmName="SHA-512" hashValue="19r0bVvPR7yZA0UiYij7Tv1CBk3noIABvFePbLhCJ4nk3L6A+Fy+RdPPS3STf+a52x4pG2PQK4FAkXK9epnlIA==" saltValue="gQC4yrLvnbJqxYZ0KSEoZA==" spinCount="100000" sqref="D72 D84 D96 D108 D120 D132 D144 D156 D168 D180 D192 D204 D216 D228 D240 D252 D264" name="Government revenues_4_3"/>
  </protectedRanges>
  <dataValidations xWindow="987" yWindow="389" count="15">
    <dataValidation type="textLength" allowBlank="1" showInputMessage="1" showErrorMessage="1" errorTitle="Please do not edit these cells" error="Please do not edit these cells" sqref="C271:M272" xr:uid="{00000000-0002-0000-0500-000000000000}">
      <formula1>10000</formula1>
      <formula2>50000</formula2>
    </dataValidation>
    <dataValidation type="textLength" allowBlank="1" showInputMessage="1" showErrorMessage="1" sqref="B280:M287 B269:M270 O265:O285 J266:J267 H267:I267 A1:A285 B1:M14 O1:O14" xr:uid="{00000000-0002-0000-0500-000001000000}">
      <formula1>9999999</formula1>
      <formula2>99999999</formula2>
    </dataValidation>
    <dataValidation type="list" showInputMessage="1" showErrorMessage="1" sqref="C35:C43 C73:C268" xr:uid="{00000000-0002-0000-0500-000002000000}">
      <formula1>Companies_list</formula1>
    </dataValidation>
    <dataValidation allowBlank="1" showInputMessage="1" showErrorMessage="1" promptTitle="Project name" prompt="Input project name here._x000a__x000a_Please refrain from using acronyms, and input complete name." sqref="C15:C34 C44:C72" xr:uid="{00000000-0002-0000-0500-000003000000}"/>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252 J254:J265" xr:uid="{00000000-0002-0000-0500-000004000000}">
      <formula1>0.1</formula1>
      <formula2>0.2</formula2>
    </dataValidation>
    <dataValidation type="whole" allowBlank="1" showInputMessage="1" showErrorMessage="1" sqref="H266:I266 H268:I268" xr:uid="{00000000-0002-0000-0500-000005000000}">
      <formula1>1</formula1>
      <formula2>2</formula2>
    </dataValidation>
    <dataValidation type="list" allowBlank="1" showInputMessage="1" showErrorMessage="1" sqref="I15:I264" xr:uid="{00000000-0002-0000-0500-000006000000}">
      <formula1>Currency_code_list</formula1>
    </dataValidation>
    <dataValidation type="list" allowBlank="1" showInputMessage="1" showErrorMessage="1" sqref="B15:B268" xr:uid="{00000000-0002-0000-0500-000007000000}">
      <formula1>Sector_list</formula1>
    </dataValidation>
    <dataValidation type="list" allowBlank="1" showInputMessage="1" showErrorMessage="1" sqref="K15:K268 F15:G268" xr:uid="{00000000-0002-0000-0500-000008000000}">
      <formula1>Simple_options_list</formula1>
    </dataValidation>
    <dataValidation type="list" showInputMessage="1" showErrorMessage="1" sqref="H15:H265" xr:uid="{00000000-0002-0000-0500-000009000000}">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268" xr:uid="{00000000-0002-0000-0500-00000A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268" xr:uid="{00000000-0002-0000-0500-00000B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268" xr:uid="{00000000-0002-0000-0500-00000C000000}">
      <formula1>Revenue_stream_list</formula1>
    </dataValidation>
    <dataValidation type="list" allowBlank="1" showInputMessage="1" showErrorMessage="1" sqref="D15:D20 D23:D31 D33:D40 D42:D59 D61:D69 D71 D73:D83 D85:D95 D97:D107 D109:D119 D121:D131 D133:D143 D145:D155 D157:D167 D169:D179 D181:D191 D193:D203 D205:D215 D217:D227 D229:D239 D241:D251 D253:D263 D265:D268" xr:uid="{00000000-0002-0000-0500-00000D000000}">
      <formula1>Government_entities_list</formula1>
    </dataValidation>
    <dataValidation type="list" allowBlank="1" showInputMessage="1" showErrorMessage="1" promptTitle="Receiving government agency" prompt="Input the name of the government recipient here._x000a__x000a_Please refrain from using acronyms, and input complete name" sqref="D21:D22 D32 D41 D60 D70 D72 D84 D96 D108 D120 D132 D144 D156 D168 D180 D192 D204 D216 D228 D240 D252 D264" xr:uid="{9E8073AD-488C-4ADA-82C4-ED7A4AA85A96}">
      <formula1>Government_entities_list</formula1>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283:G283" r:id="rId3" display="Give us your feedback or report a conflict in the data! Write to us at  data@eiti.org" xr:uid="{00000000-0004-0000-0500-000002000000}"/>
    <hyperlink ref="C282:G282" r:id="rId4" display="For the latest version of Summary data templates, see  https://eiti.org/summary-data-template" xr:uid="{00000000-0004-0000-0500-000003000000}"/>
  </hyperlinks>
  <pageMargins left="0.7" right="0.7" top="0.75" bottom="0.75" header="0.3" footer="0.3"/>
  <pageSetup paperSize="9" orientation="portrait" r:id="rId5"/>
  <ignoredErrors>
    <ignoredError sqref="E31 E33:E34 E40 E42:E43 E21 E23:E24 E49 E52:E53 E107 C169:C180 E263 E83 E95 E203 E215 E239 E251 E59 E227 E179 E167 E155 E143 E131 C133:C144 E119 E191 H15:H16 E66:E69 H67:H264 H38:H43 H20:H26 H30:H36 H45:H46 E61:E62 H51:H64 H48:H49 C229:C240 E64 E71:E77 E85:E88 E97:E100 E109:E112 E121:E124 E133:E136 E145:E148 E157:E160 E169:E172 E181:E184 E193:E196 E205:E208 E217:E220 E229:E232 E241:E244 E253:E256" listDataValidation="1"/>
  </ignoredError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F22" zoomScale="75" zoomScaleNormal="75" workbookViewId="0">
      <selection activeCell="U35" sqref="U35"/>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627</v>
      </c>
      <c r="I1" s="1" t="s">
        <v>628</v>
      </c>
      <c r="K1" s="1" t="s">
        <v>629</v>
      </c>
      <c r="N1" s="1" t="s">
        <v>630</v>
      </c>
      <c r="S1" s="1" t="s">
        <v>631</v>
      </c>
      <c r="AA1" s="1" t="s">
        <v>632</v>
      </c>
      <c r="AC1" s="1" t="s">
        <v>633</v>
      </c>
      <c r="AE1" s="1" t="s">
        <v>634</v>
      </c>
    </row>
    <row r="2" spans="1:31" ht="14.45">
      <c r="A2" s="1" t="s">
        <v>635</v>
      </c>
      <c r="B2" s="1" t="s">
        <v>636</v>
      </c>
      <c r="C2" s="1" t="s">
        <v>53</v>
      </c>
      <c r="D2" s="1" t="s">
        <v>637</v>
      </c>
      <c r="E2" s="1" t="s">
        <v>638</v>
      </c>
      <c r="F2" s="1" t="s">
        <v>639</v>
      </c>
      <c r="G2" s="1" t="s">
        <v>462</v>
      </c>
      <c r="I2" t="s">
        <v>640</v>
      </c>
      <c r="K2" t="s">
        <v>640</v>
      </c>
      <c r="N2" s="4" t="s">
        <v>641</v>
      </c>
      <c r="O2" s="4" t="s">
        <v>642</v>
      </c>
      <c r="P2" s="4" t="s">
        <v>643</v>
      </c>
      <c r="S2" s="1" t="s">
        <v>644</v>
      </c>
      <c r="T2" s="1" t="s">
        <v>645</v>
      </c>
      <c r="U2" s="1" t="s">
        <v>646</v>
      </c>
      <c r="V2" s="1" t="s">
        <v>537</v>
      </c>
      <c r="W2" s="1" t="s">
        <v>538</v>
      </c>
      <c r="X2" s="1" t="s">
        <v>539</v>
      </c>
      <c r="Y2" s="1" t="s">
        <v>540</v>
      </c>
      <c r="AA2" s="1" t="s">
        <v>647</v>
      </c>
      <c r="AC2" t="s">
        <v>648</v>
      </c>
      <c r="AE2" t="s">
        <v>649</v>
      </c>
    </row>
    <row r="3" spans="1:31">
      <c r="A3" t="s">
        <v>650</v>
      </c>
      <c r="B3" t="s">
        <v>651</v>
      </c>
      <c r="C3" t="s">
        <v>652</v>
      </c>
      <c r="D3" t="s">
        <v>653</v>
      </c>
      <c r="E3" t="s">
        <v>196</v>
      </c>
      <c r="F3">
        <v>840</v>
      </c>
      <c r="G3" t="s">
        <v>654</v>
      </c>
      <c r="I3" t="s">
        <v>655</v>
      </c>
      <c r="K3" s="6" t="s">
        <v>656</v>
      </c>
      <c r="N3" s="5" t="s">
        <v>657</v>
      </c>
      <c r="O3" s="5" t="s">
        <v>658</v>
      </c>
      <c r="P3" t="s">
        <v>659</v>
      </c>
      <c r="S3" t="s">
        <v>553</v>
      </c>
      <c r="T3" t="s">
        <v>660</v>
      </c>
      <c r="U3" t="s">
        <v>661</v>
      </c>
      <c r="V3" t="s">
        <v>662</v>
      </c>
      <c r="W3" t="s">
        <v>663</v>
      </c>
      <c r="X3" t="s">
        <v>553</v>
      </c>
      <c r="Y3" t="s">
        <v>553</v>
      </c>
      <c r="AA3" t="s">
        <v>664</v>
      </c>
      <c r="AC3" t="s">
        <v>665</v>
      </c>
      <c r="AE3" t="s">
        <v>340</v>
      </c>
    </row>
    <row r="4" spans="1:31">
      <c r="A4" t="s">
        <v>666</v>
      </c>
      <c r="B4" t="s">
        <v>667</v>
      </c>
      <c r="C4" t="s">
        <v>668</v>
      </c>
      <c r="D4" t="s">
        <v>669</v>
      </c>
      <c r="E4" t="s">
        <v>670</v>
      </c>
      <c r="F4">
        <v>971</v>
      </c>
      <c r="G4" t="s">
        <v>671</v>
      </c>
      <c r="I4" t="s">
        <v>61</v>
      </c>
      <c r="K4" t="s">
        <v>158</v>
      </c>
      <c r="N4" s="5" t="s">
        <v>672</v>
      </c>
      <c r="O4" s="5" t="s">
        <v>673</v>
      </c>
      <c r="P4" t="s">
        <v>674</v>
      </c>
      <c r="S4" t="s">
        <v>675</v>
      </c>
      <c r="T4" t="s">
        <v>676</v>
      </c>
      <c r="U4" t="s">
        <v>677</v>
      </c>
      <c r="V4" t="s">
        <v>662</v>
      </c>
      <c r="W4" t="s">
        <v>663</v>
      </c>
      <c r="X4" t="s">
        <v>675</v>
      </c>
      <c r="Y4" t="s">
        <v>675</v>
      </c>
      <c r="AA4" t="s">
        <v>83</v>
      </c>
      <c r="AC4" t="s">
        <v>476</v>
      </c>
      <c r="AE4" t="s">
        <v>678</v>
      </c>
    </row>
    <row r="5" spans="1:31">
      <c r="A5" t="s">
        <v>679</v>
      </c>
      <c r="B5" t="s">
        <v>680</v>
      </c>
      <c r="C5" t="s">
        <v>681</v>
      </c>
      <c r="D5" t="s">
        <v>682</v>
      </c>
      <c r="E5" t="s">
        <v>683</v>
      </c>
      <c r="F5">
        <v>978</v>
      </c>
      <c r="G5" t="s">
        <v>684</v>
      </c>
      <c r="I5" t="s">
        <v>68</v>
      </c>
      <c r="K5" t="s">
        <v>130</v>
      </c>
      <c r="N5" s="5" t="s">
        <v>685</v>
      </c>
      <c r="O5" s="5" t="s">
        <v>686</v>
      </c>
      <c r="P5" t="s">
        <v>687</v>
      </c>
      <c r="S5" t="s">
        <v>688</v>
      </c>
      <c r="T5" t="s">
        <v>689</v>
      </c>
      <c r="U5" t="s">
        <v>690</v>
      </c>
      <c r="V5" t="s">
        <v>662</v>
      </c>
      <c r="W5" t="s">
        <v>688</v>
      </c>
      <c r="X5" t="s">
        <v>688</v>
      </c>
      <c r="Y5" t="s">
        <v>688</v>
      </c>
      <c r="AA5" t="s">
        <v>84</v>
      </c>
      <c r="AC5" t="s">
        <v>466</v>
      </c>
      <c r="AE5" t="s">
        <v>351</v>
      </c>
    </row>
    <row r="6" spans="1:31">
      <c r="A6" t="s">
        <v>691</v>
      </c>
      <c r="B6" t="s">
        <v>692</v>
      </c>
      <c r="C6" t="s">
        <v>693</v>
      </c>
      <c r="D6" t="s">
        <v>694</v>
      </c>
      <c r="E6" t="s">
        <v>695</v>
      </c>
      <c r="F6">
        <v>8</v>
      </c>
      <c r="G6" t="s">
        <v>696</v>
      </c>
      <c r="I6" t="s">
        <v>72</v>
      </c>
      <c r="K6" t="s">
        <v>106</v>
      </c>
      <c r="N6" s="5" t="s">
        <v>697</v>
      </c>
      <c r="O6" s="5" t="s">
        <v>698</v>
      </c>
      <c r="P6" t="s">
        <v>699</v>
      </c>
      <c r="S6" t="s">
        <v>546</v>
      </c>
      <c r="T6" t="s">
        <v>700</v>
      </c>
      <c r="U6" t="s">
        <v>701</v>
      </c>
      <c r="V6" t="s">
        <v>662</v>
      </c>
      <c r="W6" t="s">
        <v>546</v>
      </c>
      <c r="X6" t="s">
        <v>546</v>
      </c>
      <c r="Y6" t="s">
        <v>546</v>
      </c>
      <c r="AA6" t="s">
        <v>408</v>
      </c>
      <c r="AC6" t="s">
        <v>702</v>
      </c>
      <c r="AE6" t="s">
        <v>703</v>
      </c>
    </row>
    <row r="7" spans="1:31">
      <c r="A7" t="s">
        <v>704</v>
      </c>
      <c r="B7" t="s">
        <v>705</v>
      </c>
      <c r="C7" t="s">
        <v>706</v>
      </c>
      <c r="D7" t="s">
        <v>707</v>
      </c>
      <c r="E7" t="s">
        <v>708</v>
      </c>
      <c r="F7">
        <v>12</v>
      </c>
      <c r="G7" t="s">
        <v>709</v>
      </c>
      <c r="I7" t="s">
        <v>106</v>
      </c>
      <c r="K7" t="s">
        <v>77</v>
      </c>
      <c r="N7" s="5" t="s">
        <v>710</v>
      </c>
      <c r="O7" s="5" t="s">
        <v>711</v>
      </c>
      <c r="P7" t="s">
        <v>712</v>
      </c>
      <c r="S7" t="s">
        <v>713</v>
      </c>
      <c r="T7" t="s">
        <v>714</v>
      </c>
      <c r="U7" t="s">
        <v>715</v>
      </c>
      <c r="V7" t="s">
        <v>662</v>
      </c>
      <c r="W7" t="s">
        <v>716</v>
      </c>
      <c r="X7" t="s">
        <v>713</v>
      </c>
      <c r="Y7" t="s">
        <v>713</v>
      </c>
      <c r="AA7" t="s">
        <v>106</v>
      </c>
      <c r="AC7" t="s">
        <v>717</v>
      </c>
      <c r="AE7" t="s">
        <v>717</v>
      </c>
    </row>
    <row r="8" spans="1:31">
      <c r="A8" t="s">
        <v>718</v>
      </c>
      <c r="B8" t="s">
        <v>719</v>
      </c>
      <c r="C8" t="s">
        <v>720</v>
      </c>
      <c r="D8" t="s">
        <v>721</v>
      </c>
      <c r="E8" t="s">
        <v>196</v>
      </c>
      <c r="F8">
        <v>840</v>
      </c>
      <c r="G8" t="s">
        <v>654</v>
      </c>
      <c r="N8" s="5" t="s">
        <v>722</v>
      </c>
      <c r="O8" s="5" t="s">
        <v>723</v>
      </c>
      <c r="P8" t="s">
        <v>724</v>
      </c>
      <c r="S8" t="s">
        <v>725</v>
      </c>
      <c r="T8" t="s">
        <v>726</v>
      </c>
      <c r="U8" t="s">
        <v>727</v>
      </c>
      <c r="V8" t="s">
        <v>662</v>
      </c>
      <c r="W8" t="s">
        <v>716</v>
      </c>
      <c r="X8" t="s">
        <v>725</v>
      </c>
      <c r="Y8" t="s">
        <v>725</v>
      </c>
      <c r="AA8" t="s">
        <v>377</v>
      </c>
      <c r="AC8" t="s">
        <v>106</v>
      </c>
    </row>
    <row r="9" spans="1:31">
      <c r="A9" t="s">
        <v>728</v>
      </c>
      <c r="B9" t="s">
        <v>729</v>
      </c>
      <c r="C9" t="s">
        <v>730</v>
      </c>
      <c r="D9" t="s">
        <v>731</v>
      </c>
      <c r="E9" t="s">
        <v>683</v>
      </c>
      <c r="F9">
        <v>978</v>
      </c>
      <c r="G9" t="s">
        <v>684</v>
      </c>
      <c r="I9" s="1" t="s">
        <v>732</v>
      </c>
      <c r="N9" s="5" t="s">
        <v>733</v>
      </c>
      <c r="O9" s="5" t="s">
        <v>734</v>
      </c>
      <c r="P9" t="s">
        <v>735</v>
      </c>
      <c r="S9" t="s">
        <v>557</v>
      </c>
      <c r="T9" t="s">
        <v>736</v>
      </c>
      <c r="U9" t="s">
        <v>737</v>
      </c>
      <c r="V9" t="s">
        <v>662</v>
      </c>
      <c r="W9" t="s">
        <v>716</v>
      </c>
      <c r="X9" t="s">
        <v>738</v>
      </c>
      <c r="Y9" t="s">
        <v>557</v>
      </c>
      <c r="AA9" t="s">
        <v>717</v>
      </c>
    </row>
    <row r="10" spans="1:31">
      <c r="A10" t="s">
        <v>739</v>
      </c>
      <c r="B10" t="s">
        <v>740</v>
      </c>
      <c r="C10" t="s">
        <v>741</v>
      </c>
      <c r="D10" t="s">
        <v>742</v>
      </c>
      <c r="E10" t="s">
        <v>743</v>
      </c>
      <c r="F10">
        <v>973</v>
      </c>
      <c r="G10" t="s">
        <v>744</v>
      </c>
      <c r="I10" s="178" t="s">
        <v>638</v>
      </c>
      <c r="J10" s="178" t="s">
        <v>639</v>
      </c>
      <c r="K10" s="179" t="s">
        <v>462</v>
      </c>
      <c r="N10" s="5" t="s">
        <v>745</v>
      </c>
      <c r="O10" s="5" t="s">
        <v>746</v>
      </c>
      <c r="P10" t="s">
        <v>747</v>
      </c>
      <c r="S10" t="s">
        <v>748</v>
      </c>
      <c r="T10" t="s">
        <v>749</v>
      </c>
      <c r="U10" t="s">
        <v>750</v>
      </c>
      <c r="V10" t="s">
        <v>662</v>
      </c>
      <c r="W10" t="s">
        <v>716</v>
      </c>
      <c r="X10" t="s">
        <v>738</v>
      </c>
      <c r="Y10" t="s">
        <v>748</v>
      </c>
    </row>
    <row r="11" spans="1:31">
      <c r="A11" t="s">
        <v>751</v>
      </c>
      <c r="B11" t="s">
        <v>752</v>
      </c>
      <c r="C11" t="s">
        <v>753</v>
      </c>
      <c r="D11" t="s">
        <v>754</v>
      </c>
      <c r="E11" t="s">
        <v>755</v>
      </c>
      <c r="F11">
        <v>951</v>
      </c>
      <c r="G11" t="s">
        <v>756</v>
      </c>
      <c r="I11" s="2" t="s">
        <v>757</v>
      </c>
      <c r="J11" s="2">
        <v>784</v>
      </c>
      <c r="K11" s="3" t="s">
        <v>758</v>
      </c>
      <c r="N11" s="5" t="s">
        <v>759</v>
      </c>
      <c r="O11" s="5" t="s">
        <v>760</v>
      </c>
      <c r="P11" t="s">
        <v>761</v>
      </c>
      <c r="S11" t="s">
        <v>762</v>
      </c>
      <c r="T11" t="s">
        <v>763</v>
      </c>
      <c r="U11" t="s">
        <v>764</v>
      </c>
      <c r="V11" t="s">
        <v>662</v>
      </c>
      <c r="W11" t="s">
        <v>716</v>
      </c>
      <c r="X11" t="s">
        <v>738</v>
      </c>
      <c r="Y11" t="s">
        <v>762</v>
      </c>
    </row>
    <row r="12" spans="1:31">
      <c r="A12" t="s">
        <v>765</v>
      </c>
      <c r="B12" t="s">
        <v>766</v>
      </c>
      <c r="C12" t="s">
        <v>767</v>
      </c>
      <c r="D12" t="s">
        <v>768</v>
      </c>
      <c r="E12" t="s">
        <v>755</v>
      </c>
      <c r="F12">
        <v>951</v>
      </c>
      <c r="G12" t="s">
        <v>756</v>
      </c>
      <c r="I12" s="2" t="s">
        <v>670</v>
      </c>
      <c r="J12" s="2">
        <v>971</v>
      </c>
      <c r="K12" s="3" t="s">
        <v>671</v>
      </c>
      <c r="N12" s="5" t="s">
        <v>769</v>
      </c>
      <c r="O12" s="5" t="s">
        <v>770</v>
      </c>
      <c r="P12" t="s">
        <v>771</v>
      </c>
      <c r="S12" t="s">
        <v>772</v>
      </c>
      <c r="T12" t="s">
        <v>773</v>
      </c>
      <c r="U12" t="s">
        <v>774</v>
      </c>
      <c r="V12" t="s">
        <v>662</v>
      </c>
      <c r="W12" t="s">
        <v>775</v>
      </c>
      <c r="X12" t="s">
        <v>772</v>
      </c>
      <c r="Y12" t="s">
        <v>772</v>
      </c>
    </row>
    <row r="13" spans="1:31">
      <c r="A13" t="s">
        <v>776</v>
      </c>
      <c r="B13" t="s">
        <v>777</v>
      </c>
      <c r="C13" t="s">
        <v>778</v>
      </c>
      <c r="D13" t="s">
        <v>779</v>
      </c>
      <c r="E13" t="s">
        <v>780</v>
      </c>
      <c r="F13">
        <v>32</v>
      </c>
      <c r="G13" t="s">
        <v>781</v>
      </c>
      <c r="I13" s="2" t="s">
        <v>695</v>
      </c>
      <c r="J13" s="2">
        <v>8</v>
      </c>
      <c r="K13" s="3" t="s">
        <v>696</v>
      </c>
      <c r="N13" s="5" t="s">
        <v>782</v>
      </c>
      <c r="O13" s="5" t="s">
        <v>783</v>
      </c>
      <c r="P13" t="s">
        <v>784</v>
      </c>
      <c r="S13" t="s">
        <v>785</v>
      </c>
      <c r="T13" t="s">
        <v>786</v>
      </c>
      <c r="U13" t="s">
        <v>787</v>
      </c>
      <c r="V13" t="s">
        <v>662</v>
      </c>
      <c r="W13" t="s">
        <v>775</v>
      </c>
      <c r="X13" t="s">
        <v>785</v>
      </c>
      <c r="Y13" t="s">
        <v>785</v>
      </c>
    </row>
    <row r="14" spans="1:31">
      <c r="A14" t="s">
        <v>788</v>
      </c>
      <c r="B14" t="s">
        <v>789</v>
      </c>
      <c r="C14" t="s">
        <v>790</v>
      </c>
      <c r="D14" t="s">
        <v>791</v>
      </c>
      <c r="E14" t="s">
        <v>792</v>
      </c>
      <c r="F14">
        <v>51</v>
      </c>
      <c r="G14" t="s">
        <v>793</v>
      </c>
      <c r="I14" s="2" t="s">
        <v>792</v>
      </c>
      <c r="J14" s="2">
        <v>51</v>
      </c>
      <c r="K14" s="3" t="s">
        <v>793</v>
      </c>
      <c r="N14" s="5" t="s">
        <v>794</v>
      </c>
      <c r="O14" s="5" t="s">
        <v>795</v>
      </c>
      <c r="P14" t="s">
        <v>796</v>
      </c>
      <c r="S14" t="s">
        <v>797</v>
      </c>
      <c r="T14" t="s">
        <v>798</v>
      </c>
      <c r="U14" t="s">
        <v>799</v>
      </c>
      <c r="V14" t="s">
        <v>662</v>
      </c>
      <c r="W14" t="s">
        <v>775</v>
      </c>
      <c r="X14" t="s">
        <v>797</v>
      </c>
      <c r="Y14" t="s">
        <v>797</v>
      </c>
    </row>
    <row r="15" spans="1:31">
      <c r="A15" t="s">
        <v>800</v>
      </c>
      <c r="B15" t="s">
        <v>801</v>
      </c>
      <c r="C15" t="s">
        <v>802</v>
      </c>
      <c r="D15" t="s">
        <v>803</v>
      </c>
      <c r="E15" t="s">
        <v>804</v>
      </c>
      <c r="F15">
        <v>533</v>
      </c>
      <c r="G15" t="s">
        <v>805</v>
      </c>
      <c r="I15" s="2" t="s">
        <v>806</v>
      </c>
      <c r="J15" s="2">
        <v>532</v>
      </c>
      <c r="K15" s="3" t="s">
        <v>807</v>
      </c>
      <c r="N15" s="5" t="s">
        <v>808</v>
      </c>
      <c r="O15" s="5" t="s">
        <v>809</v>
      </c>
      <c r="P15" t="s">
        <v>810</v>
      </c>
      <c r="S15" t="s">
        <v>559</v>
      </c>
      <c r="T15" t="s">
        <v>811</v>
      </c>
      <c r="U15" t="s">
        <v>812</v>
      </c>
      <c r="V15" t="s">
        <v>662</v>
      </c>
      <c r="W15" t="s">
        <v>559</v>
      </c>
      <c r="X15" t="s">
        <v>559</v>
      </c>
      <c r="Y15" t="s">
        <v>559</v>
      </c>
    </row>
    <row r="16" spans="1:31">
      <c r="A16" t="s">
        <v>813</v>
      </c>
      <c r="B16" t="s">
        <v>814</v>
      </c>
      <c r="C16" t="s">
        <v>815</v>
      </c>
      <c r="D16" t="s">
        <v>816</v>
      </c>
      <c r="E16" t="s">
        <v>817</v>
      </c>
      <c r="F16">
        <v>36</v>
      </c>
      <c r="G16" t="s">
        <v>818</v>
      </c>
      <c r="I16" s="2" t="s">
        <v>743</v>
      </c>
      <c r="J16" s="2">
        <v>973</v>
      </c>
      <c r="K16" s="3" t="s">
        <v>744</v>
      </c>
      <c r="N16" s="5" t="s">
        <v>819</v>
      </c>
      <c r="O16" s="5" t="s">
        <v>820</v>
      </c>
      <c r="P16" t="s">
        <v>821</v>
      </c>
      <c r="S16" t="s">
        <v>822</v>
      </c>
      <c r="T16" t="s">
        <v>823</v>
      </c>
      <c r="U16" t="s">
        <v>824</v>
      </c>
      <c r="V16" t="s">
        <v>825</v>
      </c>
      <c r="W16" t="s">
        <v>822</v>
      </c>
      <c r="X16" t="s">
        <v>822</v>
      </c>
      <c r="Y16" t="s">
        <v>822</v>
      </c>
    </row>
    <row r="17" spans="1:25">
      <c r="A17" t="s">
        <v>826</v>
      </c>
      <c r="B17" t="s">
        <v>827</v>
      </c>
      <c r="C17" t="s">
        <v>828</v>
      </c>
      <c r="D17" t="s">
        <v>829</v>
      </c>
      <c r="E17" t="s">
        <v>683</v>
      </c>
      <c r="F17">
        <v>978</v>
      </c>
      <c r="G17" t="s">
        <v>684</v>
      </c>
      <c r="I17" s="2" t="s">
        <v>780</v>
      </c>
      <c r="J17" s="2">
        <v>32</v>
      </c>
      <c r="K17" s="3" t="s">
        <v>781</v>
      </c>
      <c r="N17" s="5" t="s">
        <v>830</v>
      </c>
      <c r="O17" s="5" t="s">
        <v>831</v>
      </c>
      <c r="P17" t="s">
        <v>832</v>
      </c>
      <c r="S17" t="s">
        <v>551</v>
      </c>
      <c r="T17" t="s">
        <v>833</v>
      </c>
      <c r="U17" t="s">
        <v>834</v>
      </c>
      <c r="V17" t="s">
        <v>835</v>
      </c>
      <c r="W17" t="s">
        <v>836</v>
      </c>
      <c r="X17" t="s">
        <v>837</v>
      </c>
      <c r="Y17" t="s">
        <v>551</v>
      </c>
    </row>
    <row r="18" spans="1:25">
      <c r="A18" t="s">
        <v>838</v>
      </c>
      <c r="B18" t="s">
        <v>839</v>
      </c>
      <c r="C18" t="s">
        <v>840</v>
      </c>
      <c r="D18" t="s">
        <v>841</v>
      </c>
      <c r="E18" t="s">
        <v>842</v>
      </c>
      <c r="F18">
        <v>944</v>
      </c>
      <c r="G18" t="s">
        <v>843</v>
      </c>
      <c r="I18" s="2" t="s">
        <v>817</v>
      </c>
      <c r="J18" s="2">
        <v>36</v>
      </c>
      <c r="K18" s="3" t="s">
        <v>818</v>
      </c>
      <c r="N18" s="5" t="s">
        <v>844</v>
      </c>
      <c r="O18" s="5" t="s">
        <v>845</v>
      </c>
      <c r="P18" t="s">
        <v>846</v>
      </c>
      <c r="S18" t="s">
        <v>574</v>
      </c>
      <c r="T18" t="s">
        <v>847</v>
      </c>
      <c r="U18" t="s">
        <v>848</v>
      </c>
      <c r="V18" t="s">
        <v>835</v>
      </c>
      <c r="W18" t="s">
        <v>836</v>
      </c>
      <c r="X18" t="s">
        <v>837</v>
      </c>
      <c r="Y18" t="s">
        <v>574</v>
      </c>
    </row>
    <row r="19" spans="1:25">
      <c r="A19" t="s">
        <v>849</v>
      </c>
      <c r="B19" t="s">
        <v>850</v>
      </c>
      <c r="C19" t="s">
        <v>851</v>
      </c>
      <c r="D19" t="s">
        <v>852</v>
      </c>
      <c r="E19" t="s">
        <v>853</v>
      </c>
      <c r="F19">
        <v>44</v>
      </c>
      <c r="G19" t="s">
        <v>854</v>
      </c>
      <c r="I19" s="2" t="s">
        <v>804</v>
      </c>
      <c r="J19" s="2">
        <v>533</v>
      </c>
      <c r="K19" s="3" t="s">
        <v>805</v>
      </c>
      <c r="N19" s="5" t="s">
        <v>855</v>
      </c>
      <c r="O19" s="5" t="s">
        <v>856</v>
      </c>
      <c r="P19" t="s">
        <v>857</v>
      </c>
      <c r="S19" t="s">
        <v>858</v>
      </c>
      <c r="T19" t="s">
        <v>859</v>
      </c>
      <c r="U19" t="s">
        <v>860</v>
      </c>
      <c r="V19" t="s">
        <v>835</v>
      </c>
      <c r="W19" t="s">
        <v>836</v>
      </c>
      <c r="X19" t="s">
        <v>858</v>
      </c>
      <c r="Y19" t="s">
        <v>858</v>
      </c>
    </row>
    <row r="20" spans="1:25">
      <c r="A20" t="s">
        <v>861</v>
      </c>
      <c r="B20" t="s">
        <v>862</v>
      </c>
      <c r="C20" t="s">
        <v>863</v>
      </c>
      <c r="D20" t="s">
        <v>864</v>
      </c>
      <c r="E20" t="s">
        <v>865</v>
      </c>
      <c r="F20">
        <v>48</v>
      </c>
      <c r="G20" t="s">
        <v>866</v>
      </c>
      <c r="I20" s="2" t="s">
        <v>842</v>
      </c>
      <c r="J20" s="2">
        <v>944</v>
      </c>
      <c r="K20" s="3" t="s">
        <v>843</v>
      </c>
      <c r="N20" s="5" t="s">
        <v>867</v>
      </c>
      <c r="O20" s="5" t="s">
        <v>868</v>
      </c>
      <c r="P20" t="s">
        <v>869</v>
      </c>
      <c r="S20" t="s">
        <v>549</v>
      </c>
      <c r="T20" t="s">
        <v>870</v>
      </c>
      <c r="U20" t="s">
        <v>871</v>
      </c>
      <c r="V20" t="s">
        <v>835</v>
      </c>
      <c r="W20" t="s">
        <v>836</v>
      </c>
      <c r="X20" t="s">
        <v>872</v>
      </c>
      <c r="Y20" t="s">
        <v>549</v>
      </c>
    </row>
    <row r="21" spans="1:25">
      <c r="A21" t="s">
        <v>873</v>
      </c>
      <c r="B21" t="s">
        <v>874</v>
      </c>
      <c r="C21" t="s">
        <v>875</v>
      </c>
      <c r="D21" t="s">
        <v>876</v>
      </c>
      <c r="E21" t="s">
        <v>877</v>
      </c>
      <c r="F21">
        <v>50</v>
      </c>
      <c r="G21" t="s">
        <v>878</v>
      </c>
      <c r="I21" s="2" t="s">
        <v>879</v>
      </c>
      <c r="J21" s="2">
        <v>977</v>
      </c>
      <c r="K21" s="3" t="s">
        <v>880</v>
      </c>
      <c r="N21" s="5" t="s">
        <v>881</v>
      </c>
      <c r="O21" s="5" t="s">
        <v>882</v>
      </c>
      <c r="P21" t="s">
        <v>883</v>
      </c>
      <c r="S21" t="s">
        <v>884</v>
      </c>
      <c r="T21" t="s">
        <v>885</v>
      </c>
      <c r="U21" t="s">
        <v>886</v>
      </c>
      <c r="V21" t="s">
        <v>835</v>
      </c>
      <c r="W21" t="s">
        <v>836</v>
      </c>
      <c r="X21" t="s">
        <v>872</v>
      </c>
      <c r="Y21" t="s">
        <v>884</v>
      </c>
    </row>
    <row r="22" spans="1:25">
      <c r="A22" t="s">
        <v>887</v>
      </c>
      <c r="B22" t="s">
        <v>888</v>
      </c>
      <c r="C22" t="s">
        <v>889</v>
      </c>
      <c r="D22" t="s">
        <v>890</v>
      </c>
      <c r="E22" t="s">
        <v>891</v>
      </c>
      <c r="F22">
        <v>52</v>
      </c>
      <c r="G22" t="s">
        <v>892</v>
      </c>
      <c r="I22" s="2" t="s">
        <v>891</v>
      </c>
      <c r="J22" s="2">
        <v>52</v>
      </c>
      <c r="K22" s="3" t="s">
        <v>892</v>
      </c>
      <c r="N22" s="5" t="s">
        <v>893</v>
      </c>
      <c r="O22" s="5" t="s">
        <v>894</v>
      </c>
      <c r="P22" t="s">
        <v>895</v>
      </c>
      <c r="S22" t="s">
        <v>896</v>
      </c>
      <c r="T22" t="s">
        <v>897</v>
      </c>
      <c r="U22" t="s">
        <v>898</v>
      </c>
      <c r="V22" t="s">
        <v>835</v>
      </c>
      <c r="W22" t="s">
        <v>836</v>
      </c>
      <c r="X22" t="s">
        <v>872</v>
      </c>
      <c r="Y22" t="s">
        <v>899</v>
      </c>
    </row>
    <row r="23" spans="1:25">
      <c r="A23" t="s">
        <v>900</v>
      </c>
      <c r="B23" t="s">
        <v>901</v>
      </c>
      <c r="C23" t="s">
        <v>902</v>
      </c>
      <c r="D23" t="s">
        <v>903</v>
      </c>
      <c r="E23" t="s">
        <v>904</v>
      </c>
      <c r="F23">
        <v>974</v>
      </c>
      <c r="G23" t="s">
        <v>905</v>
      </c>
      <c r="I23" s="2" t="s">
        <v>877</v>
      </c>
      <c r="J23" s="2">
        <v>50</v>
      </c>
      <c r="K23" s="3" t="s">
        <v>878</v>
      </c>
      <c r="N23" s="5" t="s">
        <v>906</v>
      </c>
      <c r="O23" s="5" t="s">
        <v>514</v>
      </c>
      <c r="P23" t="s">
        <v>907</v>
      </c>
      <c r="S23" t="s">
        <v>908</v>
      </c>
      <c r="T23" t="s">
        <v>909</v>
      </c>
      <c r="U23" t="s">
        <v>910</v>
      </c>
      <c r="V23" t="s">
        <v>835</v>
      </c>
      <c r="W23" t="s">
        <v>836</v>
      </c>
      <c r="X23" t="s">
        <v>872</v>
      </c>
      <c r="Y23" t="s">
        <v>899</v>
      </c>
    </row>
    <row r="24" spans="1:25">
      <c r="A24" t="s">
        <v>911</v>
      </c>
      <c r="B24" t="s">
        <v>912</v>
      </c>
      <c r="C24" t="s">
        <v>913</v>
      </c>
      <c r="D24" t="s">
        <v>914</v>
      </c>
      <c r="E24" t="s">
        <v>683</v>
      </c>
      <c r="F24">
        <v>978</v>
      </c>
      <c r="G24" t="s">
        <v>684</v>
      </c>
      <c r="I24" s="2" t="s">
        <v>915</v>
      </c>
      <c r="J24" s="2">
        <v>975</v>
      </c>
      <c r="K24" s="3" t="s">
        <v>916</v>
      </c>
      <c r="N24" s="5" t="s">
        <v>917</v>
      </c>
      <c r="O24" s="5" t="s">
        <v>918</v>
      </c>
      <c r="P24" t="s">
        <v>919</v>
      </c>
      <c r="S24" t="s">
        <v>920</v>
      </c>
      <c r="T24" t="s">
        <v>921</v>
      </c>
      <c r="U24" t="s">
        <v>922</v>
      </c>
      <c r="V24" t="s">
        <v>835</v>
      </c>
      <c r="W24" t="s">
        <v>836</v>
      </c>
      <c r="X24" t="s">
        <v>872</v>
      </c>
      <c r="Y24" t="s">
        <v>920</v>
      </c>
    </row>
    <row r="25" spans="1:25">
      <c r="A25" t="s">
        <v>923</v>
      </c>
      <c r="B25" t="s">
        <v>924</v>
      </c>
      <c r="C25" t="s">
        <v>925</v>
      </c>
      <c r="D25" t="s">
        <v>926</v>
      </c>
      <c r="E25" t="s">
        <v>927</v>
      </c>
      <c r="F25">
        <v>84</v>
      </c>
      <c r="G25" t="s">
        <v>928</v>
      </c>
      <c r="I25" s="2" t="s">
        <v>865</v>
      </c>
      <c r="J25" s="2">
        <v>48</v>
      </c>
      <c r="K25" s="3" t="s">
        <v>866</v>
      </c>
      <c r="N25" s="5" t="s">
        <v>929</v>
      </c>
      <c r="O25" s="5" t="s">
        <v>930</v>
      </c>
      <c r="P25" t="s">
        <v>931</v>
      </c>
      <c r="S25" t="s">
        <v>932</v>
      </c>
      <c r="T25" t="s">
        <v>933</v>
      </c>
      <c r="U25" t="s">
        <v>934</v>
      </c>
      <c r="V25" t="s">
        <v>835</v>
      </c>
      <c r="W25" t="s">
        <v>836</v>
      </c>
      <c r="X25" t="s">
        <v>872</v>
      </c>
      <c r="Y25" t="s">
        <v>932</v>
      </c>
    </row>
    <row r="26" spans="1:25">
      <c r="A26" t="s">
        <v>935</v>
      </c>
      <c r="B26" t="s">
        <v>936</v>
      </c>
      <c r="C26" t="s">
        <v>937</v>
      </c>
      <c r="D26" t="s">
        <v>938</v>
      </c>
      <c r="E26" t="s">
        <v>939</v>
      </c>
      <c r="F26">
        <v>952</v>
      </c>
      <c r="G26" t="s">
        <v>940</v>
      </c>
      <c r="I26" s="2" t="s">
        <v>941</v>
      </c>
      <c r="J26" s="2">
        <v>108</v>
      </c>
      <c r="K26" s="3" t="s">
        <v>942</v>
      </c>
      <c r="N26" s="5" t="s">
        <v>943</v>
      </c>
      <c r="O26" s="5" t="s">
        <v>944</v>
      </c>
      <c r="P26" t="s">
        <v>945</v>
      </c>
      <c r="S26" t="s">
        <v>555</v>
      </c>
      <c r="T26" t="s">
        <v>946</v>
      </c>
      <c r="U26" t="s">
        <v>947</v>
      </c>
      <c r="V26" t="s">
        <v>835</v>
      </c>
      <c r="W26" t="s">
        <v>948</v>
      </c>
      <c r="X26" t="s">
        <v>555</v>
      </c>
      <c r="Y26" t="s">
        <v>555</v>
      </c>
    </row>
    <row r="27" spans="1:25">
      <c r="A27" t="s">
        <v>949</v>
      </c>
      <c r="B27" t="s">
        <v>950</v>
      </c>
      <c r="C27" t="s">
        <v>951</v>
      </c>
      <c r="D27" t="s">
        <v>952</v>
      </c>
      <c r="E27" t="s">
        <v>953</v>
      </c>
      <c r="F27">
        <v>60</v>
      </c>
      <c r="G27" t="s">
        <v>954</v>
      </c>
      <c r="I27" s="2" t="s">
        <v>953</v>
      </c>
      <c r="J27" s="2">
        <v>60</v>
      </c>
      <c r="K27" s="3" t="s">
        <v>954</v>
      </c>
      <c r="N27" s="5" t="s">
        <v>955</v>
      </c>
      <c r="O27" s="5" t="s">
        <v>956</v>
      </c>
      <c r="P27" t="s">
        <v>957</v>
      </c>
      <c r="S27" t="s">
        <v>958</v>
      </c>
      <c r="T27" t="s">
        <v>959</v>
      </c>
      <c r="U27" t="s">
        <v>960</v>
      </c>
      <c r="V27" t="s">
        <v>835</v>
      </c>
      <c r="W27" t="s">
        <v>948</v>
      </c>
      <c r="X27" t="s">
        <v>958</v>
      </c>
      <c r="Y27" t="s">
        <v>958</v>
      </c>
    </row>
    <row r="28" spans="1:25">
      <c r="A28" t="s">
        <v>961</v>
      </c>
      <c r="B28" t="s">
        <v>962</v>
      </c>
      <c r="C28" t="s">
        <v>963</v>
      </c>
      <c r="D28" t="s">
        <v>964</v>
      </c>
      <c r="E28" t="s">
        <v>963</v>
      </c>
      <c r="F28">
        <v>64</v>
      </c>
      <c r="G28" t="s">
        <v>965</v>
      </c>
      <c r="I28" s="2" t="s">
        <v>966</v>
      </c>
      <c r="J28" s="2">
        <v>96</v>
      </c>
      <c r="K28" s="3" t="s">
        <v>967</v>
      </c>
      <c r="N28" s="5" t="s">
        <v>968</v>
      </c>
      <c r="O28" s="5" t="s">
        <v>969</v>
      </c>
      <c r="P28" t="s">
        <v>970</v>
      </c>
      <c r="S28" t="s">
        <v>971</v>
      </c>
      <c r="T28" t="s">
        <v>972</v>
      </c>
      <c r="U28" t="s">
        <v>973</v>
      </c>
      <c r="V28" t="s">
        <v>835</v>
      </c>
      <c r="W28" t="s">
        <v>971</v>
      </c>
      <c r="X28" t="s">
        <v>971</v>
      </c>
      <c r="Y28" t="s">
        <v>971</v>
      </c>
    </row>
    <row r="29" spans="1:25">
      <c r="A29" t="s">
        <v>974</v>
      </c>
      <c r="B29" t="s">
        <v>975</v>
      </c>
      <c r="C29" t="s">
        <v>976</v>
      </c>
      <c r="D29" t="s">
        <v>977</v>
      </c>
      <c r="E29" t="s">
        <v>978</v>
      </c>
      <c r="F29">
        <v>68</v>
      </c>
      <c r="G29" t="s">
        <v>979</v>
      </c>
      <c r="I29" s="2" t="s">
        <v>978</v>
      </c>
      <c r="J29" s="2">
        <v>68</v>
      </c>
      <c r="K29" s="3" t="s">
        <v>979</v>
      </c>
      <c r="N29" s="5" t="s">
        <v>980</v>
      </c>
      <c r="O29" s="5" t="s">
        <v>981</v>
      </c>
      <c r="P29" t="s">
        <v>982</v>
      </c>
      <c r="S29" t="s">
        <v>983</v>
      </c>
      <c r="T29" t="s">
        <v>984</v>
      </c>
      <c r="U29" t="s">
        <v>985</v>
      </c>
      <c r="V29" t="s">
        <v>835</v>
      </c>
      <c r="W29" t="s">
        <v>983</v>
      </c>
      <c r="X29" t="s">
        <v>983</v>
      </c>
      <c r="Y29" t="s">
        <v>983</v>
      </c>
    </row>
    <row r="30" spans="1:25">
      <c r="A30" t="s">
        <v>986</v>
      </c>
      <c r="B30" t="s">
        <v>987</v>
      </c>
      <c r="C30" t="s">
        <v>988</v>
      </c>
      <c r="D30" t="s">
        <v>989</v>
      </c>
      <c r="E30" t="s">
        <v>879</v>
      </c>
      <c r="F30">
        <v>977</v>
      </c>
      <c r="G30" t="s">
        <v>880</v>
      </c>
      <c r="I30" s="2" t="s">
        <v>990</v>
      </c>
      <c r="J30" s="2">
        <v>986</v>
      </c>
      <c r="K30" s="3" t="s">
        <v>991</v>
      </c>
      <c r="N30" s="5" t="s">
        <v>992</v>
      </c>
      <c r="O30" s="5" t="s">
        <v>993</v>
      </c>
      <c r="P30" t="s">
        <v>994</v>
      </c>
      <c r="S30" t="s">
        <v>995</v>
      </c>
      <c r="T30" t="s">
        <v>995</v>
      </c>
      <c r="U30" t="s">
        <v>995</v>
      </c>
      <c r="V30" t="s">
        <v>995</v>
      </c>
      <c r="W30" t="s">
        <v>995</v>
      </c>
      <c r="X30" t="s">
        <v>995</v>
      </c>
      <c r="Y30" t="s">
        <v>995</v>
      </c>
    </row>
    <row r="31" spans="1:25">
      <c r="A31" t="s">
        <v>996</v>
      </c>
      <c r="B31" t="s">
        <v>997</v>
      </c>
      <c r="C31" t="s">
        <v>998</v>
      </c>
      <c r="D31" t="s">
        <v>999</v>
      </c>
      <c r="E31" t="s">
        <v>1000</v>
      </c>
      <c r="F31">
        <v>72</v>
      </c>
      <c r="G31" t="s">
        <v>1001</v>
      </c>
      <c r="I31" s="2" t="s">
        <v>853</v>
      </c>
      <c r="J31" s="2">
        <v>44</v>
      </c>
      <c r="K31" s="3" t="s">
        <v>854</v>
      </c>
      <c r="N31" s="5" t="s">
        <v>1002</v>
      </c>
      <c r="O31" s="5" t="s">
        <v>1003</v>
      </c>
      <c r="P31" t="s">
        <v>1004</v>
      </c>
    </row>
    <row r="32" spans="1:25">
      <c r="A32" t="s">
        <v>1005</v>
      </c>
      <c r="B32" t="s">
        <v>1006</v>
      </c>
      <c r="C32" t="s">
        <v>1007</v>
      </c>
      <c r="D32" t="s">
        <v>1008</v>
      </c>
      <c r="E32" t="s">
        <v>990</v>
      </c>
      <c r="F32">
        <v>986</v>
      </c>
      <c r="G32" t="s">
        <v>991</v>
      </c>
      <c r="I32" s="2" t="s">
        <v>963</v>
      </c>
      <c r="J32" s="2">
        <v>64</v>
      </c>
      <c r="K32" s="3" t="s">
        <v>965</v>
      </c>
      <c r="N32" s="5" t="s">
        <v>1009</v>
      </c>
      <c r="O32" s="5" t="s">
        <v>1010</v>
      </c>
      <c r="P32" t="s">
        <v>1011</v>
      </c>
    </row>
    <row r="33" spans="1:16">
      <c r="A33" t="s">
        <v>1012</v>
      </c>
      <c r="B33" t="s">
        <v>1013</v>
      </c>
      <c r="C33" t="s">
        <v>1014</v>
      </c>
      <c r="D33" t="s">
        <v>1015</v>
      </c>
      <c r="E33" t="s">
        <v>196</v>
      </c>
      <c r="F33">
        <v>840</v>
      </c>
      <c r="G33" t="s">
        <v>654</v>
      </c>
      <c r="I33" s="2" t="s">
        <v>1000</v>
      </c>
      <c r="J33" s="2">
        <v>72</v>
      </c>
      <c r="K33" s="3" t="s">
        <v>1001</v>
      </c>
      <c r="N33" s="5" t="s">
        <v>1016</v>
      </c>
      <c r="O33" s="5" t="s">
        <v>1017</v>
      </c>
      <c r="P33" t="s">
        <v>1018</v>
      </c>
    </row>
    <row r="34" spans="1:16">
      <c r="A34" t="s">
        <v>1019</v>
      </c>
      <c r="B34" t="s">
        <v>1020</v>
      </c>
      <c r="C34" t="s">
        <v>1021</v>
      </c>
      <c r="D34" t="s">
        <v>1022</v>
      </c>
      <c r="E34" t="s">
        <v>196</v>
      </c>
      <c r="F34">
        <v>840</v>
      </c>
      <c r="G34" t="s">
        <v>654</v>
      </c>
      <c r="I34" s="2" t="s">
        <v>904</v>
      </c>
      <c r="J34" s="2">
        <v>974</v>
      </c>
      <c r="K34" s="3" t="s">
        <v>905</v>
      </c>
      <c r="N34" s="5" t="s">
        <v>1023</v>
      </c>
      <c r="O34" s="5" t="s">
        <v>522</v>
      </c>
      <c r="P34" t="s">
        <v>206</v>
      </c>
    </row>
    <row r="35" spans="1:16">
      <c r="A35" t="s">
        <v>1024</v>
      </c>
      <c r="B35" t="s">
        <v>1025</v>
      </c>
      <c r="C35" t="s">
        <v>1026</v>
      </c>
      <c r="D35" t="s">
        <v>1027</v>
      </c>
      <c r="E35" t="s">
        <v>966</v>
      </c>
      <c r="F35">
        <v>96</v>
      </c>
      <c r="G35" t="s">
        <v>967</v>
      </c>
      <c r="I35" s="2" t="s">
        <v>927</v>
      </c>
      <c r="J35" s="2">
        <v>84</v>
      </c>
      <c r="K35" s="3" t="s">
        <v>928</v>
      </c>
      <c r="N35" s="5" t="s">
        <v>1028</v>
      </c>
      <c r="O35" s="5" t="s">
        <v>1029</v>
      </c>
      <c r="P35" t="s">
        <v>1030</v>
      </c>
    </row>
    <row r="36" spans="1:16">
      <c r="A36" t="s">
        <v>1031</v>
      </c>
      <c r="B36" t="s">
        <v>1032</v>
      </c>
      <c r="C36" t="s">
        <v>1033</v>
      </c>
      <c r="D36" t="s">
        <v>1034</v>
      </c>
      <c r="E36" t="s">
        <v>915</v>
      </c>
      <c r="F36">
        <v>975</v>
      </c>
      <c r="G36" t="s">
        <v>916</v>
      </c>
      <c r="I36" s="2" t="s">
        <v>1035</v>
      </c>
      <c r="J36" s="2">
        <v>124</v>
      </c>
      <c r="K36" s="3" t="s">
        <v>1036</v>
      </c>
      <c r="N36" s="5" t="s">
        <v>1037</v>
      </c>
      <c r="O36" s="5" t="s">
        <v>1038</v>
      </c>
      <c r="P36" t="s">
        <v>1039</v>
      </c>
    </row>
    <row r="37" spans="1:16">
      <c r="A37" t="s">
        <v>1040</v>
      </c>
      <c r="B37" t="s">
        <v>1041</v>
      </c>
      <c r="C37" t="s">
        <v>1042</v>
      </c>
      <c r="D37" t="s">
        <v>1043</v>
      </c>
      <c r="E37" t="s">
        <v>939</v>
      </c>
      <c r="F37">
        <v>952</v>
      </c>
      <c r="G37" t="s">
        <v>940</v>
      </c>
      <c r="I37" s="2" t="s">
        <v>1044</v>
      </c>
      <c r="J37" s="2">
        <v>976</v>
      </c>
      <c r="K37" s="3" t="s">
        <v>1045</v>
      </c>
      <c r="N37" s="5" t="s">
        <v>1046</v>
      </c>
      <c r="O37" s="5" t="s">
        <v>1047</v>
      </c>
      <c r="P37" t="s">
        <v>1048</v>
      </c>
    </row>
    <row r="38" spans="1:16">
      <c r="A38" t="s">
        <v>1049</v>
      </c>
      <c r="B38" t="s">
        <v>1050</v>
      </c>
      <c r="C38" t="s">
        <v>1051</v>
      </c>
      <c r="D38" t="s">
        <v>1052</v>
      </c>
      <c r="E38" t="s">
        <v>941</v>
      </c>
      <c r="F38">
        <v>108</v>
      </c>
      <c r="G38" t="s">
        <v>942</v>
      </c>
      <c r="I38" s="2" t="s">
        <v>1053</v>
      </c>
      <c r="J38" s="2">
        <v>756</v>
      </c>
      <c r="K38" s="3" t="s">
        <v>1054</v>
      </c>
      <c r="N38" s="5" t="s">
        <v>1055</v>
      </c>
      <c r="O38" s="5" t="s">
        <v>1056</v>
      </c>
      <c r="P38" t="s">
        <v>204</v>
      </c>
    </row>
    <row r="39" spans="1:16">
      <c r="A39" t="s">
        <v>1057</v>
      </c>
      <c r="B39" t="s">
        <v>1058</v>
      </c>
      <c r="C39" t="s">
        <v>1059</v>
      </c>
      <c r="D39" t="s">
        <v>1060</v>
      </c>
      <c r="E39" t="s">
        <v>1061</v>
      </c>
      <c r="F39">
        <v>116</v>
      </c>
      <c r="G39" t="s">
        <v>1062</v>
      </c>
      <c r="I39" s="2" t="s">
        <v>1063</v>
      </c>
      <c r="J39" s="2">
        <v>990</v>
      </c>
      <c r="K39" s="3" t="s">
        <v>1064</v>
      </c>
      <c r="N39" s="5" t="s">
        <v>1065</v>
      </c>
      <c r="O39" s="5" t="s">
        <v>1066</v>
      </c>
      <c r="P39" t="s">
        <v>1067</v>
      </c>
    </row>
    <row r="40" spans="1:16">
      <c r="A40" t="s">
        <v>1068</v>
      </c>
      <c r="B40" t="s">
        <v>1069</v>
      </c>
      <c r="C40" t="s">
        <v>1070</v>
      </c>
      <c r="D40" t="s">
        <v>1071</v>
      </c>
      <c r="E40" t="s">
        <v>1072</v>
      </c>
      <c r="F40">
        <v>950</v>
      </c>
      <c r="G40" t="s">
        <v>1073</v>
      </c>
      <c r="I40" s="2" t="s">
        <v>1074</v>
      </c>
      <c r="J40" s="2">
        <v>0</v>
      </c>
      <c r="K40" s="3" t="s">
        <v>1075</v>
      </c>
      <c r="N40" s="5" t="s">
        <v>1076</v>
      </c>
      <c r="O40" s="5" t="s">
        <v>1077</v>
      </c>
      <c r="P40" t="s">
        <v>1078</v>
      </c>
    </row>
    <row r="41" spans="1:16">
      <c r="A41" t="s">
        <v>1079</v>
      </c>
      <c r="B41" t="s">
        <v>1080</v>
      </c>
      <c r="C41" t="s">
        <v>1081</v>
      </c>
      <c r="D41" t="s">
        <v>1082</v>
      </c>
      <c r="E41" t="s">
        <v>1035</v>
      </c>
      <c r="F41">
        <v>124</v>
      </c>
      <c r="G41" t="s">
        <v>1036</v>
      </c>
      <c r="I41" s="2" t="s">
        <v>1083</v>
      </c>
      <c r="J41" s="2">
        <v>170</v>
      </c>
      <c r="K41" s="3" t="s">
        <v>1084</v>
      </c>
      <c r="N41" s="5" t="s">
        <v>1085</v>
      </c>
      <c r="O41" s="5" t="s">
        <v>1086</v>
      </c>
      <c r="P41" t="s">
        <v>1087</v>
      </c>
    </row>
    <row r="42" spans="1:16">
      <c r="A42" t="s">
        <v>1088</v>
      </c>
      <c r="B42" t="s">
        <v>1089</v>
      </c>
      <c r="C42" t="s">
        <v>1090</v>
      </c>
      <c r="D42" t="s">
        <v>1091</v>
      </c>
      <c r="E42" t="s">
        <v>1092</v>
      </c>
      <c r="F42">
        <v>132</v>
      </c>
      <c r="G42" t="s">
        <v>1093</v>
      </c>
      <c r="I42" s="2" t="s">
        <v>1094</v>
      </c>
      <c r="J42" s="2">
        <v>188</v>
      </c>
      <c r="K42" s="3" t="s">
        <v>1095</v>
      </c>
      <c r="N42" s="5" t="s">
        <v>1096</v>
      </c>
      <c r="O42" s="5" t="s">
        <v>1097</v>
      </c>
      <c r="P42" t="s">
        <v>1098</v>
      </c>
    </row>
    <row r="43" spans="1:16">
      <c r="A43" t="s">
        <v>1099</v>
      </c>
      <c r="B43" t="s">
        <v>1100</v>
      </c>
      <c r="C43" t="s">
        <v>1101</v>
      </c>
      <c r="D43" t="s">
        <v>1102</v>
      </c>
      <c r="E43" t="s">
        <v>1103</v>
      </c>
      <c r="F43">
        <v>136</v>
      </c>
      <c r="G43" t="s">
        <v>1104</v>
      </c>
      <c r="I43" s="2" t="s">
        <v>1105</v>
      </c>
      <c r="J43" s="2">
        <v>931</v>
      </c>
      <c r="K43" s="3" t="s">
        <v>1106</v>
      </c>
      <c r="N43" s="5" t="s">
        <v>1107</v>
      </c>
      <c r="O43" s="5" t="s">
        <v>1108</v>
      </c>
      <c r="P43" t="s">
        <v>1109</v>
      </c>
    </row>
    <row r="44" spans="1:16">
      <c r="A44" t="s">
        <v>1110</v>
      </c>
      <c r="B44" t="s">
        <v>1111</v>
      </c>
      <c r="C44" t="s">
        <v>1112</v>
      </c>
      <c r="D44" t="s">
        <v>1113</v>
      </c>
      <c r="E44" t="s">
        <v>1072</v>
      </c>
      <c r="F44">
        <v>950</v>
      </c>
      <c r="G44" t="s">
        <v>1073</v>
      </c>
      <c r="I44" s="2" t="s">
        <v>1092</v>
      </c>
      <c r="J44" s="2">
        <v>132</v>
      </c>
      <c r="K44" s="3" t="s">
        <v>1093</v>
      </c>
      <c r="N44" s="5" t="s">
        <v>1114</v>
      </c>
      <c r="O44" s="5" t="s">
        <v>1115</v>
      </c>
      <c r="P44" t="s">
        <v>1116</v>
      </c>
    </row>
    <row r="45" spans="1:16">
      <c r="A45" t="s">
        <v>1117</v>
      </c>
      <c r="B45" t="s">
        <v>1118</v>
      </c>
      <c r="C45" t="s">
        <v>1119</v>
      </c>
      <c r="D45" t="s">
        <v>1120</v>
      </c>
      <c r="E45" t="s">
        <v>1072</v>
      </c>
      <c r="F45">
        <v>950</v>
      </c>
      <c r="G45" t="s">
        <v>1073</v>
      </c>
      <c r="I45" s="2" t="s">
        <v>1121</v>
      </c>
      <c r="J45" s="2">
        <v>203</v>
      </c>
      <c r="K45" s="3" t="s">
        <v>1122</v>
      </c>
      <c r="N45" s="5" t="s">
        <v>1123</v>
      </c>
      <c r="O45" s="5" t="s">
        <v>1124</v>
      </c>
      <c r="P45" t="s">
        <v>1125</v>
      </c>
    </row>
    <row r="46" spans="1:16">
      <c r="A46" t="s">
        <v>1126</v>
      </c>
      <c r="B46" t="s">
        <v>1127</v>
      </c>
      <c r="C46" t="s">
        <v>1128</v>
      </c>
      <c r="D46" t="s">
        <v>1129</v>
      </c>
      <c r="E46" t="s">
        <v>1063</v>
      </c>
      <c r="F46">
        <v>990</v>
      </c>
      <c r="G46" t="s">
        <v>1064</v>
      </c>
      <c r="I46" s="2" t="s">
        <v>1130</v>
      </c>
      <c r="J46" s="2">
        <v>262</v>
      </c>
      <c r="K46" s="3" t="s">
        <v>1131</v>
      </c>
      <c r="N46" s="5" t="s">
        <v>1132</v>
      </c>
      <c r="O46" s="5" t="s">
        <v>1133</v>
      </c>
      <c r="P46" t="s">
        <v>1134</v>
      </c>
    </row>
    <row r="47" spans="1:16">
      <c r="A47" t="s">
        <v>1135</v>
      </c>
      <c r="B47" t="s">
        <v>1136</v>
      </c>
      <c r="C47" t="s">
        <v>1137</v>
      </c>
      <c r="D47" t="s">
        <v>1138</v>
      </c>
      <c r="E47" t="s">
        <v>1074</v>
      </c>
      <c r="F47">
        <v>0</v>
      </c>
      <c r="G47" t="s">
        <v>1075</v>
      </c>
      <c r="I47" s="2" t="s">
        <v>1139</v>
      </c>
      <c r="J47" s="2">
        <v>208</v>
      </c>
      <c r="K47" s="3" t="s">
        <v>1140</v>
      </c>
      <c r="N47" s="5" t="s">
        <v>1141</v>
      </c>
      <c r="O47" s="5" t="s">
        <v>1142</v>
      </c>
      <c r="P47" t="s">
        <v>1143</v>
      </c>
    </row>
    <row r="48" spans="1:16">
      <c r="A48" t="s">
        <v>1144</v>
      </c>
      <c r="B48" t="s">
        <v>1145</v>
      </c>
      <c r="C48" t="s">
        <v>1146</v>
      </c>
      <c r="D48" t="s">
        <v>1147</v>
      </c>
      <c r="E48" t="s">
        <v>817</v>
      </c>
      <c r="F48">
        <v>36</v>
      </c>
      <c r="G48" t="s">
        <v>818</v>
      </c>
      <c r="I48" s="2" t="s">
        <v>1148</v>
      </c>
      <c r="J48" s="2">
        <v>214</v>
      </c>
      <c r="K48" s="3" t="s">
        <v>1149</v>
      </c>
      <c r="N48" s="5" t="s">
        <v>1150</v>
      </c>
      <c r="O48" s="5" t="s">
        <v>1151</v>
      </c>
      <c r="P48" t="s">
        <v>1152</v>
      </c>
    </row>
    <row r="49" spans="1:16">
      <c r="A49" t="s">
        <v>1153</v>
      </c>
      <c r="B49" t="s">
        <v>1154</v>
      </c>
      <c r="C49" t="s">
        <v>1155</v>
      </c>
      <c r="D49" t="s">
        <v>1156</v>
      </c>
      <c r="E49" t="s">
        <v>817</v>
      </c>
      <c r="F49">
        <v>36</v>
      </c>
      <c r="G49" t="s">
        <v>818</v>
      </c>
      <c r="I49" s="2" t="s">
        <v>708</v>
      </c>
      <c r="J49" s="2">
        <v>12</v>
      </c>
      <c r="K49" s="3" t="s">
        <v>709</v>
      </c>
      <c r="N49" s="5" t="s">
        <v>1157</v>
      </c>
      <c r="O49" s="5" t="s">
        <v>511</v>
      </c>
      <c r="P49" t="s">
        <v>1158</v>
      </c>
    </row>
    <row r="50" spans="1:16">
      <c r="A50" t="s">
        <v>1159</v>
      </c>
      <c r="B50" t="s">
        <v>1160</v>
      </c>
      <c r="C50" t="s">
        <v>1161</v>
      </c>
      <c r="D50" t="s">
        <v>1162</v>
      </c>
      <c r="E50" t="s">
        <v>1083</v>
      </c>
      <c r="F50">
        <v>170</v>
      </c>
      <c r="G50" t="s">
        <v>1084</v>
      </c>
      <c r="I50" s="2" t="s">
        <v>1163</v>
      </c>
      <c r="J50" s="2">
        <v>818</v>
      </c>
      <c r="K50" s="3" t="s">
        <v>1164</v>
      </c>
      <c r="N50" s="5" t="s">
        <v>1165</v>
      </c>
      <c r="O50" s="5" t="s">
        <v>1166</v>
      </c>
      <c r="P50" t="s">
        <v>1167</v>
      </c>
    </row>
    <row r="51" spans="1:16">
      <c r="A51" t="s">
        <v>1168</v>
      </c>
      <c r="B51" t="s">
        <v>1169</v>
      </c>
      <c r="C51" t="s">
        <v>1170</v>
      </c>
      <c r="D51" t="s">
        <v>1171</v>
      </c>
      <c r="E51" t="s">
        <v>1172</v>
      </c>
      <c r="F51">
        <v>174</v>
      </c>
      <c r="G51" t="s">
        <v>1173</v>
      </c>
      <c r="I51" s="2" t="s">
        <v>1174</v>
      </c>
      <c r="J51" s="2">
        <v>232</v>
      </c>
      <c r="K51" s="3" t="s">
        <v>1175</v>
      </c>
      <c r="N51" s="5" t="s">
        <v>1176</v>
      </c>
      <c r="O51" s="5" t="s">
        <v>1177</v>
      </c>
      <c r="P51" t="s">
        <v>1178</v>
      </c>
    </row>
    <row r="52" spans="1:16">
      <c r="A52" t="s">
        <v>1179</v>
      </c>
      <c r="B52" t="s">
        <v>1180</v>
      </c>
      <c r="C52" t="s">
        <v>1181</v>
      </c>
      <c r="D52" t="s">
        <v>1182</v>
      </c>
      <c r="E52" t="s">
        <v>1094</v>
      </c>
      <c r="F52">
        <v>188</v>
      </c>
      <c r="G52" t="s">
        <v>1095</v>
      </c>
      <c r="I52" s="2" t="s">
        <v>1183</v>
      </c>
      <c r="J52" s="2">
        <v>230</v>
      </c>
      <c r="K52" s="3" t="s">
        <v>1184</v>
      </c>
      <c r="N52" s="5" t="s">
        <v>1185</v>
      </c>
      <c r="O52" s="5" t="s">
        <v>1186</v>
      </c>
      <c r="P52" t="s">
        <v>1187</v>
      </c>
    </row>
    <row r="53" spans="1:16">
      <c r="A53" t="s">
        <v>1188</v>
      </c>
      <c r="B53" t="s">
        <v>1189</v>
      </c>
      <c r="C53" t="s">
        <v>1190</v>
      </c>
      <c r="D53" t="s">
        <v>1191</v>
      </c>
      <c r="E53" t="s">
        <v>939</v>
      </c>
      <c r="F53">
        <v>952</v>
      </c>
      <c r="G53" t="s">
        <v>940</v>
      </c>
      <c r="I53" s="2" t="s">
        <v>683</v>
      </c>
      <c r="J53" s="2">
        <v>978</v>
      </c>
      <c r="K53" s="3" t="s">
        <v>684</v>
      </c>
      <c r="N53" s="5" t="s">
        <v>1192</v>
      </c>
      <c r="O53" s="5" t="s">
        <v>1193</v>
      </c>
      <c r="P53" t="s">
        <v>1194</v>
      </c>
    </row>
    <row r="54" spans="1:16">
      <c r="A54" t="s">
        <v>1195</v>
      </c>
      <c r="B54" t="s">
        <v>1196</v>
      </c>
      <c r="C54" t="s">
        <v>1197</v>
      </c>
      <c r="D54" t="s">
        <v>1198</v>
      </c>
      <c r="E54" t="s">
        <v>1199</v>
      </c>
      <c r="F54">
        <v>191</v>
      </c>
      <c r="G54" t="s">
        <v>1200</v>
      </c>
      <c r="I54" s="2" t="s">
        <v>1201</v>
      </c>
      <c r="J54" s="2">
        <v>242</v>
      </c>
      <c r="K54" s="3" t="s">
        <v>1202</v>
      </c>
      <c r="N54" s="5" t="s">
        <v>1203</v>
      </c>
      <c r="O54" s="5" t="s">
        <v>1204</v>
      </c>
      <c r="P54" t="s">
        <v>1205</v>
      </c>
    </row>
    <row r="55" spans="1:16">
      <c r="A55" t="s">
        <v>1206</v>
      </c>
      <c r="B55" t="s">
        <v>1207</v>
      </c>
      <c r="C55" t="s">
        <v>1208</v>
      </c>
      <c r="D55" t="s">
        <v>1209</v>
      </c>
      <c r="E55" t="s">
        <v>1105</v>
      </c>
      <c r="F55">
        <v>931</v>
      </c>
      <c r="G55" t="s">
        <v>1106</v>
      </c>
      <c r="I55" s="2" t="s">
        <v>1210</v>
      </c>
      <c r="J55" s="2">
        <v>238</v>
      </c>
      <c r="K55" s="3" t="s">
        <v>1211</v>
      </c>
      <c r="N55" s="5" t="s">
        <v>1212</v>
      </c>
      <c r="O55" s="5" t="s">
        <v>1213</v>
      </c>
      <c r="P55" t="s">
        <v>1214</v>
      </c>
    </row>
    <row r="56" spans="1:16">
      <c r="A56" t="s">
        <v>1215</v>
      </c>
      <c r="B56" t="s">
        <v>1216</v>
      </c>
      <c r="C56" t="s">
        <v>1217</v>
      </c>
      <c r="D56" t="s">
        <v>1218</v>
      </c>
      <c r="E56" t="s">
        <v>683</v>
      </c>
      <c r="F56">
        <v>978</v>
      </c>
      <c r="G56" t="s">
        <v>684</v>
      </c>
      <c r="I56" s="2" t="s">
        <v>1219</v>
      </c>
      <c r="J56" s="2">
        <v>826</v>
      </c>
      <c r="K56" s="3" t="s">
        <v>1220</v>
      </c>
      <c r="N56" s="5" t="s">
        <v>1221</v>
      </c>
      <c r="O56" s="5" t="s">
        <v>1222</v>
      </c>
      <c r="P56" t="s">
        <v>1223</v>
      </c>
    </row>
    <row r="57" spans="1:16">
      <c r="A57" t="s">
        <v>1224</v>
      </c>
      <c r="B57" t="s">
        <v>1225</v>
      </c>
      <c r="C57" t="s">
        <v>1226</v>
      </c>
      <c r="D57" t="s">
        <v>1227</v>
      </c>
      <c r="E57" t="s">
        <v>1121</v>
      </c>
      <c r="F57">
        <v>203</v>
      </c>
      <c r="G57" t="s">
        <v>1122</v>
      </c>
      <c r="I57" s="2" t="s">
        <v>1228</v>
      </c>
      <c r="J57" s="2">
        <v>981</v>
      </c>
      <c r="K57" s="3" t="s">
        <v>1229</v>
      </c>
      <c r="N57" s="5" t="s">
        <v>1230</v>
      </c>
      <c r="O57" s="5" t="s">
        <v>1231</v>
      </c>
      <c r="P57" t="s">
        <v>1232</v>
      </c>
    </row>
    <row r="58" spans="1:16">
      <c r="A58" t="s">
        <v>1233</v>
      </c>
      <c r="B58" t="s">
        <v>1234</v>
      </c>
      <c r="C58" t="s">
        <v>1235</v>
      </c>
      <c r="D58" t="s">
        <v>1236</v>
      </c>
      <c r="E58" t="s">
        <v>1044</v>
      </c>
      <c r="F58">
        <v>976</v>
      </c>
      <c r="G58" t="s">
        <v>1045</v>
      </c>
      <c r="I58" s="2" t="s">
        <v>1237</v>
      </c>
      <c r="J58" s="2">
        <v>0</v>
      </c>
      <c r="K58" s="3" t="s">
        <v>1238</v>
      </c>
      <c r="N58" s="5" t="s">
        <v>1239</v>
      </c>
      <c r="O58" s="5" t="s">
        <v>1240</v>
      </c>
      <c r="P58" t="s">
        <v>1241</v>
      </c>
    </row>
    <row r="59" spans="1:16">
      <c r="A59" t="s">
        <v>1242</v>
      </c>
      <c r="B59" t="s">
        <v>1243</v>
      </c>
      <c r="C59" t="s">
        <v>1244</v>
      </c>
      <c r="D59" t="s">
        <v>1245</v>
      </c>
      <c r="E59" t="s">
        <v>1139</v>
      </c>
      <c r="F59">
        <v>208</v>
      </c>
      <c r="G59" t="s">
        <v>1140</v>
      </c>
      <c r="I59" s="2" t="s">
        <v>92</v>
      </c>
      <c r="J59" s="2">
        <v>936</v>
      </c>
      <c r="K59" s="3" t="s">
        <v>1246</v>
      </c>
      <c r="N59" s="5" t="s">
        <v>1247</v>
      </c>
      <c r="O59" s="5" t="s">
        <v>1248</v>
      </c>
      <c r="P59" t="s">
        <v>1249</v>
      </c>
    </row>
    <row r="60" spans="1:16">
      <c r="A60" t="s">
        <v>1250</v>
      </c>
      <c r="B60" t="s">
        <v>1251</v>
      </c>
      <c r="C60" t="s">
        <v>1252</v>
      </c>
      <c r="D60" t="s">
        <v>1253</v>
      </c>
      <c r="E60" t="s">
        <v>1130</v>
      </c>
      <c r="F60">
        <v>262</v>
      </c>
      <c r="G60" t="s">
        <v>1131</v>
      </c>
      <c r="I60" s="2" t="s">
        <v>1254</v>
      </c>
      <c r="J60" s="2">
        <v>292</v>
      </c>
      <c r="K60" s="3" t="s">
        <v>1255</v>
      </c>
      <c r="N60" s="5" t="s">
        <v>1256</v>
      </c>
      <c r="O60" s="5" t="s">
        <v>1257</v>
      </c>
      <c r="P60" t="s">
        <v>1258</v>
      </c>
    </row>
    <row r="61" spans="1:16">
      <c r="A61" t="s">
        <v>1259</v>
      </c>
      <c r="B61" t="s">
        <v>1260</v>
      </c>
      <c r="C61" t="s">
        <v>1261</v>
      </c>
      <c r="D61" t="s">
        <v>1262</v>
      </c>
      <c r="E61" t="s">
        <v>755</v>
      </c>
      <c r="F61">
        <v>951</v>
      </c>
      <c r="G61" t="s">
        <v>756</v>
      </c>
      <c r="I61" s="2" t="s">
        <v>1263</v>
      </c>
      <c r="J61" s="2">
        <v>270</v>
      </c>
      <c r="K61" s="3" t="s">
        <v>1264</v>
      </c>
      <c r="N61" s="5" t="s">
        <v>1265</v>
      </c>
      <c r="O61" s="5" t="s">
        <v>1266</v>
      </c>
      <c r="P61" t="s">
        <v>1267</v>
      </c>
    </row>
    <row r="62" spans="1:16">
      <c r="A62" t="s">
        <v>1268</v>
      </c>
      <c r="B62" t="s">
        <v>1269</v>
      </c>
      <c r="C62" t="s">
        <v>1270</v>
      </c>
      <c r="D62" t="s">
        <v>1271</v>
      </c>
      <c r="E62" t="s">
        <v>1148</v>
      </c>
      <c r="F62">
        <v>214</v>
      </c>
      <c r="G62" t="s">
        <v>1149</v>
      </c>
      <c r="I62" s="2" t="s">
        <v>1272</v>
      </c>
      <c r="J62" s="2">
        <v>324</v>
      </c>
      <c r="K62" s="3" t="s">
        <v>1273</v>
      </c>
      <c r="N62" s="5" t="s">
        <v>1274</v>
      </c>
      <c r="O62" s="5" t="s">
        <v>465</v>
      </c>
      <c r="P62" t="s">
        <v>194</v>
      </c>
    </row>
    <row r="63" spans="1:16">
      <c r="A63" t="s">
        <v>1275</v>
      </c>
      <c r="B63" t="s">
        <v>1276</v>
      </c>
      <c r="C63" t="s">
        <v>1277</v>
      </c>
      <c r="D63" t="s">
        <v>1278</v>
      </c>
      <c r="E63" t="s">
        <v>196</v>
      </c>
      <c r="F63">
        <v>840</v>
      </c>
      <c r="G63" t="s">
        <v>654</v>
      </c>
      <c r="I63" s="2" t="s">
        <v>1279</v>
      </c>
      <c r="J63" s="2">
        <v>320</v>
      </c>
      <c r="K63" s="3" t="s">
        <v>1280</v>
      </c>
      <c r="N63" s="5" t="s">
        <v>1281</v>
      </c>
      <c r="O63" s="5" t="s">
        <v>1282</v>
      </c>
      <c r="P63" t="s">
        <v>1283</v>
      </c>
    </row>
    <row r="64" spans="1:16">
      <c r="A64" t="s">
        <v>1284</v>
      </c>
      <c r="B64" t="s">
        <v>1285</v>
      </c>
      <c r="C64" t="s">
        <v>1286</v>
      </c>
      <c r="D64" t="s">
        <v>1287</v>
      </c>
      <c r="E64" t="s">
        <v>1163</v>
      </c>
      <c r="F64">
        <v>818</v>
      </c>
      <c r="G64" t="s">
        <v>1164</v>
      </c>
      <c r="I64" s="2" t="s">
        <v>1288</v>
      </c>
      <c r="J64" s="2">
        <v>328</v>
      </c>
      <c r="K64" s="3" t="s">
        <v>1289</v>
      </c>
      <c r="N64" s="5" t="s">
        <v>1290</v>
      </c>
      <c r="O64" s="5" t="s">
        <v>470</v>
      </c>
      <c r="P64" t="s">
        <v>198</v>
      </c>
    </row>
    <row r="65" spans="1:16">
      <c r="A65" t="s">
        <v>1291</v>
      </c>
      <c r="B65" t="s">
        <v>1292</v>
      </c>
      <c r="C65" t="s">
        <v>1293</v>
      </c>
      <c r="D65" t="s">
        <v>1294</v>
      </c>
      <c r="E65" t="s">
        <v>196</v>
      </c>
      <c r="F65">
        <v>840</v>
      </c>
      <c r="G65" t="s">
        <v>654</v>
      </c>
      <c r="I65" s="2" t="s">
        <v>1295</v>
      </c>
      <c r="J65" s="2">
        <v>344</v>
      </c>
      <c r="K65" s="3" t="s">
        <v>1296</v>
      </c>
      <c r="N65" s="5" t="s">
        <v>1297</v>
      </c>
      <c r="O65" s="5" t="s">
        <v>1298</v>
      </c>
      <c r="P65" t="s">
        <v>1299</v>
      </c>
    </row>
    <row r="66" spans="1:16">
      <c r="A66" t="s">
        <v>1300</v>
      </c>
      <c r="B66" t="s">
        <v>1301</v>
      </c>
      <c r="C66" t="s">
        <v>1302</v>
      </c>
      <c r="D66" t="s">
        <v>1303</v>
      </c>
      <c r="E66" t="s">
        <v>1072</v>
      </c>
      <c r="F66">
        <v>950</v>
      </c>
      <c r="G66" t="s">
        <v>1073</v>
      </c>
      <c r="I66" s="2" t="s">
        <v>1304</v>
      </c>
      <c r="J66" s="2">
        <v>340</v>
      </c>
      <c r="K66" s="3" t="s">
        <v>1305</v>
      </c>
      <c r="N66" s="5" t="s">
        <v>1306</v>
      </c>
      <c r="O66" s="5" t="s">
        <v>1307</v>
      </c>
      <c r="P66" t="s">
        <v>1308</v>
      </c>
    </row>
    <row r="67" spans="1:16">
      <c r="A67" t="s">
        <v>1309</v>
      </c>
      <c r="B67" t="s">
        <v>1310</v>
      </c>
      <c r="C67" t="s">
        <v>1311</v>
      </c>
      <c r="D67" t="s">
        <v>1312</v>
      </c>
      <c r="E67" t="s">
        <v>1174</v>
      </c>
      <c r="F67">
        <v>232</v>
      </c>
      <c r="G67" t="s">
        <v>1175</v>
      </c>
      <c r="I67" s="2" t="s">
        <v>1199</v>
      </c>
      <c r="J67" s="2">
        <v>191</v>
      </c>
      <c r="K67" s="3" t="s">
        <v>1200</v>
      </c>
      <c r="N67" s="5" t="s">
        <v>1313</v>
      </c>
      <c r="O67" s="5" t="s">
        <v>1314</v>
      </c>
      <c r="P67" t="s">
        <v>1315</v>
      </c>
    </row>
    <row r="68" spans="1:16">
      <c r="A68" t="s">
        <v>1316</v>
      </c>
      <c r="B68" t="s">
        <v>1317</v>
      </c>
      <c r="C68" t="s">
        <v>1318</v>
      </c>
      <c r="D68" t="s">
        <v>1319</v>
      </c>
      <c r="E68" t="s">
        <v>683</v>
      </c>
      <c r="F68">
        <v>978</v>
      </c>
      <c r="G68" t="s">
        <v>684</v>
      </c>
      <c r="I68" s="2" t="s">
        <v>1320</v>
      </c>
      <c r="J68" s="2">
        <v>332</v>
      </c>
      <c r="K68" s="3" t="s">
        <v>1321</v>
      </c>
      <c r="N68" s="5" t="s">
        <v>1322</v>
      </c>
      <c r="O68" s="5" t="s">
        <v>1323</v>
      </c>
      <c r="P68" t="s">
        <v>1324</v>
      </c>
    </row>
    <row r="69" spans="1:16">
      <c r="A69" t="s">
        <v>1325</v>
      </c>
      <c r="B69" t="s">
        <v>1326</v>
      </c>
      <c r="C69" t="s">
        <v>1327</v>
      </c>
      <c r="D69" t="s">
        <v>1328</v>
      </c>
      <c r="E69" t="s">
        <v>1329</v>
      </c>
      <c r="F69">
        <v>748</v>
      </c>
      <c r="G69" t="s">
        <v>1330</v>
      </c>
      <c r="I69" s="2" t="s">
        <v>1331</v>
      </c>
      <c r="J69" s="2">
        <v>348</v>
      </c>
      <c r="K69" s="3" t="s">
        <v>1332</v>
      </c>
      <c r="N69" s="5" t="s">
        <v>1333</v>
      </c>
      <c r="O69" s="5" t="s">
        <v>1334</v>
      </c>
      <c r="P69" t="s">
        <v>1335</v>
      </c>
    </row>
    <row r="70" spans="1:16">
      <c r="A70" t="s">
        <v>1336</v>
      </c>
      <c r="B70" t="s">
        <v>1337</v>
      </c>
      <c r="C70" t="s">
        <v>1338</v>
      </c>
      <c r="D70" t="s">
        <v>1339</v>
      </c>
      <c r="E70" t="s">
        <v>1183</v>
      </c>
      <c r="F70">
        <v>230</v>
      </c>
      <c r="G70" t="s">
        <v>1184</v>
      </c>
      <c r="I70" s="2" t="s">
        <v>1340</v>
      </c>
      <c r="J70" s="2">
        <v>360</v>
      </c>
      <c r="K70" s="3" t="s">
        <v>1341</v>
      </c>
      <c r="N70" s="5" t="s">
        <v>1342</v>
      </c>
      <c r="O70" s="5" t="s">
        <v>1343</v>
      </c>
      <c r="P70" t="s">
        <v>207</v>
      </c>
    </row>
    <row r="71" spans="1:16">
      <c r="A71" t="s">
        <v>1344</v>
      </c>
      <c r="B71" t="s">
        <v>1345</v>
      </c>
      <c r="C71" t="s">
        <v>1346</v>
      </c>
      <c r="D71" t="s">
        <v>1347</v>
      </c>
      <c r="E71" t="s">
        <v>1210</v>
      </c>
      <c r="F71">
        <v>238</v>
      </c>
      <c r="G71" t="s">
        <v>1211</v>
      </c>
      <c r="I71" s="2" t="s">
        <v>1348</v>
      </c>
      <c r="J71" s="2">
        <v>376</v>
      </c>
      <c r="K71" s="3" t="s">
        <v>1349</v>
      </c>
      <c r="N71" s="5" t="s">
        <v>1350</v>
      </c>
      <c r="O71" s="5" t="s">
        <v>1351</v>
      </c>
      <c r="P71" t="s">
        <v>1352</v>
      </c>
    </row>
    <row r="72" spans="1:16">
      <c r="A72" t="s">
        <v>1353</v>
      </c>
      <c r="B72" t="s">
        <v>1354</v>
      </c>
      <c r="C72" t="s">
        <v>1355</v>
      </c>
      <c r="D72" t="s">
        <v>1356</v>
      </c>
      <c r="E72" t="s">
        <v>1139</v>
      </c>
      <c r="F72">
        <v>208</v>
      </c>
      <c r="G72" t="s">
        <v>1140</v>
      </c>
      <c r="I72" s="2" t="s">
        <v>1357</v>
      </c>
      <c r="J72" s="2">
        <v>0</v>
      </c>
      <c r="K72" s="3" t="s">
        <v>1358</v>
      </c>
      <c r="N72" s="5" t="s">
        <v>1359</v>
      </c>
      <c r="O72" s="5" t="s">
        <v>478</v>
      </c>
      <c r="P72" t="s">
        <v>202</v>
      </c>
    </row>
    <row r="73" spans="1:16">
      <c r="A73" t="s">
        <v>1360</v>
      </c>
      <c r="B73" t="s">
        <v>1361</v>
      </c>
      <c r="C73" t="s">
        <v>1362</v>
      </c>
      <c r="D73" t="s">
        <v>1363</v>
      </c>
      <c r="E73" t="s">
        <v>1201</v>
      </c>
      <c r="F73">
        <v>242</v>
      </c>
      <c r="G73" t="s">
        <v>1202</v>
      </c>
      <c r="I73" s="2" t="s">
        <v>1364</v>
      </c>
      <c r="J73" s="2">
        <v>356</v>
      </c>
      <c r="K73" s="3" t="s">
        <v>1365</v>
      </c>
      <c r="N73" s="5">
        <v>7103</v>
      </c>
      <c r="O73" s="5" t="s">
        <v>1366</v>
      </c>
      <c r="P73" s="5" t="s">
        <v>1367</v>
      </c>
    </row>
    <row r="74" spans="1:16">
      <c r="A74" t="s">
        <v>1368</v>
      </c>
      <c r="B74" t="s">
        <v>1369</v>
      </c>
      <c r="C74" t="s">
        <v>1370</v>
      </c>
      <c r="D74" t="s">
        <v>1371</v>
      </c>
      <c r="E74" t="s">
        <v>683</v>
      </c>
      <c r="F74">
        <v>978</v>
      </c>
      <c r="G74" t="s">
        <v>684</v>
      </c>
      <c r="I74" s="2" t="s">
        <v>1372</v>
      </c>
      <c r="J74" s="2">
        <v>368</v>
      </c>
      <c r="K74" s="3" t="s">
        <v>1373</v>
      </c>
    </row>
    <row r="75" spans="1:16">
      <c r="A75" t="s">
        <v>1374</v>
      </c>
      <c r="B75" t="s">
        <v>1375</v>
      </c>
      <c r="C75" t="s">
        <v>1376</v>
      </c>
      <c r="D75" t="s">
        <v>1377</v>
      </c>
      <c r="E75" t="s">
        <v>683</v>
      </c>
      <c r="F75">
        <v>978</v>
      </c>
      <c r="G75" t="s">
        <v>684</v>
      </c>
      <c r="I75" s="2" t="s">
        <v>1378</v>
      </c>
      <c r="J75" s="2">
        <v>364</v>
      </c>
      <c r="K75" s="3" t="s">
        <v>1379</v>
      </c>
    </row>
    <row r="76" spans="1:16">
      <c r="A76" t="s">
        <v>1380</v>
      </c>
      <c r="B76" t="s">
        <v>1381</v>
      </c>
      <c r="C76" t="s">
        <v>1382</v>
      </c>
      <c r="D76" t="s">
        <v>1383</v>
      </c>
      <c r="E76" t="s">
        <v>683</v>
      </c>
      <c r="F76">
        <v>978</v>
      </c>
      <c r="G76" t="s">
        <v>684</v>
      </c>
      <c r="I76" s="2" t="s">
        <v>1384</v>
      </c>
      <c r="J76" s="2">
        <v>352</v>
      </c>
      <c r="K76" s="3" t="s">
        <v>1385</v>
      </c>
    </row>
    <row r="77" spans="1:16">
      <c r="A77" t="s">
        <v>1386</v>
      </c>
      <c r="B77" t="s">
        <v>1387</v>
      </c>
      <c r="C77" t="s">
        <v>1388</v>
      </c>
      <c r="D77" t="s">
        <v>1389</v>
      </c>
      <c r="E77" t="s">
        <v>683</v>
      </c>
      <c r="F77">
        <v>978</v>
      </c>
      <c r="G77" t="s">
        <v>684</v>
      </c>
      <c r="I77" s="2" t="s">
        <v>1390</v>
      </c>
      <c r="J77" s="2">
        <v>0</v>
      </c>
      <c r="K77" s="3" t="s">
        <v>1391</v>
      </c>
    </row>
    <row r="78" spans="1:16">
      <c r="A78" t="s">
        <v>1392</v>
      </c>
      <c r="B78" t="s">
        <v>1393</v>
      </c>
      <c r="C78" t="s">
        <v>1394</v>
      </c>
      <c r="D78" t="s">
        <v>1395</v>
      </c>
      <c r="E78" t="s">
        <v>683</v>
      </c>
      <c r="F78">
        <v>978</v>
      </c>
      <c r="G78" t="s">
        <v>684</v>
      </c>
      <c r="I78" s="2" t="s">
        <v>1396</v>
      </c>
      <c r="J78" s="2">
        <v>388</v>
      </c>
      <c r="K78" s="3" t="s">
        <v>1397</v>
      </c>
    </row>
    <row r="79" spans="1:16">
      <c r="A79" t="s">
        <v>1398</v>
      </c>
      <c r="B79" t="s">
        <v>1399</v>
      </c>
      <c r="C79" t="s">
        <v>1400</v>
      </c>
      <c r="D79" t="s">
        <v>1401</v>
      </c>
      <c r="E79" t="s">
        <v>1072</v>
      </c>
      <c r="F79">
        <v>950</v>
      </c>
      <c r="G79" t="s">
        <v>1073</v>
      </c>
      <c r="I79" s="2" t="s">
        <v>1402</v>
      </c>
      <c r="J79" s="2">
        <v>400</v>
      </c>
      <c r="K79" s="3" t="s">
        <v>1403</v>
      </c>
    </row>
    <row r="80" spans="1:16">
      <c r="A80" t="s">
        <v>1404</v>
      </c>
      <c r="B80" t="s">
        <v>1405</v>
      </c>
      <c r="C80" t="s">
        <v>1406</v>
      </c>
      <c r="D80" t="s">
        <v>1407</v>
      </c>
      <c r="E80" t="s">
        <v>1263</v>
      </c>
      <c r="F80">
        <v>270</v>
      </c>
      <c r="G80" t="s">
        <v>1264</v>
      </c>
      <c r="I80" s="2" t="s">
        <v>1408</v>
      </c>
      <c r="J80" s="2">
        <v>392</v>
      </c>
      <c r="K80" s="3" t="s">
        <v>1409</v>
      </c>
    </row>
    <row r="81" spans="1:11">
      <c r="A81" t="s">
        <v>1410</v>
      </c>
      <c r="B81" t="s">
        <v>1411</v>
      </c>
      <c r="C81" t="s">
        <v>1412</v>
      </c>
      <c r="D81" t="s">
        <v>1413</v>
      </c>
      <c r="E81" t="s">
        <v>1228</v>
      </c>
      <c r="F81">
        <v>981</v>
      </c>
      <c r="G81" t="s">
        <v>1229</v>
      </c>
      <c r="I81" s="2" t="s">
        <v>1414</v>
      </c>
      <c r="J81" s="2">
        <v>404</v>
      </c>
      <c r="K81" s="3" t="s">
        <v>1415</v>
      </c>
    </row>
    <row r="82" spans="1:11">
      <c r="A82" t="s">
        <v>1416</v>
      </c>
      <c r="B82" t="s">
        <v>1417</v>
      </c>
      <c r="C82" t="s">
        <v>1418</v>
      </c>
      <c r="D82" t="s">
        <v>1419</v>
      </c>
      <c r="E82" t="s">
        <v>683</v>
      </c>
      <c r="F82">
        <v>978</v>
      </c>
      <c r="G82" t="s">
        <v>684</v>
      </c>
      <c r="I82" s="2" t="s">
        <v>1420</v>
      </c>
      <c r="J82" s="2">
        <v>417</v>
      </c>
      <c r="K82" s="3" t="s">
        <v>1421</v>
      </c>
    </row>
    <row r="83" spans="1:11">
      <c r="A83" t="s">
        <v>52</v>
      </c>
      <c r="B83" t="s">
        <v>1422</v>
      </c>
      <c r="C83" t="s">
        <v>1423</v>
      </c>
      <c r="D83" t="s">
        <v>1424</v>
      </c>
      <c r="E83" t="s">
        <v>92</v>
      </c>
      <c r="F83">
        <v>936</v>
      </c>
      <c r="G83" t="s">
        <v>1246</v>
      </c>
      <c r="I83" s="2" t="s">
        <v>1061</v>
      </c>
      <c r="J83" s="2">
        <v>116</v>
      </c>
      <c r="K83" s="3" t="s">
        <v>1062</v>
      </c>
    </row>
    <row r="84" spans="1:11">
      <c r="A84" t="s">
        <v>1425</v>
      </c>
      <c r="B84" t="s">
        <v>1426</v>
      </c>
      <c r="C84" t="s">
        <v>1427</v>
      </c>
      <c r="D84" t="s">
        <v>1428</v>
      </c>
      <c r="E84" t="s">
        <v>1254</v>
      </c>
      <c r="F84">
        <v>292</v>
      </c>
      <c r="G84" t="s">
        <v>1255</v>
      </c>
      <c r="I84" s="2" t="s">
        <v>1172</v>
      </c>
      <c r="J84" s="2">
        <v>174</v>
      </c>
      <c r="K84" s="3" t="s">
        <v>1173</v>
      </c>
    </row>
    <row r="85" spans="1:11">
      <c r="A85" t="s">
        <v>1429</v>
      </c>
      <c r="B85" t="s">
        <v>1430</v>
      </c>
      <c r="C85" t="s">
        <v>1431</v>
      </c>
      <c r="D85" t="s">
        <v>1432</v>
      </c>
      <c r="E85" t="s">
        <v>683</v>
      </c>
      <c r="F85">
        <v>978</v>
      </c>
      <c r="G85" t="s">
        <v>684</v>
      </c>
      <c r="I85" s="2" t="s">
        <v>1433</v>
      </c>
      <c r="J85" s="2">
        <v>408</v>
      </c>
      <c r="K85" s="3" t="s">
        <v>1434</v>
      </c>
    </row>
    <row r="86" spans="1:11">
      <c r="A86" t="s">
        <v>1435</v>
      </c>
      <c r="B86" t="s">
        <v>1436</v>
      </c>
      <c r="C86" t="s">
        <v>1437</v>
      </c>
      <c r="D86" t="s">
        <v>1438</v>
      </c>
      <c r="E86" t="s">
        <v>1139</v>
      </c>
      <c r="F86">
        <v>208</v>
      </c>
      <c r="G86" t="s">
        <v>1140</v>
      </c>
      <c r="I86" s="2" t="s">
        <v>1439</v>
      </c>
      <c r="J86" s="2">
        <v>410</v>
      </c>
      <c r="K86" s="3" t="s">
        <v>1440</v>
      </c>
    </row>
    <row r="87" spans="1:11">
      <c r="A87" t="s">
        <v>1441</v>
      </c>
      <c r="B87" t="s">
        <v>1442</v>
      </c>
      <c r="C87" t="s">
        <v>1443</v>
      </c>
      <c r="D87" t="s">
        <v>1444</v>
      </c>
      <c r="E87" t="s">
        <v>755</v>
      </c>
      <c r="F87">
        <v>951</v>
      </c>
      <c r="G87" t="s">
        <v>756</v>
      </c>
      <c r="I87" s="2" t="s">
        <v>1445</v>
      </c>
      <c r="J87" s="2">
        <v>414</v>
      </c>
      <c r="K87" s="3" t="s">
        <v>1446</v>
      </c>
    </row>
    <row r="88" spans="1:11">
      <c r="A88" t="s">
        <v>1447</v>
      </c>
      <c r="B88" t="s">
        <v>1448</v>
      </c>
      <c r="C88" t="s">
        <v>1449</v>
      </c>
      <c r="D88" t="s">
        <v>1450</v>
      </c>
      <c r="E88" t="s">
        <v>683</v>
      </c>
      <c r="F88">
        <v>978</v>
      </c>
      <c r="G88" t="s">
        <v>684</v>
      </c>
      <c r="I88" s="2" t="s">
        <v>1103</v>
      </c>
      <c r="J88" s="2">
        <v>136</v>
      </c>
      <c r="K88" s="3" t="s">
        <v>1104</v>
      </c>
    </row>
    <row r="89" spans="1:11">
      <c r="A89" t="s">
        <v>1451</v>
      </c>
      <c r="B89" t="s">
        <v>1452</v>
      </c>
      <c r="C89" t="s">
        <v>1453</v>
      </c>
      <c r="D89" t="s">
        <v>1454</v>
      </c>
      <c r="E89" t="s">
        <v>196</v>
      </c>
      <c r="F89">
        <v>840</v>
      </c>
      <c r="G89" t="s">
        <v>654</v>
      </c>
      <c r="I89" s="2" t="s">
        <v>1455</v>
      </c>
      <c r="J89" s="2">
        <v>398</v>
      </c>
      <c r="K89" s="3" t="s">
        <v>1456</v>
      </c>
    </row>
    <row r="90" spans="1:11">
      <c r="A90" t="s">
        <v>1457</v>
      </c>
      <c r="B90" t="s">
        <v>1458</v>
      </c>
      <c r="C90" t="s">
        <v>1459</v>
      </c>
      <c r="D90" t="s">
        <v>1460</v>
      </c>
      <c r="E90" t="s">
        <v>1279</v>
      </c>
      <c r="F90">
        <v>320</v>
      </c>
      <c r="G90" t="s">
        <v>1280</v>
      </c>
      <c r="I90" s="2" t="s">
        <v>1461</v>
      </c>
      <c r="J90" s="2">
        <v>418</v>
      </c>
      <c r="K90" s="3" t="s">
        <v>1462</v>
      </c>
    </row>
    <row r="91" spans="1:11">
      <c r="A91" t="s">
        <v>1463</v>
      </c>
      <c r="B91" t="s">
        <v>1464</v>
      </c>
      <c r="C91" t="s">
        <v>1465</v>
      </c>
      <c r="D91" t="s">
        <v>1466</v>
      </c>
      <c r="E91" t="s">
        <v>1237</v>
      </c>
      <c r="F91">
        <v>0</v>
      </c>
      <c r="G91" t="s">
        <v>1238</v>
      </c>
      <c r="I91" s="2" t="s">
        <v>1467</v>
      </c>
      <c r="J91" s="2">
        <v>422</v>
      </c>
      <c r="K91" s="3" t="s">
        <v>1468</v>
      </c>
    </row>
    <row r="92" spans="1:11">
      <c r="A92" t="s">
        <v>1469</v>
      </c>
      <c r="B92" t="s">
        <v>1470</v>
      </c>
      <c r="C92" t="s">
        <v>1471</v>
      </c>
      <c r="D92" t="s">
        <v>1472</v>
      </c>
      <c r="E92" t="s">
        <v>1272</v>
      </c>
      <c r="F92">
        <v>324</v>
      </c>
      <c r="G92" t="s">
        <v>1273</v>
      </c>
      <c r="I92" s="2" t="s">
        <v>1473</v>
      </c>
      <c r="J92" s="2">
        <v>144</v>
      </c>
      <c r="K92" s="3" t="s">
        <v>1474</v>
      </c>
    </row>
    <row r="93" spans="1:11">
      <c r="A93" t="s">
        <v>1475</v>
      </c>
      <c r="B93" t="s">
        <v>1476</v>
      </c>
      <c r="C93" t="s">
        <v>1477</v>
      </c>
      <c r="D93" t="s">
        <v>1478</v>
      </c>
      <c r="E93" t="s">
        <v>939</v>
      </c>
      <c r="F93">
        <v>952</v>
      </c>
      <c r="G93" t="s">
        <v>940</v>
      </c>
      <c r="I93" s="2" t="s">
        <v>1479</v>
      </c>
      <c r="J93" s="2">
        <v>430</v>
      </c>
      <c r="K93" s="3" t="s">
        <v>1480</v>
      </c>
    </row>
    <row r="94" spans="1:11">
      <c r="A94" t="s">
        <v>1481</v>
      </c>
      <c r="B94" t="s">
        <v>1482</v>
      </c>
      <c r="C94" t="s">
        <v>1483</v>
      </c>
      <c r="D94" t="s">
        <v>1484</v>
      </c>
      <c r="E94" t="s">
        <v>1288</v>
      </c>
      <c r="F94">
        <v>328</v>
      </c>
      <c r="G94" t="s">
        <v>1289</v>
      </c>
      <c r="I94" s="2" t="s">
        <v>1485</v>
      </c>
      <c r="J94" s="2">
        <v>426</v>
      </c>
      <c r="K94" s="3" t="s">
        <v>1486</v>
      </c>
    </row>
    <row r="95" spans="1:11">
      <c r="A95" t="s">
        <v>1487</v>
      </c>
      <c r="B95" t="s">
        <v>1488</v>
      </c>
      <c r="C95" t="s">
        <v>1489</v>
      </c>
      <c r="D95" t="s">
        <v>1490</v>
      </c>
      <c r="E95" t="s">
        <v>1320</v>
      </c>
      <c r="F95">
        <v>332</v>
      </c>
      <c r="G95" t="s">
        <v>1321</v>
      </c>
      <c r="I95" s="2" t="s">
        <v>1491</v>
      </c>
      <c r="J95" s="2">
        <v>434</v>
      </c>
      <c r="K95" s="3" t="s">
        <v>1492</v>
      </c>
    </row>
    <row r="96" spans="1:11">
      <c r="A96" t="s">
        <v>1493</v>
      </c>
      <c r="B96" t="s">
        <v>1494</v>
      </c>
      <c r="C96" t="s">
        <v>1495</v>
      </c>
      <c r="D96" t="s">
        <v>1496</v>
      </c>
      <c r="I96" s="2" t="s">
        <v>1497</v>
      </c>
      <c r="J96" s="2">
        <v>504</v>
      </c>
      <c r="K96" s="3" t="s">
        <v>1498</v>
      </c>
    </row>
    <row r="97" spans="1:11">
      <c r="A97" t="s">
        <v>1499</v>
      </c>
      <c r="B97" t="s">
        <v>1500</v>
      </c>
      <c r="C97" t="s">
        <v>1501</v>
      </c>
      <c r="D97" t="s">
        <v>1502</v>
      </c>
      <c r="E97" t="s">
        <v>1304</v>
      </c>
      <c r="F97">
        <v>340</v>
      </c>
      <c r="G97" t="s">
        <v>1305</v>
      </c>
      <c r="I97" s="2" t="s">
        <v>1503</v>
      </c>
      <c r="J97" s="2">
        <v>498</v>
      </c>
      <c r="K97" s="3" t="s">
        <v>1504</v>
      </c>
    </row>
    <row r="98" spans="1:11">
      <c r="A98" t="s">
        <v>1505</v>
      </c>
      <c r="B98" t="s">
        <v>1506</v>
      </c>
      <c r="C98" t="s">
        <v>1507</v>
      </c>
      <c r="D98" t="s">
        <v>1508</v>
      </c>
      <c r="E98" t="s">
        <v>1295</v>
      </c>
      <c r="F98">
        <v>344</v>
      </c>
      <c r="G98" t="s">
        <v>1296</v>
      </c>
      <c r="I98" s="2" t="s">
        <v>1509</v>
      </c>
      <c r="J98" s="2">
        <v>969</v>
      </c>
      <c r="K98" s="3" t="s">
        <v>1510</v>
      </c>
    </row>
    <row r="99" spans="1:11">
      <c r="A99" t="s">
        <v>1511</v>
      </c>
      <c r="B99" t="s">
        <v>1512</v>
      </c>
      <c r="C99" t="s">
        <v>1513</v>
      </c>
      <c r="D99" t="s">
        <v>1514</v>
      </c>
      <c r="E99" t="s">
        <v>1331</v>
      </c>
      <c r="F99">
        <v>348</v>
      </c>
      <c r="G99" t="s">
        <v>1332</v>
      </c>
      <c r="I99" s="2" t="s">
        <v>1515</v>
      </c>
      <c r="J99" s="2">
        <v>807</v>
      </c>
      <c r="K99" s="3" t="s">
        <v>1516</v>
      </c>
    </row>
    <row r="100" spans="1:11">
      <c r="A100" t="s">
        <v>1517</v>
      </c>
      <c r="B100" t="s">
        <v>1518</v>
      </c>
      <c r="C100" t="s">
        <v>1519</v>
      </c>
      <c r="D100" t="s">
        <v>1520</v>
      </c>
      <c r="E100" t="s">
        <v>1384</v>
      </c>
      <c r="F100">
        <v>352</v>
      </c>
      <c r="G100" t="s">
        <v>1385</v>
      </c>
      <c r="I100" s="2" t="s">
        <v>1521</v>
      </c>
      <c r="J100" s="2">
        <v>104</v>
      </c>
      <c r="K100" s="3" t="s">
        <v>1522</v>
      </c>
    </row>
    <row r="101" spans="1:11">
      <c r="A101" t="s">
        <v>1523</v>
      </c>
      <c r="B101" t="s">
        <v>1524</v>
      </c>
      <c r="C101" t="s">
        <v>1525</v>
      </c>
      <c r="D101" t="s">
        <v>1526</v>
      </c>
      <c r="E101" t="s">
        <v>1364</v>
      </c>
      <c r="F101">
        <v>356</v>
      </c>
      <c r="G101" t="s">
        <v>1365</v>
      </c>
      <c r="I101" s="2" t="s">
        <v>1527</v>
      </c>
      <c r="J101" s="2">
        <v>496</v>
      </c>
      <c r="K101" s="3" t="s">
        <v>1528</v>
      </c>
    </row>
    <row r="102" spans="1:11">
      <c r="A102" t="s">
        <v>1529</v>
      </c>
      <c r="B102" t="s">
        <v>1530</v>
      </c>
      <c r="C102" t="s">
        <v>1531</v>
      </c>
      <c r="D102" t="s">
        <v>1532</v>
      </c>
      <c r="E102" t="s">
        <v>1340</v>
      </c>
      <c r="F102">
        <v>360</v>
      </c>
      <c r="G102" t="s">
        <v>1341</v>
      </c>
      <c r="I102" s="2" t="s">
        <v>1533</v>
      </c>
      <c r="J102" s="2">
        <v>446</v>
      </c>
      <c r="K102" s="3" t="s">
        <v>1534</v>
      </c>
    </row>
    <row r="103" spans="1:11">
      <c r="A103" t="s">
        <v>1535</v>
      </c>
      <c r="B103" t="s">
        <v>1536</v>
      </c>
      <c r="C103" t="s">
        <v>1537</v>
      </c>
      <c r="D103" t="s">
        <v>1538</v>
      </c>
      <c r="E103" t="s">
        <v>1378</v>
      </c>
      <c r="F103">
        <v>364</v>
      </c>
      <c r="G103" t="s">
        <v>1379</v>
      </c>
      <c r="I103" s="2" t="s">
        <v>1539</v>
      </c>
      <c r="J103" s="2">
        <v>478</v>
      </c>
      <c r="K103" s="3" t="s">
        <v>1540</v>
      </c>
    </row>
    <row r="104" spans="1:11">
      <c r="A104" t="s">
        <v>1541</v>
      </c>
      <c r="B104" t="s">
        <v>1542</v>
      </c>
      <c r="C104" t="s">
        <v>1543</v>
      </c>
      <c r="D104" t="s">
        <v>1544</v>
      </c>
      <c r="E104" t="s">
        <v>1372</v>
      </c>
      <c r="F104">
        <v>368</v>
      </c>
      <c r="G104" t="s">
        <v>1373</v>
      </c>
      <c r="I104" s="2" t="s">
        <v>1545</v>
      </c>
      <c r="J104" s="2">
        <v>480</v>
      </c>
      <c r="K104" s="3" t="s">
        <v>1546</v>
      </c>
    </row>
    <row r="105" spans="1:11">
      <c r="A105" t="s">
        <v>1547</v>
      </c>
      <c r="B105" t="s">
        <v>1548</v>
      </c>
      <c r="C105" t="s">
        <v>1549</v>
      </c>
      <c r="D105" t="s">
        <v>1550</v>
      </c>
      <c r="E105" t="s">
        <v>683</v>
      </c>
      <c r="F105">
        <v>978</v>
      </c>
      <c r="G105" t="s">
        <v>684</v>
      </c>
      <c r="I105" s="2" t="s">
        <v>1551</v>
      </c>
      <c r="J105" s="2">
        <v>462</v>
      </c>
      <c r="K105" s="3" t="s">
        <v>1552</v>
      </c>
    </row>
    <row r="106" spans="1:11">
      <c r="A106" t="s">
        <v>1553</v>
      </c>
      <c r="B106" t="s">
        <v>1554</v>
      </c>
      <c r="C106" t="s">
        <v>1555</v>
      </c>
      <c r="D106" t="s">
        <v>1556</v>
      </c>
      <c r="E106" t="s">
        <v>1357</v>
      </c>
      <c r="F106">
        <v>0</v>
      </c>
      <c r="G106" t="s">
        <v>1358</v>
      </c>
      <c r="I106" s="2" t="s">
        <v>1557</v>
      </c>
      <c r="J106" s="2">
        <v>454</v>
      </c>
      <c r="K106" s="3" t="s">
        <v>1558</v>
      </c>
    </row>
    <row r="107" spans="1:11">
      <c r="A107" t="s">
        <v>1559</v>
      </c>
      <c r="B107" t="s">
        <v>1560</v>
      </c>
      <c r="C107" t="s">
        <v>1561</v>
      </c>
      <c r="D107" t="s">
        <v>1562</v>
      </c>
      <c r="E107" t="s">
        <v>1348</v>
      </c>
      <c r="F107">
        <v>376</v>
      </c>
      <c r="G107" t="s">
        <v>1349</v>
      </c>
      <c r="I107" s="2" t="s">
        <v>1563</v>
      </c>
      <c r="J107" s="2">
        <v>484</v>
      </c>
      <c r="K107" s="3" t="s">
        <v>1564</v>
      </c>
    </row>
    <row r="108" spans="1:11">
      <c r="A108" t="s">
        <v>1565</v>
      </c>
      <c r="B108" t="s">
        <v>1566</v>
      </c>
      <c r="C108" t="s">
        <v>1567</v>
      </c>
      <c r="D108" t="s">
        <v>1568</v>
      </c>
      <c r="E108" t="s">
        <v>683</v>
      </c>
      <c r="F108">
        <v>978</v>
      </c>
      <c r="G108" t="s">
        <v>684</v>
      </c>
      <c r="I108" s="2" t="s">
        <v>1569</v>
      </c>
      <c r="J108" s="2">
        <v>458</v>
      </c>
      <c r="K108" s="3" t="s">
        <v>1570</v>
      </c>
    </row>
    <row r="109" spans="1:11">
      <c r="A109" t="s">
        <v>1571</v>
      </c>
      <c r="B109" t="s">
        <v>1572</v>
      </c>
      <c r="C109" t="s">
        <v>1573</v>
      </c>
      <c r="D109" t="s">
        <v>1574</v>
      </c>
      <c r="E109" t="s">
        <v>1396</v>
      </c>
      <c r="F109">
        <v>388</v>
      </c>
      <c r="G109" t="s">
        <v>1397</v>
      </c>
      <c r="I109" s="2" t="s">
        <v>1575</v>
      </c>
      <c r="J109" s="2">
        <v>943</v>
      </c>
      <c r="K109" s="3" t="s">
        <v>1576</v>
      </c>
    </row>
    <row r="110" spans="1:11">
      <c r="A110" t="s">
        <v>1577</v>
      </c>
      <c r="B110" t="s">
        <v>1578</v>
      </c>
      <c r="C110" t="s">
        <v>1579</v>
      </c>
      <c r="D110" t="s">
        <v>1580</v>
      </c>
      <c r="E110" t="s">
        <v>1408</v>
      </c>
      <c r="F110">
        <v>392</v>
      </c>
      <c r="G110" t="s">
        <v>1409</v>
      </c>
      <c r="I110" s="2" t="s">
        <v>1581</v>
      </c>
      <c r="J110" s="2">
        <v>516</v>
      </c>
      <c r="K110" s="3" t="s">
        <v>1582</v>
      </c>
    </row>
    <row r="111" spans="1:11">
      <c r="A111" t="s">
        <v>1583</v>
      </c>
      <c r="B111" t="s">
        <v>1584</v>
      </c>
      <c r="C111" t="s">
        <v>1585</v>
      </c>
      <c r="D111" t="s">
        <v>1586</v>
      </c>
      <c r="E111" t="s">
        <v>1390</v>
      </c>
      <c r="F111">
        <v>0</v>
      </c>
      <c r="G111" t="s">
        <v>1391</v>
      </c>
      <c r="I111" s="2" t="s">
        <v>1587</v>
      </c>
      <c r="J111" s="2">
        <v>566</v>
      </c>
      <c r="K111" s="3" t="s">
        <v>1588</v>
      </c>
    </row>
    <row r="112" spans="1:11">
      <c r="A112" t="s">
        <v>1589</v>
      </c>
      <c r="B112" t="s">
        <v>1590</v>
      </c>
      <c r="C112" t="s">
        <v>1591</v>
      </c>
      <c r="D112" t="s">
        <v>1592</v>
      </c>
      <c r="E112" t="s">
        <v>1402</v>
      </c>
      <c r="F112">
        <v>400</v>
      </c>
      <c r="G112" t="s">
        <v>1403</v>
      </c>
      <c r="I112" s="2" t="s">
        <v>1593</v>
      </c>
      <c r="J112" s="2">
        <v>558</v>
      </c>
      <c r="K112" s="3" t="s">
        <v>1594</v>
      </c>
    </row>
    <row r="113" spans="1:11">
      <c r="A113" t="s">
        <v>1595</v>
      </c>
      <c r="B113" t="s">
        <v>1596</v>
      </c>
      <c r="C113" t="s">
        <v>1597</v>
      </c>
      <c r="D113" t="s">
        <v>1598</v>
      </c>
      <c r="E113" t="s">
        <v>1455</v>
      </c>
      <c r="F113">
        <v>398</v>
      </c>
      <c r="G113" t="s">
        <v>1456</v>
      </c>
      <c r="I113" s="2" t="s">
        <v>1599</v>
      </c>
      <c r="J113" s="2">
        <v>578</v>
      </c>
      <c r="K113" s="3" t="s">
        <v>1600</v>
      </c>
    </row>
    <row r="114" spans="1:11">
      <c r="A114" t="s">
        <v>1601</v>
      </c>
      <c r="B114" t="s">
        <v>1602</v>
      </c>
      <c r="C114" t="s">
        <v>1603</v>
      </c>
      <c r="D114" t="s">
        <v>1604</v>
      </c>
      <c r="E114" t="s">
        <v>1414</v>
      </c>
      <c r="F114">
        <v>404</v>
      </c>
      <c r="G114" t="s">
        <v>1415</v>
      </c>
      <c r="I114" s="2" t="s">
        <v>1605</v>
      </c>
      <c r="J114" s="2">
        <v>524</v>
      </c>
      <c r="K114" s="3" t="s">
        <v>1606</v>
      </c>
    </row>
    <row r="115" spans="1:11">
      <c r="A115" t="s">
        <v>1607</v>
      </c>
      <c r="B115" t="s">
        <v>1608</v>
      </c>
      <c r="C115" t="s">
        <v>1609</v>
      </c>
      <c r="D115" t="s">
        <v>1610</v>
      </c>
      <c r="I115" s="2" t="s">
        <v>1611</v>
      </c>
      <c r="J115" s="2">
        <v>554</v>
      </c>
      <c r="K115" s="3" t="s">
        <v>1612</v>
      </c>
    </row>
    <row r="116" spans="1:11">
      <c r="A116" t="s">
        <v>1613</v>
      </c>
      <c r="B116" t="s">
        <v>1614</v>
      </c>
      <c r="C116" t="s">
        <v>1615</v>
      </c>
      <c r="D116" t="s">
        <v>1616</v>
      </c>
      <c r="E116" t="s">
        <v>1433</v>
      </c>
      <c r="F116">
        <v>408</v>
      </c>
      <c r="G116" t="s">
        <v>1434</v>
      </c>
      <c r="I116" s="2" t="s">
        <v>1617</v>
      </c>
      <c r="J116" s="2">
        <v>512</v>
      </c>
      <c r="K116" s="3" t="s">
        <v>1618</v>
      </c>
    </row>
    <row r="117" spans="1:11">
      <c r="A117" t="s">
        <v>1619</v>
      </c>
      <c r="B117" t="s">
        <v>1620</v>
      </c>
      <c r="C117" t="s">
        <v>1621</v>
      </c>
      <c r="D117" t="s">
        <v>1622</v>
      </c>
      <c r="E117" t="s">
        <v>1439</v>
      </c>
      <c r="F117">
        <v>410</v>
      </c>
      <c r="G117" t="s">
        <v>1440</v>
      </c>
      <c r="I117" s="2" t="s">
        <v>1623</v>
      </c>
      <c r="J117" s="2">
        <v>590</v>
      </c>
      <c r="K117" s="3" t="s">
        <v>1624</v>
      </c>
    </row>
    <row r="118" spans="1:11">
      <c r="A118" t="s">
        <v>1625</v>
      </c>
      <c r="B118" t="s">
        <v>1626</v>
      </c>
      <c r="C118" t="s">
        <v>1627</v>
      </c>
      <c r="D118" t="s">
        <v>562</v>
      </c>
      <c r="E118" t="s">
        <v>683</v>
      </c>
      <c r="F118">
        <v>978</v>
      </c>
      <c r="G118" t="s">
        <v>684</v>
      </c>
      <c r="I118" s="2" t="s">
        <v>1628</v>
      </c>
      <c r="J118" s="2">
        <v>604</v>
      </c>
      <c r="K118" s="3" t="s">
        <v>1629</v>
      </c>
    </row>
    <row r="119" spans="1:11">
      <c r="A119" t="s">
        <v>1630</v>
      </c>
      <c r="B119" t="s">
        <v>1631</v>
      </c>
      <c r="C119" t="s">
        <v>1632</v>
      </c>
      <c r="D119" t="s">
        <v>1633</v>
      </c>
      <c r="E119" t="s">
        <v>1445</v>
      </c>
      <c r="F119">
        <v>414</v>
      </c>
      <c r="G119" t="s">
        <v>1446</v>
      </c>
      <c r="I119" s="2" t="s">
        <v>1634</v>
      </c>
      <c r="J119" s="2">
        <v>598</v>
      </c>
      <c r="K119" s="3" t="s">
        <v>1635</v>
      </c>
    </row>
    <row r="120" spans="1:11">
      <c r="A120" t="s">
        <v>1636</v>
      </c>
      <c r="B120" t="s">
        <v>1637</v>
      </c>
      <c r="C120" t="s">
        <v>1638</v>
      </c>
      <c r="D120" t="s">
        <v>1639</v>
      </c>
      <c r="E120" t="s">
        <v>1420</v>
      </c>
      <c r="F120">
        <v>417</v>
      </c>
      <c r="G120" t="s">
        <v>1421</v>
      </c>
      <c r="I120" s="2" t="s">
        <v>1640</v>
      </c>
      <c r="J120" s="2">
        <v>608</v>
      </c>
      <c r="K120" s="3" t="s">
        <v>1641</v>
      </c>
    </row>
    <row r="121" spans="1:11">
      <c r="A121" t="s">
        <v>1642</v>
      </c>
      <c r="B121" t="s">
        <v>1643</v>
      </c>
      <c r="C121" t="s">
        <v>1644</v>
      </c>
      <c r="D121" t="s">
        <v>1645</v>
      </c>
      <c r="E121" t="s">
        <v>1461</v>
      </c>
      <c r="F121">
        <v>418</v>
      </c>
      <c r="G121" t="s">
        <v>1462</v>
      </c>
      <c r="I121" s="2" t="s">
        <v>1646</v>
      </c>
      <c r="J121" s="2">
        <v>586</v>
      </c>
      <c r="K121" s="3" t="s">
        <v>1647</v>
      </c>
    </row>
    <row r="122" spans="1:11">
      <c r="A122" t="s">
        <v>1648</v>
      </c>
      <c r="B122" t="s">
        <v>1649</v>
      </c>
      <c r="C122" t="s">
        <v>1650</v>
      </c>
      <c r="D122" t="s">
        <v>1651</v>
      </c>
      <c r="E122" t="s">
        <v>683</v>
      </c>
      <c r="F122">
        <v>978</v>
      </c>
      <c r="G122" t="s">
        <v>684</v>
      </c>
      <c r="I122" s="2" t="s">
        <v>1652</v>
      </c>
      <c r="J122" s="2">
        <v>985</v>
      </c>
      <c r="K122" s="3" t="s">
        <v>1653</v>
      </c>
    </row>
    <row r="123" spans="1:11">
      <c r="A123" t="s">
        <v>1654</v>
      </c>
      <c r="B123" t="s">
        <v>1655</v>
      </c>
      <c r="C123" t="s">
        <v>1656</v>
      </c>
      <c r="D123" t="s">
        <v>1657</v>
      </c>
      <c r="E123" t="s">
        <v>1467</v>
      </c>
      <c r="F123">
        <v>422</v>
      </c>
      <c r="G123" t="s">
        <v>1468</v>
      </c>
      <c r="I123" s="2" t="s">
        <v>1658</v>
      </c>
      <c r="J123" s="2">
        <v>600</v>
      </c>
      <c r="K123" s="3" t="s">
        <v>1659</v>
      </c>
    </row>
    <row r="124" spans="1:11">
      <c r="A124" t="s">
        <v>1660</v>
      </c>
      <c r="B124" t="s">
        <v>1661</v>
      </c>
      <c r="C124" t="s">
        <v>1662</v>
      </c>
      <c r="D124" t="s">
        <v>1663</v>
      </c>
      <c r="E124" t="s">
        <v>1485</v>
      </c>
      <c r="F124">
        <v>426</v>
      </c>
      <c r="G124" t="s">
        <v>1486</v>
      </c>
      <c r="I124" s="2" t="s">
        <v>1664</v>
      </c>
      <c r="J124" s="2">
        <v>634</v>
      </c>
      <c r="K124" s="3" t="s">
        <v>1665</v>
      </c>
    </row>
    <row r="125" spans="1:11">
      <c r="A125" t="s">
        <v>1666</v>
      </c>
      <c r="B125" t="s">
        <v>1667</v>
      </c>
      <c r="C125" t="s">
        <v>1668</v>
      </c>
      <c r="D125" t="s">
        <v>1669</v>
      </c>
      <c r="E125" t="s">
        <v>1479</v>
      </c>
      <c r="F125">
        <v>430</v>
      </c>
      <c r="G125" t="s">
        <v>1480</v>
      </c>
      <c r="I125" s="2" t="s">
        <v>1670</v>
      </c>
      <c r="J125" s="2">
        <v>946</v>
      </c>
      <c r="K125" s="3" t="s">
        <v>1671</v>
      </c>
    </row>
    <row r="126" spans="1:11">
      <c r="A126" t="s">
        <v>1672</v>
      </c>
      <c r="B126" t="s">
        <v>1673</v>
      </c>
      <c r="C126" t="s">
        <v>1674</v>
      </c>
      <c r="D126" t="s">
        <v>1675</v>
      </c>
      <c r="E126" t="s">
        <v>1491</v>
      </c>
      <c r="F126">
        <v>434</v>
      </c>
      <c r="G126" t="s">
        <v>1492</v>
      </c>
      <c r="I126" s="2" t="s">
        <v>1676</v>
      </c>
      <c r="J126" s="2">
        <v>941</v>
      </c>
      <c r="K126" s="3" t="s">
        <v>1677</v>
      </c>
    </row>
    <row r="127" spans="1:11">
      <c r="A127" t="s">
        <v>1678</v>
      </c>
      <c r="B127" t="s">
        <v>1679</v>
      </c>
      <c r="C127" t="s">
        <v>1680</v>
      </c>
      <c r="D127" t="s">
        <v>1681</v>
      </c>
      <c r="E127" t="s">
        <v>1053</v>
      </c>
      <c r="F127">
        <v>756</v>
      </c>
      <c r="G127" t="s">
        <v>1054</v>
      </c>
      <c r="I127" s="2" t="s">
        <v>1682</v>
      </c>
      <c r="J127" s="2">
        <v>643</v>
      </c>
      <c r="K127" s="3" t="s">
        <v>1683</v>
      </c>
    </row>
    <row r="128" spans="1:11">
      <c r="A128" t="s">
        <v>1684</v>
      </c>
      <c r="B128" t="s">
        <v>1685</v>
      </c>
      <c r="C128" t="s">
        <v>1686</v>
      </c>
      <c r="D128" t="s">
        <v>1687</v>
      </c>
      <c r="E128" t="s">
        <v>683</v>
      </c>
      <c r="F128">
        <v>978</v>
      </c>
      <c r="G128" t="s">
        <v>684</v>
      </c>
      <c r="I128" s="2" t="s">
        <v>1688</v>
      </c>
      <c r="J128" s="2">
        <v>646</v>
      </c>
      <c r="K128" s="3" t="s">
        <v>1689</v>
      </c>
    </row>
    <row r="129" spans="1:11">
      <c r="A129" t="s">
        <v>1690</v>
      </c>
      <c r="B129" t="s">
        <v>1691</v>
      </c>
      <c r="C129" t="s">
        <v>1692</v>
      </c>
      <c r="D129" t="s">
        <v>1693</v>
      </c>
      <c r="E129" t="s">
        <v>683</v>
      </c>
      <c r="F129">
        <v>978</v>
      </c>
      <c r="G129" t="s">
        <v>684</v>
      </c>
      <c r="I129" s="2" t="s">
        <v>1694</v>
      </c>
      <c r="J129" s="2">
        <v>682</v>
      </c>
      <c r="K129" s="3" t="s">
        <v>1695</v>
      </c>
    </row>
    <row r="130" spans="1:11">
      <c r="A130" t="s">
        <v>1696</v>
      </c>
      <c r="B130" t="s">
        <v>1697</v>
      </c>
      <c r="C130" t="s">
        <v>1698</v>
      </c>
      <c r="D130" t="s">
        <v>1699</v>
      </c>
      <c r="E130" t="s">
        <v>1533</v>
      </c>
      <c r="F130">
        <v>446</v>
      </c>
      <c r="G130" t="s">
        <v>1534</v>
      </c>
      <c r="I130" s="2" t="s">
        <v>1700</v>
      </c>
      <c r="J130" s="2">
        <v>90</v>
      </c>
      <c r="K130" s="3" t="s">
        <v>1701</v>
      </c>
    </row>
    <row r="131" spans="1:11">
      <c r="A131" t="s">
        <v>1702</v>
      </c>
      <c r="B131" t="s">
        <v>1703</v>
      </c>
      <c r="C131" t="s">
        <v>1515</v>
      </c>
      <c r="D131" t="s">
        <v>1704</v>
      </c>
      <c r="E131" t="s">
        <v>1515</v>
      </c>
      <c r="F131">
        <v>807</v>
      </c>
      <c r="G131" t="s">
        <v>1516</v>
      </c>
      <c r="I131" s="2" t="s">
        <v>1705</v>
      </c>
      <c r="J131" s="2">
        <v>690</v>
      </c>
      <c r="K131" s="3" t="s">
        <v>1706</v>
      </c>
    </row>
    <row r="132" spans="1:11">
      <c r="A132" t="s">
        <v>1707</v>
      </c>
      <c r="B132" t="s">
        <v>1708</v>
      </c>
      <c r="C132" t="s">
        <v>1709</v>
      </c>
      <c r="D132" t="s">
        <v>1710</v>
      </c>
      <c r="E132" t="s">
        <v>1509</v>
      </c>
      <c r="F132">
        <v>969</v>
      </c>
      <c r="G132" t="s">
        <v>1510</v>
      </c>
      <c r="I132" s="2" t="s">
        <v>1711</v>
      </c>
      <c r="J132" s="2">
        <v>938</v>
      </c>
      <c r="K132" s="3" t="s">
        <v>1712</v>
      </c>
    </row>
    <row r="133" spans="1:11">
      <c r="A133" t="s">
        <v>1713</v>
      </c>
      <c r="B133" t="s">
        <v>1714</v>
      </c>
      <c r="C133" t="s">
        <v>1715</v>
      </c>
      <c r="D133" t="s">
        <v>1716</v>
      </c>
      <c r="E133" t="s">
        <v>1557</v>
      </c>
      <c r="F133">
        <v>454</v>
      </c>
      <c r="G133" t="s">
        <v>1558</v>
      </c>
      <c r="I133" s="2" t="s">
        <v>1717</v>
      </c>
      <c r="J133" s="2">
        <v>752</v>
      </c>
      <c r="K133" s="3" t="s">
        <v>1718</v>
      </c>
    </row>
    <row r="134" spans="1:11">
      <c r="A134" t="s">
        <v>1719</v>
      </c>
      <c r="B134" t="s">
        <v>1720</v>
      </c>
      <c r="C134" t="s">
        <v>1721</v>
      </c>
      <c r="D134" t="s">
        <v>1722</v>
      </c>
      <c r="E134" t="s">
        <v>1569</v>
      </c>
      <c r="F134">
        <v>458</v>
      </c>
      <c r="G134" t="s">
        <v>1570</v>
      </c>
      <c r="I134" s="2" t="s">
        <v>1723</v>
      </c>
      <c r="J134" s="2">
        <v>702</v>
      </c>
      <c r="K134" s="3" t="s">
        <v>1724</v>
      </c>
    </row>
    <row r="135" spans="1:11">
      <c r="A135" t="s">
        <v>1725</v>
      </c>
      <c r="B135" t="s">
        <v>1726</v>
      </c>
      <c r="C135" t="s">
        <v>1727</v>
      </c>
      <c r="D135" t="s">
        <v>1728</v>
      </c>
      <c r="E135" t="s">
        <v>1551</v>
      </c>
      <c r="F135">
        <v>462</v>
      </c>
      <c r="G135" t="s">
        <v>1552</v>
      </c>
      <c r="I135" s="2" t="s">
        <v>1729</v>
      </c>
      <c r="J135" s="2">
        <v>654</v>
      </c>
      <c r="K135" s="3" t="s">
        <v>1730</v>
      </c>
    </row>
    <row r="136" spans="1:11">
      <c r="A136" t="s">
        <v>1731</v>
      </c>
      <c r="B136" t="s">
        <v>1732</v>
      </c>
      <c r="C136" t="s">
        <v>1733</v>
      </c>
      <c r="D136" t="s">
        <v>1734</v>
      </c>
      <c r="E136" t="s">
        <v>939</v>
      </c>
      <c r="F136">
        <v>952</v>
      </c>
      <c r="G136" t="s">
        <v>940</v>
      </c>
      <c r="I136" s="2" t="s">
        <v>1735</v>
      </c>
      <c r="J136" s="2">
        <v>694</v>
      </c>
      <c r="K136" s="3" t="s">
        <v>1736</v>
      </c>
    </row>
    <row r="137" spans="1:11">
      <c r="A137" t="s">
        <v>1737</v>
      </c>
      <c r="B137" t="s">
        <v>1738</v>
      </c>
      <c r="C137" t="s">
        <v>1739</v>
      </c>
      <c r="D137" t="s">
        <v>1740</v>
      </c>
      <c r="E137" t="s">
        <v>683</v>
      </c>
      <c r="F137">
        <v>978</v>
      </c>
      <c r="G137" t="s">
        <v>684</v>
      </c>
      <c r="I137" s="2" t="s">
        <v>1741</v>
      </c>
      <c r="J137" s="2">
        <v>706</v>
      </c>
      <c r="K137" s="3" t="s">
        <v>1742</v>
      </c>
    </row>
    <row r="138" spans="1:11">
      <c r="A138" t="s">
        <v>1743</v>
      </c>
      <c r="B138" t="s">
        <v>1744</v>
      </c>
      <c r="C138" t="s">
        <v>1745</v>
      </c>
      <c r="D138" t="s">
        <v>1746</v>
      </c>
      <c r="E138" t="s">
        <v>196</v>
      </c>
      <c r="F138">
        <v>840</v>
      </c>
      <c r="G138" t="s">
        <v>654</v>
      </c>
      <c r="I138" s="2" t="s">
        <v>1747</v>
      </c>
      <c r="J138" s="2">
        <v>968</v>
      </c>
      <c r="K138" s="3" t="s">
        <v>1748</v>
      </c>
    </row>
    <row r="139" spans="1:11">
      <c r="A139" t="s">
        <v>1749</v>
      </c>
      <c r="B139" t="s">
        <v>1750</v>
      </c>
      <c r="C139" t="s">
        <v>1751</v>
      </c>
      <c r="D139" t="s">
        <v>1752</v>
      </c>
      <c r="E139" t="s">
        <v>683</v>
      </c>
      <c r="F139">
        <v>978</v>
      </c>
      <c r="G139" t="s">
        <v>684</v>
      </c>
      <c r="I139" s="2" t="s">
        <v>1753</v>
      </c>
      <c r="J139" s="2">
        <v>728</v>
      </c>
      <c r="K139" s="3" t="s">
        <v>1754</v>
      </c>
    </row>
    <row r="140" spans="1:11">
      <c r="A140" t="s">
        <v>1755</v>
      </c>
      <c r="B140" t="s">
        <v>1756</v>
      </c>
      <c r="C140" t="s">
        <v>1757</v>
      </c>
      <c r="D140" t="s">
        <v>1758</v>
      </c>
      <c r="E140" t="s">
        <v>1539</v>
      </c>
      <c r="F140">
        <v>478</v>
      </c>
      <c r="G140" t="s">
        <v>1540</v>
      </c>
      <c r="I140" s="2" t="s">
        <v>1759</v>
      </c>
      <c r="J140" s="2">
        <v>678</v>
      </c>
      <c r="K140" s="3" t="s">
        <v>1760</v>
      </c>
    </row>
    <row r="141" spans="1:11">
      <c r="A141" t="s">
        <v>1761</v>
      </c>
      <c r="B141" t="s">
        <v>1762</v>
      </c>
      <c r="C141" t="s">
        <v>1763</v>
      </c>
      <c r="D141" t="s">
        <v>1764</v>
      </c>
      <c r="E141" t="s">
        <v>1545</v>
      </c>
      <c r="F141">
        <v>480</v>
      </c>
      <c r="G141" t="s">
        <v>1546</v>
      </c>
      <c r="I141" s="2" t="s">
        <v>1765</v>
      </c>
      <c r="J141" s="2">
        <v>760</v>
      </c>
      <c r="K141" s="3" t="s">
        <v>1766</v>
      </c>
    </row>
    <row r="142" spans="1:11">
      <c r="A142" t="s">
        <v>1767</v>
      </c>
      <c r="B142" t="s">
        <v>1768</v>
      </c>
      <c r="C142" t="s">
        <v>1769</v>
      </c>
      <c r="D142" t="s">
        <v>1770</v>
      </c>
      <c r="E142" t="s">
        <v>683</v>
      </c>
      <c r="F142">
        <v>978</v>
      </c>
      <c r="G142" t="s">
        <v>684</v>
      </c>
      <c r="I142" s="2" t="s">
        <v>1329</v>
      </c>
      <c r="J142" s="2">
        <v>748</v>
      </c>
      <c r="K142" s="3" t="s">
        <v>1330</v>
      </c>
    </row>
    <row r="143" spans="1:11">
      <c r="A143" t="s">
        <v>1771</v>
      </c>
      <c r="B143" t="s">
        <v>1772</v>
      </c>
      <c r="C143" t="s">
        <v>1773</v>
      </c>
      <c r="D143" t="s">
        <v>1774</v>
      </c>
      <c r="E143" t="s">
        <v>1563</v>
      </c>
      <c r="F143">
        <v>484</v>
      </c>
      <c r="G143" t="s">
        <v>1564</v>
      </c>
      <c r="I143" s="2" t="s">
        <v>1775</v>
      </c>
      <c r="J143" s="2">
        <v>764</v>
      </c>
      <c r="K143" s="3" t="s">
        <v>1776</v>
      </c>
    </row>
    <row r="144" spans="1:11">
      <c r="A144" t="s">
        <v>1777</v>
      </c>
      <c r="B144" t="s">
        <v>1778</v>
      </c>
      <c r="C144" t="s">
        <v>1779</v>
      </c>
      <c r="D144" t="s">
        <v>1780</v>
      </c>
      <c r="E144" t="s">
        <v>196</v>
      </c>
      <c r="F144">
        <v>840</v>
      </c>
      <c r="G144" t="s">
        <v>654</v>
      </c>
      <c r="I144" s="2" t="s">
        <v>1781</v>
      </c>
      <c r="J144" s="2">
        <v>972</v>
      </c>
      <c r="K144" s="3" t="s">
        <v>1782</v>
      </c>
    </row>
    <row r="145" spans="1:11">
      <c r="A145" t="s">
        <v>1783</v>
      </c>
      <c r="B145" t="s">
        <v>1784</v>
      </c>
      <c r="C145" t="s">
        <v>1785</v>
      </c>
      <c r="D145" t="s">
        <v>1786</v>
      </c>
      <c r="E145" t="s">
        <v>1503</v>
      </c>
      <c r="F145">
        <v>498</v>
      </c>
      <c r="G145" t="s">
        <v>1504</v>
      </c>
      <c r="I145" s="2" t="s">
        <v>1787</v>
      </c>
      <c r="J145" s="2">
        <v>934</v>
      </c>
      <c r="K145" s="3" t="s">
        <v>1788</v>
      </c>
    </row>
    <row r="146" spans="1:11">
      <c r="A146" t="s">
        <v>1789</v>
      </c>
      <c r="B146" t="s">
        <v>1790</v>
      </c>
      <c r="C146" t="s">
        <v>1791</v>
      </c>
      <c r="D146" t="s">
        <v>1792</v>
      </c>
      <c r="E146" t="s">
        <v>683</v>
      </c>
      <c r="F146">
        <v>978</v>
      </c>
      <c r="G146" t="s">
        <v>684</v>
      </c>
      <c r="I146" s="2" t="s">
        <v>1793</v>
      </c>
      <c r="J146" s="2">
        <v>788</v>
      </c>
      <c r="K146" s="3" t="s">
        <v>1794</v>
      </c>
    </row>
    <row r="147" spans="1:11">
      <c r="A147" t="s">
        <v>1795</v>
      </c>
      <c r="B147" t="s">
        <v>1796</v>
      </c>
      <c r="C147" t="s">
        <v>1797</v>
      </c>
      <c r="D147" t="s">
        <v>1798</v>
      </c>
      <c r="E147" t="s">
        <v>1527</v>
      </c>
      <c r="F147">
        <v>496</v>
      </c>
      <c r="G147" t="s">
        <v>1528</v>
      </c>
      <c r="I147" s="2" t="s">
        <v>1799</v>
      </c>
      <c r="J147" s="2">
        <v>776</v>
      </c>
      <c r="K147" s="3" t="s">
        <v>1800</v>
      </c>
    </row>
    <row r="148" spans="1:11">
      <c r="A148" t="s">
        <v>1801</v>
      </c>
      <c r="B148" t="s">
        <v>1802</v>
      </c>
      <c r="C148" t="s">
        <v>1803</v>
      </c>
      <c r="D148" t="s">
        <v>1804</v>
      </c>
      <c r="E148" t="s">
        <v>683</v>
      </c>
      <c r="F148">
        <v>978</v>
      </c>
      <c r="G148" t="s">
        <v>684</v>
      </c>
      <c r="I148" s="2" t="s">
        <v>1805</v>
      </c>
      <c r="J148" s="2">
        <v>949</v>
      </c>
      <c r="K148" s="3" t="s">
        <v>1806</v>
      </c>
    </row>
    <row r="149" spans="1:11">
      <c r="A149" t="s">
        <v>1807</v>
      </c>
      <c r="B149" t="s">
        <v>1808</v>
      </c>
      <c r="C149" t="s">
        <v>1809</v>
      </c>
      <c r="D149" t="s">
        <v>1810</v>
      </c>
      <c r="E149" t="s">
        <v>755</v>
      </c>
      <c r="F149">
        <v>951</v>
      </c>
      <c r="G149" t="s">
        <v>756</v>
      </c>
      <c r="I149" s="2" t="s">
        <v>1811</v>
      </c>
      <c r="J149" s="2">
        <v>780</v>
      </c>
      <c r="K149" s="3" t="s">
        <v>1812</v>
      </c>
    </row>
    <row r="150" spans="1:11">
      <c r="A150" t="s">
        <v>1813</v>
      </c>
      <c r="B150" t="s">
        <v>1814</v>
      </c>
      <c r="C150" t="s">
        <v>1815</v>
      </c>
      <c r="D150" t="s">
        <v>1816</v>
      </c>
      <c r="E150" t="s">
        <v>1497</v>
      </c>
      <c r="F150">
        <v>504</v>
      </c>
      <c r="G150" t="s">
        <v>1498</v>
      </c>
      <c r="I150" s="2" t="s">
        <v>1817</v>
      </c>
      <c r="J150" s="2">
        <v>0</v>
      </c>
      <c r="K150" s="3" t="s">
        <v>1818</v>
      </c>
    </row>
    <row r="151" spans="1:11">
      <c r="A151" t="s">
        <v>1819</v>
      </c>
      <c r="B151" t="s">
        <v>1820</v>
      </c>
      <c r="C151" t="s">
        <v>1821</v>
      </c>
      <c r="D151" t="s">
        <v>1822</v>
      </c>
      <c r="E151" t="s">
        <v>1575</v>
      </c>
      <c r="F151">
        <v>943</v>
      </c>
      <c r="G151" t="s">
        <v>1576</v>
      </c>
      <c r="I151" s="2" t="s">
        <v>1823</v>
      </c>
      <c r="J151" s="2">
        <v>901</v>
      </c>
      <c r="K151" s="3" t="s">
        <v>1824</v>
      </c>
    </row>
    <row r="152" spans="1:11">
      <c r="A152" t="s">
        <v>1825</v>
      </c>
      <c r="B152" t="s">
        <v>1826</v>
      </c>
      <c r="C152" t="s">
        <v>1827</v>
      </c>
      <c r="D152" t="s">
        <v>1828</v>
      </c>
      <c r="E152" t="s">
        <v>1521</v>
      </c>
      <c r="F152">
        <v>104</v>
      </c>
      <c r="G152" t="s">
        <v>1522</v>
      </c>
      <c r="I152" s="2" t="s">
        <v>1829</v>
      </c>
      <c r="J152" s="2">
        <v>834</v>
      </c>
      <c r="K152" s="3" t="s">
        <v>1830</v>
      </c>
    </row>
    <row r="153" spans="1:11">
      <c r="A153" t="s">
        <v>1831</v>
      </c>
      <c r="B153" t="s">
        <v>1832</v>
      </c>
      <c r="C153" t="s">
        <v>1833</v>
      </c>
      <c r="D153" t="s">
        <v>1834</v>
      </c>
      <c r="E153" t="s">
        <v>1581</v>
      </c>
      <c r="F153">
        <v>516</v>
      </c>
      <c r="G153" t="s">
        <v>1582</v>
      </c>
      <c r="I153" s="2" t="s">
        <v>1835</v>
      </c>
      <c r="J153" s="2">
        <v>980</v>
      </c>
      <c r="K153" s="3" t="s">
        <v>1836</v>
      </c>
    </row>
    <row r="154" spans="1:11">
      <c r="A154" t="s">
        <v>1837</v>
      </c>
      <c r="B154" t="s">
        <v>1838</v>
      </c>
      <c r="C154" t="s">
        <v>1839</v>
      </c>
      <c r="D154" t="s">
        <v>1840</v>
      </c>
      <c r="I154" s="2" t="s">
        <v>1841</v>
      </c>
      <c r="J154" s="2">
        <v>800</v>
      </c>
      <c r="K154" s="3" t="s">
        <v>1842</v>
      </c>
    </row>
    <row r="155" spans="1:11">
      <c r="A155" t="s">
        <v>1843</v>
      </c>
      <c r="B155" t="s">
        <v>1844</v>
      </c>
      <c r="C155" t="s">
        <v>1845</v>
      </c>
      <c r="D155" t="s">
        <v>1846</v>
      </c>
      <c r="E155" t="s">
        <v>1605</v>
      </c>
      <c r="F155">
        <v>524</v>
      </c>
      <c r="G155" t="s">
        <v>1606</v>
      </c>
      <c r="I155" s="2" t="s">
        <v>196</v>
      </c>
      <c r="J155" s="2">
        <v>840</v>
      </c>
      <c r="K155" s="3" t="s">
        <v>654</v>
      </c>
    </row>
    <row r="156" spans="1:11">
      <c r="A156" t="s">
        <v>1847</v>
      </c>
      <c r="B156" t="s">
        <v>1848</v>
      </c>
      <c r="C156" t="s">
        <v>1849</v>
      </c>
      <c r="D156" t="s">
        <v>1850</v>
      </c>
      <c r="E156" t="s">
        <v>683</v>
      </c>
      <c r="F156">
        <v>978</v>
      </c>
      <c r="G156" t="s">
        <v>684</v>
      </c>
      <c r="I156" s="2" t="s">
        <v>196</v>
      </c>
      <c r="J156" s="2"/>
      <c r="K156" s="3"/>
    </row>
    <row r="157" spans="1:11">
      <c r="A157" t="s">
        <v>1851</v>
      </c>
      <c r="B157" t="s">
        <v>1852</v>
      </c>
      <c r="C157" t="s">
        <v>1853</v>
      </c>
      <c r="D157" t="s">
        <v>1854</v>
      </c>
      <c r="E157" t="s">
        <v>806</v>
      </c>
      <c r="F157">
        <v>532</v>
      </c>
      <c r="G157" t="s">
        <v>807</v>
      </c>
      <c r="I157" s="2" t="s">
        <v>1855</v>
      </c>
      <c r="J157" s="2">
        <v>858</v>
      </c>
      <c r="K157" s="3" t="s">
        <v>1856</v>
      </c>
    </row>
    <row r="158" spans="1:11">
      <c r="A158" t="s">
        <v>1857</v>
      </c>
      <c r="B158" t="s">
        <v>1858</v>
      </c>
      <c r="C158" t="s">
        <v>1859</v>
      </c>
      <c r="D158" t="s">
        <v>1860</v>
      </c>
      <c r="I158" s="2" t="s">
        <v>1861</v>
      </c>
      <c r="J158" s="2">
        <v>860</v>
      </c>
      <c r="K158" s="3" t="s">
        <v>1862</v>
      </c>
    </row>
    <row r="159" spans="1:11">
      <c r="A159" t="s">
        <v>1863</v>
      </c>
      <c r="B159" t="s">
        <v>1864</v>
      </c>
      <c r="C159" t="s">
        <v>1865</v>
      </c>
      <c r="D159" t="s">
        <v>1866</v>
      </c>
      <c r="E159" t="s">
        <v>1611</v>
      </c>
      <c r="F159">
        <v>554</v>
      </c>
      <c r="G159" t="s">
        <v>1612</v>
      </c>
      <c r="I159" s="2" t="s">
        <v>1867</v>
      </c>
      <c r="J159" s="2">
        <v>937</v>
      </c>
      <c r="K159" s="3" t="s">
        <v>1868</v>
      </c>
    </row>
    <row r="160" spans="1:11">
      <c r="A160" t="s">
        <v>1869</v>
      </c>
      <c r="B160" t="s">
        <v>1870</v>
      </c>
      <c r="C160" t="s">
        <v>1871</v>
      </c>
      <c r="D160" t="s">
        <v>1872</v>
      </c>
      <c r="E160" t="s">
        <v>1593</v>
      </c>
      <c r="F160">
        <v>558</v>
      </c>
      <c r="G160" t="s">
        <v>1594</v>
      </c>
      <c r="I160" s="2" t="s">
        <v>1873</v>
      </c>
      <c r="J160" s="2">
        <v>704</v>
      </c>
      <c r="K160" s="3" t="s">
        <v>1874</v>
      </c>
    </row>
    <row r="161" spans="1:11">
      <c r="A161" t="s">
        <v>1875</v>
      </c>
      <c r="B161" t="s">
        <v>1876</v>
      </c>
      <c r="C161" t="s">
        <v>1877</v>
      </c>
      <c r="D161" t="s">
        <v>1878</v>
      </c>
      <c r="E161" t="s">
        <v>939</v>
      </c>
      <c r="F161">
        <v>952</v>
      </c>
      <c r="G161" t="s">
        <v>940</v>
      </c>
      <c r="I161" s="2" t="s">
        <v>1879</v>
      </c>
      <c r="J161" s="2">
        <v>548</v>
      </c>
      <c r="K161" s="3" t="s">
        <v>1880</v>
      </c>
    </row>
    <row r="162" spans="1:11">
      <c r="A162" t="s">
        <v>1881</v>
      </c>
      <c r="B162" t="s">
        <v>1882</v>
      </c>
      <c r="C162" t="s">
        <v>1883</v>
      </c>
      <c r="D162" t="s">
        <v>1884</v>
      </c>
      <c r="E162" t="s">
        <v>1587</v>
      </c>
      <c r="F162">
        <v>566</v>
      </c>
      <c r="G162" t="s">
        <v>1588</v>
      </c>
      <c r="I162" s="2" t="s">
        <v>1885</v>
      </c>
      <c r="J162" s="2">
        <v>882</v>
      </c>
      <c r="K162" s="3" t="s">
        <v>1886</v>
      </c>
    </row>
    <row r="163" spans="1:11">
      <c r="A163" t="s">
        <v>1887</v>
      </c>
      <c r="B163" t="s">
        <v>1888</v>
      </c>
      <c r="C163" t="s">
        <v>1889</v>
      </c>
      <c r="D163" t="s">
        <v>1890</v>
      </c>
      <c r="I163" s="2" t="s">
        <v>1072</v>
      </c>
      <c r="J163" s="2">
        <v>950</v>
      </c>
      <c r="K163" s="3" t="s">
        <v>1073</v>
      </c>
    </row>
    <row r="164" spans="1:11">
      <c r="A164" t="s">
        <v>1891</v>
      </c>
      <c r="B164" t="s">
        <v>1892</v>
      </c>
      <c r="C164" t="s">
        <v>1893</v>
      </c>
      <c r="D164" t="s">
        <v>1894</v>
      </c>
      <c r="I164" s="2" t="s">
        <v>755</v>
      </c>
      <c r="J164" s="2">
        <v>951</v>
      </c>
      <c r="K164" s="3" t="s">
        <v>756</v>
      </c>
    </row>
    <row r="165" spans="1:11">
      <c r="A165" t="s">
        <v>1895</v>
      </c>
      <c r="B165" t="s">
        <v>1896</v>
      </c>
      <c r="C165" t="s">
        <v>1897</v>
      </c>
      <c r="D165" t="s">
        <v>1898</v>
      </c>
      <c r="E165" t="s">
        <v>196</v>
      </c>
      <c r="F165">
        <v>840</v>
      </c>
      <c r="G165" t="s">
        <v>654</v>
      </c>
      <c r="I165" s="2" t="s">
        <v>939</v>
      </c>
      <c r="J165" s="2">
        <v>952</v>
      </c>
      <c r="K165" s="3" t="s">
        <v>940</v>
      </c>
    </row>
    <row r="166" spans="1:11">
      <c r="A166" t="s">
        <v>1899</v>
      </c>
      <c r="B166" t="s">
        <v>1900</v>
      </c>
      <c r="C166" t="s">
        <v>1901</v>
      </c>
      <c r="D166" t="s">
        <v>1902</v>
      </c>
      <c r="E166" t="s">
        <v>1599</v>
      </c>
      <c r="F166">
        <v>578</v>
      </c>
      <c r="G166" t="s">
        <v>1600</v>
      </c>
      <c r="I166" s="2" t="s">
        <v>1903</v>
      </c>
      <c r="J166" s="2">
        <v>886</v>
      </c>
      <c r="K166" s="3" t="s">
        <v>1904</v>
      </c>
    </row>
    <row r="167" spans="1:11">
      <c r="A167" t="s">
        <v>1905</v>
      </c>
      <c r="B167" t="s">
        <v>1906</v>
      </c>
      <c r="C167" t="s">
        <v>1907</v>
      </c>
      <c r="D167" t="s">
        <v>1908</v>
      </c>
      <c r="E167" t="s">
        <v>1617</v>
      </c>
      <c r="F167">
        <v>512</v>
      </c>
      <c r="G167" t="s">
        <v>1618</v>
      </c>
      <c r="I167" s="2" t="s">
        <v>1909</v>
      </c>
      <c r="J167" s="2">
        <v>710</v>
      </c>
      <c r="K167" s="3" t="s">
        <v>1910</v>
      </c>
    </row>
    <row r="168" spans="1:11">
      <c r="A168" t="s">
        <v>1911</v>
      </c>
      <c r="B168" t="s">
        <v>1912</v>
      </c>
      <c r="C168" t="s">
        <v>1913</v>
      </c>
      <c r="D168" t="s">
        <v>1914</v>
      </c>
      <c r="E168" t="s">
        <v>1646</v>
      </c>
      <c r="F168">
        <v>586</v>
      </c>
      <c r="G168" t="s">
        <v>1647</v>
      </c>
      <c r="I168" s="2" t="s">
        <v>1915</v>
      </c>
      <c r="J168" s="2">
        <v>967</v>
      </c>
      <c r="K168" s="3" t="s">
        <v>1916</v>
      </c>
    </row>
    <row r="169" spans="1:11">
      <c r="A169" t="s">
        <v>1917</v>
      </c>
      <c r="B169" t="s">
        <v>1918</v>
      </c>
      <c r="C169" t="s">
        <v>1919</v>
      </c>
      <c r="D169" t="s">
        <v>1920</v>
      </c>
      <c r="E169" t="s">
        <v>196</v>
      </c>
      <c r="F169">
        <v>840</v>
      </c>
      <c r="G169" t="s">
        <v>654</v>
      </c>
    </row>
    <row r="170" spans="1:11">
      <c r="A170" t="s">
        <v>1921</v>
      </c>
      <c r="B170" t="s">
        <v>1922</v>
      </c>
      <c r="C170" t="s">
        <v>1923</v>
      </c>
      <c r="D170" t="s">
        <v>1924</v>
      </c>
    </row>
    <row r="171" spans="1:11">
      <c r="A171" t="s">
        <v>1925</v>
      </c>
      <c r="B171" t="s">
        <v>1926</v>
      </c>
      <c r="C171" t="s">
        <v>1927</v>
      </c>
      <c r="D171" t="s">
        <v>1928</v>
      </c>
      <c r="E171" t="s">
        <v>1623</v>
      </c>
      <c r="F171">
        <v>590</v>
      </c>
      <c r="G171" t="s">
        <v>1624</v>
      </c>
    </row>
    <row r="172" spans="1:11">
      <c r="A172" t="s">
        <v>1929</v>
      </c>
      <c r="B172" t="s">
        <v>1930</v>
      </c>
      <c r="C172" t="s">
        <v>1931</v>
      </c>
      <c r="D172" t="s">
        <v>1932</v>
      </c>
      <c r="E172" t="s">
        <v>1634</v>
      </c>
      <c r="F172">
        <v>598</v>
      </c>
      <c r="G172" t="s">
        <v>1635</v>
      </c>
    </row>
    <row r="173" spans="1:11">
      <c r="A173" t="s">
        <v>1933</v>
      </c>
      <c r="B173" t="s">
        <v>1934</v>
      </c>
      <c r="C173" t="s">
        <v>1935</v>
      </c>
      <c r="D173" t="s">
        <v>1936</v>
      </c>
      <c r="E173" t="s">
        <v>1658</v>
      </c>
      <c r="F173">
        <v>600</v>
      </c>
      <c r="G173" t="s">
        <v>1659</v>
      </c>
    </row>
    <row r="174" spans="1:11">
      <c r="A174" t="s">
        <v>1937</v>
      </c>
      <c r="B174" t="s">
        <v>1938</v>
      </c>
      <c r="C174" t="s">
        <v>1939</v>
      </c>
      <c r="D174" t="s">
        <v>1940</v>
      </c>
      <c r="E174" t="s">
        <v>1628</v>
      </c>
      <c r="F174">
        <v>604</v>
      </c>
      <c r="G174" t="s">
        <v>1629</v>
      </c>
    </row>
    <row r="175" spans="1:11">
      <c r="A175" t="s">
        <v>1941</v>
      </c>
      <c r="B175" t="s">
        <v>1942</v>
      </c>
      <c r="C175" t="s">
        <v>1943</v>
      </c>
      <c r="D175" t="s">
        <v>1944</v>
      </c>
      <c r="E175" t="s">
        <v>1640</v>
      </c>
      <c r="F175">
        <v>608</v>
      </c>
      <c r="G175" t="s">
        <v>1641</v>
      </c>
    </row>
    <row r="176" spans="1:11">
      <c r="A176" t="s">
        <v>1945</v>
      </c>
      <c r="B176" t="s">
        <v>1946</v>
      </c>
      <c r="C176" t="s">
        <v>1947</v>
      </c>
      <c r="D176" t="s">
        <v>1948</v>
      </c>
    </row>
    <row r="177" spans="1:7">
      <c r="A177" t="s">
        <v>1949</v>
      </c>
      <c r="B177" t="s">
        <v>1950</v>
      </c>
      <c r="C177" t="s">
        <v>1951</v>
      </c>
      <c r="D177" t="s">
        <v>1952</v>
      </c>
      <c r="E177" t="s">
        <v>1652</v>
      </c>
      <c r="F177">
        <v>985</v>
      </c>
      <c r="G177" t="s">
        <v>1653</v>
      </c>
    </row>
    <row r="178" spans="1:7">
      <c r="A178" t="s">
        <v>1953</v>
      </c>
      <c r="B178" t="s">
        <v>1954</v>
      </c>
      <c r="C178" t="s">
        <v>1955</v>
      </c>
      <c r="D178" t="s">
        <v>1956</v>
      </c>
      <c r="E178" t="s">
        <v>683</v>
      </c>
      <c r="F178">
        <v>978</v>
      </c>
      <c r="G178" t="s">
        <v>684</v>
      </c>
    </row>
    <row r="179" spans="1:7">
      <c r="A179" t="s">
        <v>1957</v>
      </c>
      <c r="B179" t="s">
        <v>1958</v>
      </c>
      <c r="C179" t="s">
        <v>1959</v>
      </c>
      <c r="D179" t="s">
        <v>1960</v>
      </c>
      <c r="E179" t="s">
        <v>196</v>
      </c>
      <c r="F179">
        <v>840</v>
      </c>
      <c r="G179" t="s">
        <v>654</v>
      </c>
    </row>
    <row r="180" spans="1:7">
      <c r="A180" t="s">
        <v>1961</v>
      </c>
      <c r="B180" t="s">
        <v>1962</v>
      </c>
      <c r="C180" t="s">
        <v>1963</v>
      </c>
      <c r="D180" t="s">
        <v>1964</v>
      </c>
      <c r="E180" t="s">
        <v>1664</v>
      </c>
      <c r="F180">
        <v>634</v>
      </c>
      <c r="G180" t="s">
        <v>1665</v>
      </c>
    </row>
    <row r="181" spans="1:7">
      <c r="A181" t="s">
        <v>1965</v>
      </c>
      <c r="B181" t="s">
        <v>1966</v>
      </c>
      <c r="C181" t="s">
        <v>1967</v>
      </c>
      <c r="D181" t="s">
        <v>1968</v>
      </c>
      <c r="E181" t="s">
        <v>1072</v>
      </c>
      <c r="F181">
        <v>950</v>
      </c>
      <c r="G181" t="s">
        <v>1073</v>
      </c>
    </row>
    <row r="182" spans="1:7">
      <c r="A182" t="s">
        <v>1969</v>
      </c>
      <c r="B182" t="s">
        <v>1970</v>
      </c>
      <c r="C182" t="s">
        <v>1971</v>
      </c>
      <c r="D182" t="s">
        <v>1972</v>
      </c>
      <c r="E182" t="s">
        <v>683</v>
      </c>
      <c r="F182">
        <v>978</v>
      </c>
      <c r="G182" t="s">
        <v>684</v>
      </c>
    </row>
    <row r="183" spans="1:7">
      <c r="A183" t="s">
        <v>1973</v>
      </c>
      <c r="B183" t="s">
        <v>1974</v>
      </c>
      <c r="C183" t="s">
        <v>1975</v>
      </c>
      <c r="D183" t="s">
        <v>1976</v>
      </c>
      <c r="E183" t="s">
        <v>1670</v>
      </c>
      <c r="F183">
        <v>946</v>
      </c>
      <c r="G183" t="s">
        <v>1671</v>
      </c>
    </row>
    <row r="184" spans="1:7">
      <c r="A184" t="s">
        <v>1977</v>
      </c>
      <c r="B184" t="s">
        <v>1978</v>
      </c>
      <c r="C184" t="s">
        <v>1979</v>
      </c>
      <c r="D184" t="s">
        <v>1980</v>
      </c>
      <c r="E184" t="s">
        <v>1682</v>
      </c>
      <c r="F184">
        <v>643</v>
      </c>
      <c r="G184" t="s">
        <v>1683</v>
      </c>
    </row>
    <row r="185" spans="1:7">
      <c r="A185" t="s">
        <v>1981</v>
      </c>
      <c r="B185" t="s">
        <v>1982</v>
      </c>
      <c r="C185" t="s">
        <v>1983</v>
      </c>
      <c r="D185" t="s">
        <v>1984</v>
      </c>
      <c r="E185" t="s">
        <v>1688</v>
      </c>
      <c r="F185">
        <v>646</v>
      </c>
      <c r="G185" t="s">
        <v>1689</v>
      </c>
    </row>
    <row r="186" spans="1:7">
      <c r="A186" t="s">
        <v>1985</v>
      </c>
      <c r="B186" t="s">
        <v>1986</v>
      </c>
      <c r="C186" t="s">
        <v>1987</v>
      </c>
      <c r="D186" t="s">
        <v>1988</v>
      </c>
      <c r="E186" t="s">
        <v>1729</v>
      </c>
      <c r="F186">
        <v>654</v>
      </c>
      <c r="G186" t="s">
        <v>1730</v>
      </c>
    </row>
    <row r="187" spans="1:7">
      <c r="A187" t="s">
        <v>1989</v>
      </c>
      <c r="B187" t="s">
        <v>1990</v>
      </c>
      <c r="C187" t="s">
        <v>1991</v>
      </c>
      <c r="D187" t="s">
        <v>1992</v>
      </c>
      <c r="E187" t="s">
        <v>755</v>
      </c>
      <c r="F187">
        <v>951</v>
      </c>
      <c r="G187" t="s">
        <v>756</v>
      </c>
    </row>
    <row r="188" spans="1:7">
      <c r="A188" t="s">
        <v>1993</v>
      </c>
      <c r="B188" t="s">
        <v>1994</v>
      </c>
      <c r="C188" t="s">
        <v>1995</v>
      </c>
      <c r="D188" t="s">
        <v>1996</v>
      </c>
      <c r="E188" t="s">
        <v>755</v>
      </c>
      <c r="F188">
        <v>951</v>
      </c>
      <c r="G188" t="s">
        <v>756</v>
      </c>
    </row>
    <row r="189" spans="1:7">
      <c r="A189" t="s">
        <v>1997</v>
      </c>
      <c r="B189" t="s">
        <v>1998</v>
      </c>
      <c r="C189" t="s">
        <v>1999</v>
      </c>
      <c r="D189" t="s">
        <v>2000</v>
      </c>
      <c r="E189" t="s">
        <v>683</v>
      </c>
      <c r="F189">
        <v>978</v>
      </c>
      <c r="G189" t="s">
        <v>684</v>
      </c>
    </row>
    <row r="190" spans="1:7">
      <c r="A190" t="s">
        <v>2001</v>
      </c>
      <c r="B190" t="s">
        <v>2002</v>
      </c>
      <c r="C190" t="s">
        <v>2003</v>
      </c>
      <c r="D190" t="s">
        <v>2004</v>
      </c>
      <c r="E190" t="s">
        <v>755</v>
      </c>
      <c r="F190">
        <v>951</v>
      </c>
      <c r="G190" t="s">
        <v>756</v>
      </c>
    </row>
    <row r="191" spans="1:7">
      <c r="A191" t="s">
        <v>2005</v>
      </c>
      <c r="B191" t="s">
        <v>2006</v>
      </c>
      <c r="C191" t="s">
        <v>2007</v>
      </c>
      <c r="D191" t="s">
        <v>2008</v>
      </c>
      <c r="E191" t="s">
        <v>683</v>
      </c>
      <c r="F191">
        <v>978</v>
      </c>
      <c r="G191" t="s">
        <v>684</v>
      </c>
    </row>
    <row r="192" spans="1:7">
      <c r="A192" t="s">
        <v>2009</v>
      </c>
      <c r="B192" t="s">
        <v>2010</v>
      </c>
      <c r="C192" t="s">
        <v>2011</v>
      </c>
      <c r="D192" t="s">
        <v>2012</v>
      </c>
      <c r="E192" t="s">
        <v>683</v>
      </c>
      <c r="F192">
        <v>978</v>
      </c>
      <c r="G192" t="s">
        <v>684</v>
      </c>
    </row>
    <row r="193" spans="1:7">
      <c r="A193" t="s">
        <v>2013</v>
      </c>
      <c r="B193" t="s">
        <v>2014</v>
      </c>
      <c r="C193" t="s">
        <v>2015</v>
      </c>
      <c r="D193" t="s">
        <v>2016</v>
      </c>
      <c r="E193" t="s">
        <v>1885</v>
      </c>
      <c r="F193">
        <v>882</v>
      </c>
      <c r="G193" t="s">
        <v>1886</v>
      </c>
    </row>
    <row r="194" spans="1:7">
      <c r="A194" t="s">
        <v>2017</v>
      </c>
      <c r="B194" t="s">
        <v>2018</v>
      </c>
      <c r="C194" t="s">
        <v>2019</v>
      </c>
      <c r="D194" t="s">
        <v>2020</v>
      </c>
      <c r="E194" t="s">
        <v>683</v>
      </c>
      <c r="F194">
        <v>978</v>
      </c>
      <c r="G194" t="s">
        <v>684</v>
      </c>
    </row>
    <row r="195" spans="1:7">
      <c r="A195" t="s">
        <v>2021</v>
      </c>
      <c r="B195" t="s">
        <v>2022</v>
      </c>
      <c r="C195" t="s">
        <v>2023</v>
      </c>
      <c r="D195" t="s">
        <v>2024</v>
      </c>
      <c r="E195" t="s">
        <v>1759</v>
      </c>
      <c r="F195">
        <v>678</v>
      </c>
      <c r="G195" t="s">
        <v>1760</v>
      </c>
    </row>
    <row r="196" spans="1:7">
      <c r="A196" t="s">
        <v>2025</v>
      </c>
      <c r="B196" t="s">
        <v>2026</v>
      </c>
      <c r="C196" t="s">
        <v>2027</v>
      </c>
      <c r="D196" t="s">
        <v>2028</v>
      </c>
      <c r="E196" t="s">
        <v>1694</v>
      </c>
      <c r="F196">
        <v>682</v>
      </c>
      <c r="G196" t="s">
        <v>1695</v>
      </c>
    </row>
    <row r="197" spans="1:7">
      <c r="A197" t="s">
        <v>2029</v>
      </c>
      <c r="B197" t="s">
        <v>2030</v>
      </c>
      <c r="C197" t="s">
        <v>2031</v>
      </c>
      <c r="D197" t="s">
        <v>2032</v>
      </c>
      <c r="E197" t="s">
        <v>939</v>
      </c>
      <c r="F197">
        <v>952</v>
      </c>
      <c r="G197" t="s">
        <v>940</v>
      </c>
    </row>
    <row r="198" spans="1:7">
      <c r="A198" t="s">
        <v>2033</v>
      </c>
      <c r="B198" t="s">
        <v>2034</v>
      </c>
      <c r="C198" t="s">
        <v>2035</v>
      </c>
      <c r="D198" t="s">
        <v>2036</v>
      </c>
      <c r="E198" t="s">
        <v>1676</v>
      </c>
      <c r="F198">
        <v>941</v>
      </c>
      <c r="G198" t="s">
        <v>1677</v>
      </c>
    </row>
    <row r="199" spans="1:7">
      <c r="A199" t="s">
        <v>2037</v>
      </c>
      <c r="B199" t="s">
        <v>2038</v>
      </c>
      <c r="C199" t="s">
        <v>2039</v>
      </c>
      <c r="D199" t="s">
        <v>2040</v>
      </c>
      <c r="E199" t="s">
        <v>1705</v>
      </c>
      <c r="F199">
        <v>690</v>
      </c>
      <c r="G199" t="s">
        <v>1706</v>
      </c>
    </row>
    <row r="200" spans="1:7">
      <c r="A200" t="s">
        <v>2041</v>
      </c>
      <c r="B200" t="s">
        <v>2042</v>
      </c>
      <c r="C200" t="s">
        <v>2043</v>
      </c>
      <c r="D200" t="s">
        <v>2044</v>
      </c>
      <c r="E200" t="s">
        <v>1735</v>
      </c>
      <c r="F200">
        <v>694</v>
      </c>
      <c r="G200" t="s">
        <v>1736</v>
      </c>
    </row>
    <row r="201" spans="1:7">
      <c r="A201" t="s">
        <v>2045</v>
      </c>
      <c r="B201" t="s">
        <v>2046</v>
      </c>
      <c r="C201" t="s">
        <v>2047</v>
      </c>
      <c r="D201" t="s">
        <v>2048</v>
      </c>
      <c r="E201" t="s">
        <v>1723</v>
      </c>
      <c r="F201">
        <v>702</v>
      </c>
      <c r="G201" t="s">
        <v>1724</v>
      </c>
    </row>
    <row r="202" spans="1:7">
      <c r="A202" t="s">
        <v>2049</v>
      </c>
      <c r="B202" t="s">
        <v>2050</v>
      </c>
      <c r="C202" t="s">
        <v>2051</v>
      </c>
      <c r="D202" t="s">
        <v>2052</v>
      </c>
      <c r="E202" t="s">
        <v>683</v>
      </c>
      <c r="F202">
        <v>978</v>
      </c>
      <c r="G202" t="s">
        <v>684</v>
      </c>
    </row>
    <row r="203" spans="1:7">
      <c r="A203" t="s">
        <v>2053</v>
      </c>
      <c r="B203" t="s">
        <v>2054</v>
      </c>
      <c r="C203" t="s">
        <v>2055</v>
      </c>
      <c r="D203" t="s">
        <v>2056</v>
      </c>
      <c r="E203" t="s">
        <v>683</v>
      </c>
      <c r="F203">
        <v>978</v>
      </c>
      <c r="G203" t="s">
        <v>684</v>
      </c>
    </row>
    <row r="204" spans="1:7">
      <c r="A204" t="s">
        <v>2057</v>
      </c>
      <c r="B204" t="s">
        <v>2058</v>
      </c>
      <c r="C204" t="s">
        <v>2059</v>
      </c>
      <c r="D204" t="s">
        <v>2060</v>
      </c>
      <c r="E204" t="s">
        <v>1700</v>
      </c>
      <c r="F204">
        <v>90</v>
      </c>
      <c r="G204" t="s">
        <v>1701</v>
      </c>
    </row>
    <row r="205" spans="1:7">
      <c r="A205" t="s">
        <v>2061</v>
      </c>
      <c r="B205" t="s">
        <v>2062</v>
      </c>
      <c r="C205" t="s">
        <v>2063</v>
      </c>
      <c r="D205" t="s">
        <v>2064</v>
      </c>
      <c r="E205" t="s">
        <v>1741</v>
      </c>
      <c r="F205">
        <v>706</v>
      </c>
      <c r="G205" t="s">
        <v>1742</v>
      </c>
    </row>
    <row r="206" spans="1:7">
      <c r="A206" t="s">
        <v>2065</v>
      </c>
      <c r="B206" t="s">
        <v>2066</v>
      </c>
      <c r="C206" t="s">
        <v>2067</v>
      </c>
      <c r="D206" t="s">
        <v>2068</v>
      </c>
      <c r="E206" t="s">
        <v>1909</v>
      </c>
      <c r="F206">
        <v>710</v>
      </c>
      <c r="G206" t="s">
        <v>1910</v>
      </c>
    </row>
    <row r="207" spans="1:7">
      <c r="A207" t="s">
        <v>2069</v>
      </c>
      <c r="B207" t="s">
        <v>2070</v>
      </c>
      <c r="C207" t="s">
        <v>2071</v>
      </c>
      <c r="D207" t="s">
        <v>2072</v>
      </c>
    </row>
    <row r="208" spans="1:7">
      <c r="A208" t="s">
        <v>2073</v>
      </c>
      <c r="B208" t="s">
        <v>2074</v>
      </c>
      <c r="C208" t="s">
        <v>2075</v>
      </c>
      <c r="D208" t="s">
        <v>2076</v>
      </c>
      <c r="E208" t="s">
        <v>1753</v>
      </c>
      <c r="F208">
        <v>728</v>
      </c>
      <c r="G208" t="s">
        <v>1754</v>
      </c>
    </row>
    <row r="209" spans="1:7">
      <c r="A209" t="s">
        <v>2077</v>
      </c>
      <c r="B209" t="s">
        <v>2078</v>
      </c>
      <c r="C209" t="s">
        <v>2079</v>
      </c>
      <c r="D209" t="s">
        <v>2080</v>
      </c>
      <c r="E209" t="s">
        <v>683</v>
      </c>
      <c r="F209">
        <v>978</v>
      </c>
      <c r="G209" t="s">
        <v>684</v>
      </c>
    </row>
    <row r="210" spans="1:7">
      <c r="A210" t="s">
        <v>2081</v>
      </c>
      <c r="B210" t="s">
        <v>2082</v>
      </c>
      <c r="C210" t="s">
        <v>2083</v>
      </c>
      <c r="D210" t="s">
        <v>2084</v>
      </c>
      <c r="E210" t="s">
        <v>1473</v>
      </c>
      <c r="F210">
        <v>144</v>
      </c>
      <c r="G210" t="s">
        <v>1474</v>
      </c>
    </row>
    <row r="211" spans="1:7">
      <c r="A211" t="s">
        <v>2085</v>
      </c>
      <c r="B211" t="s">
        <v>2086</v>
      </c>
      <c r="C211" t="s">
        <v>2087</v>
      </c>
      <c r="D211" t="s">
        <v>2088</v>
      </c>
      <c r="E211" t="s">
        <v>1711</v>
      </c>
      <c r="F211">
        <v>938</v>
      </c>
      <c r="G211" t="s">
        <v>1712</v>
      </c>
    </row>
    <row r="212" spans="1:7">
      <c r="A212" t="s">
        <v>2089</v>
      </c>
      <c r="B212" t="s">
        <v>2090</v>
      </c>
      <c r="C212" t="s">
        <v>2091</v>
      </c>
      <c r="D212" t="s">
        <v>2092</v>
      </c>
      <c r="E212" t="s">
        <v>1747</v>
      </c>
      <c r="F212">
        <v>968</v>
      </c>
      <c r="G212" t="s">
        <v>1748</v>
      </c>
    </row>
    <row r="213" spans="1:7">
      <c r="A213" t="s">
        <v>2093</v>
      </c>
      <c r="B213" t="s">
        <v>2094</v>
      </c>
      <c r="C213" t="s">
        <v>2095</v>
      </c>
      <c r="D213" t="s">
        <v>2096</v>
      </c>
    </row>
    <row r="214" spans="1:7">
      <c r="A214" t="s">
        <v>2097</v>
      </c>
      <c r="B214" t="s">
        <v>2098</v>
      </c>
      <c r="C214" t="s">
        <v>2099</v>
      </c>
      <c r="D214" t="s">
        <v>2100</v>
      </c>
      <c r="E214" t="s">
        <v>1717</v>
      </c>
      <c r="F214">
        <v>752</v>
      </c>
      <c r="G214" t="s">
        <v>1718</v>
      </c>
    </row>
    <row r="215" spans="1:7">
      <c r="A215" t="s">
        <v>2101</v>
      </c>
      <c r="B215" t="s">
        <v>2102</v>
      </c>
      <c r="C215" t="s">
        <v>2103</v>
      </c>
      <c r="D215" t="s">
        <v>2104</v>
      </c>
      <c r="E215" t="s">
        <v>1053</v>
      </c>
      <c r="F215">
        <v>756</v>
      </c>
      <c r="G215" t="s">
        <v>1054</v>
      </c>
    </row>
    <row r="216" spans="1:7">
      <c r="A216" t="s">
        <v>2105</v>
      </c>
      <c r="B216" t="s">
        <v>2106</v>
      </c>
      <c r="C216" t="s">
        <v>2107</v>
      </c>
      <c r="D216" t="s">
        <v>2108</v>
      </c>
      <c r="E216" t="s">
        <v>1765</v>
      </c>
      <c r="F216">
        <v>760</v>
      </c>
      <c r="G216" t="s">
        <v>1766</v>
      </c>
    </row>
    <row r="217" spans="1:7">
      <c r="A217" t="s">
        <v>2109</v>
      </c>
      <c r="B217" t="s">
        <v>2110</v>
      </c>
      <c r="C217" t="s">
        <v>2111</v>
      </c>
      <c r="D217" t="s">
        <v>2112</v>
      </c>
      <c r="E217" t="s">
        <v>1823</v>
      </c>
      <c r="F217">
        <v>901</v>
      </c>
      <c r="G217" t="s">
        <v>1824</v>
      </c>
    </row>
    <row r="218" spans="1:7">
      <c r="A218" t="s">
        <v>2113</v>
      </c>
      <c r="B218" t="s">
        <v>2114</v>
      </c>
      <c r="C218" t="s">
        <v>2115</v>
      </c>
      <c r="D218" t="s">
        <v>2116</v>
      </c>
      <c r="E218" t="s">
        <v>1781</v>
      </c>
      <c r="F218">
        <v>972</v>
      </c>
      <c r="G218" t="s">
        <v>1782</v>
      </c>
    </row>
    <row r="219" spans="1:7">
      <c r="A219" t="s">
        <v>2117</v>
      </c>
      <c r="B219" t="s">
        <v>2118</v>
      </c>
      <c r="C219" t="s">
        <v>2119</v>
      </c>
      <c r="D219" t="s">
        <v>2120</v>
      </c>
      <c r="E219" t="s">
        <v>1829</v>
      </c>
      <c r="F219">
        <v>834</v>
      </c>
      <c r="G219" t="s">
        <v>1830</v>
      </c>
    </row>
    <row r="220" spans="1:7">
      <c r="A220" t="s">
        <v>2121</v>
      </c>
      <c r="B220" t="s">
        <v>2122</v>
      </c>
      <c r="C220" t="s">
        <v>2123</v>
      </c>
      <c r="D220" t="s">
        <v>2124</v>
      </c>
      <c r="E220" t="s">
        <v>1775</v>
      </c>
      <c r="F220">
        <v>764</v>
      </c>
      <c r="G220" t="s">
        <v>1776</v>
      </c>
    </row>
    <row r="221" spans="1:7">
      <c r="A221" t="s">
        <v>2125</v>
      </c>
      <c r="B221" t="s">
        <v>2126</v>
      </c>
      <c r="C221" t="s">
        <v>2127</v>
      </c>
      <c r="D221" t="s">
        <v>2128</v>
      </c>
      <c r="E221" t="s">
        <v>196</v>
      </c>
      <c r="F221">
        <v>840</v>
      </c>
      <c r="G221" t="s">
        <v>654</v>
      </c>
    </row>
    <row r="222" spans="1:7">
      <c r="A222" t="s">
        <v>2129</v>
      </c>
      <c r="B222" t="s">
        <v>2130</v>
      </c>
      <c r="C222" t="s">
        <v>2131</v>
      </c>
      <c r="D222" t="s">
        <v>2132</v>
      </c>
      <c r="E222" t="s">
        <v>939</v>
      </c>
      <c r="F222">
        <v>952</v>
      </c>
      <c r="G222" t="s">
        <v>940</v>
      </c>
    </row>
    <row r="223" spans="1:7">
      <c r="A223" t="s">
        <v>2133</v>
      </c>
      <c r="B223" t="s">
        <v>2134</v>
      </c>
      <c r="C223" t="s">
        <v>2135</v>
      </c>
      <c r="D223" t="s">
        <v>2136</v>
      </c>
    </row>
    <row r="224" spans="1:7">
      <c r="A224" t="s">
        <v>2137</v>
      </c>
      <c r="B224" t="s">
        <v>2138</v>
      </c>
      <c r="C224" t="s">
        <v>2139</v>
      </c>
      <c r="D224" t="s">
        <v>2140</v>
      </c>
      <c r="E224" t="s">
        <v>1799</v>
      </c>
      <c r="F224">
        <v>776</v>
      </c>
      <c r="G224" t="s">
        <v>1800</v>
      </c>
    </row>
    <row r="225" spans="1:7">
      <c r="A225" t="s">
        <v>2141</v>
      </c>
      <c r="B225" t="s">
        <v>2142</v>
      </c>
      <c r="C225" t="s">
        <v>2143</v>
      </c>
      <c r="D225" t="s">
        <v>2144</v>
      </c>
      <c r="E225" t="s">
        <v>1811</v>
      </c>
      <c r="F225">
        <v>780</v>
      </c>
      <c r="G225" t="s">
        <v>1812</v>
      </c>
    </row>
    <row r="226" spans="1:7">
      <c r="A226" t="s">
        <v>2145</v>
      </c>
      <c r="B226" t="s">
        <v>2146</v>
      </c>
      <c r="C226" t="s">
        <v>2147</v>
      </c>
      <c r="D226" t="s">
        <v>2148</v>
      </c>
      <c r="E226" t="s">
        <v>1793</v>
      </c>
      <c r="F226">
        <v>788</v>
      </c>
      <c r="G226" t="s">
        <v>1794</v>
      </c>
    </row>
    <row r="227" spans="1:7">
      <c r="A227" t="s">
        <v>2149</v>
      </c>
      <c r="B227" t="s">
        <v>2150</v>
      </c>
      <c r="C227" t="s">
        <v>2151</v>
      </c>
      <c r="D227" t="s">
        <v>2152</v>
      </c>
      <c r="E227" t="s">
        <v>1805</v>
      </c>
      <c r="F227">
        <v>949</v>
      </c>
      <c r="G227" t="s">
        <v>1806</v>
      </c>
    </row>
    <row r="228" spans="1:7">
      <c r="A228" t="s">
        <v>2153</v>
      </c>
      <c r="B228" t="s">
        <v>2154</v>
      </c>
      <c r="C228" t="s">
        <v>2155</v>
      </c>
      <c r="D228" t="s">
        <v>2156</v>
      </c>
      <c r="E228" t="s">
        <v>1787</v>
      </c>
      <c r="F228">
        <v>934</v>
      </c>
      <c r="G228" t="s">
        <v>1788</v>
      </c>
    </row>
    <row r="229" spans="1:7">
      <c r="A229" t="s">
        <v>2157</v>
      </c>
      <c r="B229" t="s">
        <v>2158</v>
      </c>
      <c r="C229" t="s">
        <v>2159</v>
      </c>
      <c r="D229" t="s">
        <v>2160</v>
      </c>
      <c r="E229" t="s">
        <v>196</v>
      </c>
      <c r="F229">
        <v>840</v>
      </c>
      <c r="G229" t="s">
        <v>654</v>
      </c>
    </row>
    <row r="230" spans="1:7">
      <c r="A230" t="s">
        <v>2161</v>
      </c>
      <c r="B230" t="s">
        <v>2162</v>
      </c>
      <c r="C230" t="s">
        <v>2163</v>
      </c>
      <c r="D230" t="s">
        <v>2164</v>
      </c>
      <c r="E230" t="s">
        <v>1817</v>
      </c>
      <c r="F230">
        <v>0</v>
      </c>
      <c r="G230" t="s">
        <v>1818</v>
      </c>
    </row>
    <row r="231" spans="1:7">
      <c r="A231" t="s">
        <v>2165</v>
      </c>
      <c r="B231" t="s">
        <v>2166</v>
      </c>
      <c r="C231" t="s">
        <v>2167</v>
      </c>
      <c r="D231" t="s">
        <v>2168</v>
      </c>
      <c r="E231" t="s">
        <v>1841</v>
      </c>
      <c r="F231">
        <v>800</v>
      </c>
      <c r="G231" t="s">
        <v>1842</v>
      </c>
    </row>
    <row r="232" spans="1:7">
      <c r="A232" t="s">
        <v>2169</v>
      </c>
      <c r="B232" t="s">
        <v>2170</v>
      </c>
      <c r="C232" t="s">
        <v>2171</v>
      </c>
      <c r="D232" t="s">
        <v>2172</v>
      </c>
      <c r="E232" t="s">
        <v>1835</v>
      </c>
      <c r="F232">
        <v>980</v>
      </c>
      <c r="G232" t="s">
        <v>1836</v>
      </c>
    </row>
    <row r="233" spans="1:7">
      <c r="A233" t="s">
        <v>2173</v>
      </c>
      <c r="B233" t="s">
        <v>2174</v>
      </c>
      <c r="C233" t="s">
        <v>2175</v>
      </c>
      <c r="D233" t="s">
        <v>2176</v>
      </c>
      <c r="E233" t="s">
        <v>757</v>
      </c>
      <c r="F233">
        <v>784</v>
      </c>
      <c r="G233" t="s">
        <v>758</v>
      </c>
    </row>
    <row r="234" spans="1:7">
      <c r="A234" t="s">
        <v>2177</v>
      </c>
      <c r="B234" t="s">
        <v>2178</v>
      </c>
      <c r="C234" t="s">
        <v>2179</v>
      </c>
      <c r="D234" t="s">
        <v>2180</v>
      </c>
      <c r="E234" t="s">
        <v>1219</v>
      </c>
      <c r="F234">
        <v>826</v>
      </c>
      <c r="G234" t="s">
        <v>1220</v>
      </c>
    </row>
    <row r="235" spans="1:7">
      <c r="A235" t="s">
        <v>2181</v>
      </c>
      <c r="B235" t="s">
        <v>2182</v>
      </c>
      <c r="C235" t="s">
        <v>2183</v>
      </c>
      <c r="D235" t="s">
        <v>2184</v>
      </c>
      <c r="E235" t="s">
        <v>1855</v>
      </c>
      <c r="F235">
        <v>858</v>
      </c>
      <c r="G235" t="s">
        <v>1856</v>
      </c>
    </row>
    <row r="236" spans="1:7">
      <c r="A236" t="s">
        <v>2185</v>
      </c>
      <c r="B236" t="s">
        <v>2186</v>
      </c>
      <c r="C236" t="s">
        <v>2187</v>
      </c>
      <c r="D236" t="s">
        <v>2188</v>
      </c>
      <c r="E236" t="s">
        <v>1861</v>
      </c>
      <c r="F236">
        <v>860</v>
      </c>
      <c r="G236" t="s">
        <v>1862</v>
      </c>
    </row>
    <row r="237" spans="1:7">
      <c r="A237" t="s">
        <v>2189</v>
      </c>
      <c r="B237" t="s">
        <v>2190</v>
      </c>
      <c r="C237" t="s">
        <v>2191</v>
      </c>
      <c r="D237" t="s">
        <v>2192</v>
      </c>
      <c r="E237" t="s">
        <v>1879</v>
      </c>
      <c r="F237">
        <v>548</v>
      </c>
      <c r="G237" t="s">
        <v>1880</v>
      </c>
    </row>
    <row r="238" spans="1:7">
      <c r="A238" t="s">
        <v>2193</v>
      </c>
      <c r="B238" t="s">
        <v>2194</v>
      </c>
      <c r="C238" t="s">
        <v>599</v>
      </c>
      <c r="D238" t="s">
        <v>2195</v>
      </c>
      <c r="E238" t="s">
        <v>683</v>
      </c>
      <c r="F238">
        <v>978</v>
      </c>
      <c r="G238" t="s">
        <v>684</v>
      </c>
    </row>
    <row r="239" spans="1:7">
      <c r="A239" t="s">
        <v>2196</v>
      </c>
      <c r="B239" t="s">
        <v>2197</v>
      </c>
      <c r="C239" t="s">
        <v>2198</v>
      </c>
      <c r="D239" t="s">
        <v>2199</v>
      </c>
      <c r="E239" t="s">
        <v>1867</v>
      </c>
      <c r="F239">
        <v>937</v>
      </c>
      <c r="G239" t="s">
        <v>1868</v>
      </c>
    </row>
    <row r="240" spans="1:7">
      <c r="A240" t="s">
        <v>2200</v>
      </c>
      <c r="B240" t="s">
        <v>2201</v>
      </c>
      <c r="C240" t="s">
        <v>2202</v>
      </c>
      <c r="D240" t="s">
        <v>2203</v>
      </c>
      <c r="E240" t="s">
        <v>1873</v>
      </c>
      <c r="F240">
        <v>704</v>
      </c>
      <c r="G240" t="s">
        <v>1874</v>
      </c>
    </row>
    <row r="241" spans="1:7">
      <c r="A241" t="s">
        <v>2204</v>
      </c>
      <c r="B241" t="s">
        <v>2205</v>
      </c>
      <c r="C241" t="s">
        <v>2206</v>
      </c>
      <c r="D241" t="s">
        <v>2207</v>
      </c>
      <c r="E241" t="s">
        <v>196</v>
      </c>
      <c r="F241">
        <v>840</v>
      </c>
      <c r="G241" t="s">
        <v>654</v>
      </c>
    </row>
    <row r="242" spans="1:7">
      <c r="A242" t="s">
        <v>2208</v>
      </c>
      <c r="B242" t="s">
        <v>2209</v>
      </c>
      <c r="C242" t="s">
        <v>2210</v>
      </c>
      <c r="D242" t="s">
        <v>2211</v>
      </c>
    </row>
    <row r="243" spans="1:7">
      <c r="A243" t="s">
        <v>2212</v>
      </c>
      <c r="B243" t="s">
        <v>2213</v>
      </c>
      <c r="C243" t="s">
        <v>2214</v>
      </c>
      <c r="D243" t="s">
        <v>2215</v>
      </c>
    </row>
    <row r="244" spans="1:7">
      <c r="A244" t="s">
        <v>2216</v>
      </c>
      <c r="B244" t="s">
        <v>2217</v>
      </c>
      <c r="C244" t="s">
        <v>2218</v>
      </c>
      <c r="D244" t="s">
        <v>2219</v>
      </c>
      <c r="E244" t="s">
        <v>1903</v>
      </c>
      <c r="F244">
        <v>886</v>
      </c>
      <c r="G244" t="s">
        <v>1904</v>
      </c>
    </row>
    <row r="245" spans="1:7">
      <c r="A245" t="s">
        <v>2220</v>
      </c>
      <c r="B245" t="s">
        <v>2221</v>
      </c>
      <c r="C245" t="s">
        <v>2222</v>
      </c>
      <c r="D245" t="s">
        <v>2223</v>
      </c>
      <c r="E245" t="s">
        <v>1915</v>
      </c>
      <c r="F245">
        <v>967</v>
      </c>
      <c r="G245" t="s">
        <v>1916</v>
      </c>
    </row>
    <row r="246" spans="1:7">
      <c r="A246" t="s">
        <v>2224</v>
      </c>
      <c r="B246" t="s">
        <v>2225</v>
      </c>
      <c r="C246" t="s">
        <v>2226</v>
      </c>
      <c r="D246" t="s">
        <v>2227</v>
      </c>
      <c r="E246" t="s">
        <v>196</v>
      </c>
      <c r="F246">
        <v>840</v>
      </c>
      <c r="G246" t="s">
        <v>654</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3 4 f 9 7 f 3 5 - 5 9 6 1 - 4 9 1 2 - b 6 0 7 - 9 3 d 5 f 4 c b 7 6 3 e "   x m l n s = " h t t p : / / s c h e m a s . m i c r o s o f t . c o m / D a t a M a s h u p " > A A A A A N E E A A B Q S w M E F A A C A A g A M L i i U q X H d F a j A A A A 9 Q A A A B I A H A B D b 2 5 m a W c v U G F j a 2 F n Z S 5 4 b W w g o h g A K K A U A A A A A A A A A A A A A A A A A A A A A A A A A A A A h Y + x D o I w G I R f h X S n L X V R 8 l M G V 1 E T E + N a a 4 V G + D F Q L O / m 4 C P 5 C m I U d X O 8 7 + 6 S u / v 1 B m l f l c H F N K 2 t M S E R 5 S Q w q O u D x T w h n T u G U 5 J K W C t 9 U r k J h j C 2 c d / a h B T O n W P G v P f U T 2 j d 5 E x w H r F d t t j o w l Q q t N g 6 h d q Q T + v w v 0 U k b F 9 j p K C z i A o u K A c 2 M s g s f n 0 x z H 2 6 P x D m X e m 6 x k j c h 8 s V s F E C e 1 + Q D 1 B L A w Q U A A I A C A A w u K J 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L i i U l g G 8 f / M A Q A A r A Y A A B M A H A B G b 3 J t d W x h c y 9 T Z W N 0 a W 9 u M S 5 t I K I Y A C i g F A A A A A A A A A A A A A A A A A A A A A A A A A A A A O 1 S T W s i Q R S 8 C / 6 H R + f i w E Q y J r v Z 7 O I h O z F B E k 3 I G H L Q I J 3 x R Z v 0 d E t / + I H 4 3 7 c n v Y j s O E P Y 4 7 J e h K r 3 a q p f l c b U M C k g 8 f / R j 3 q t X t M z q n A C N 3 K B S m Q o z F j h A o V F P T b 0 l S O 0 g a O p 1 8 D 9 E m l V m i O d V Y q 8 G V u l 3 M K z V O + v U r 4 3 g s 2 w T z N s k 1 I x 8 r I d x l I Y x 7 y E X v O I x D M q p s 7 C Y D 1 H 4 s Q H + W R z o K j Q b 1 J l s e Q 2 E z m p G 9 5 A u N m Q m + s E 7 p w 2 h 4 i E Y B w L B l d m G 8 I + 1 6 r g T i u 4 s 4 N c z K n W 7 I 2 l N D 9 f Y S Q / q 1 Q F + N F f A L R R S D M Q 7 k J F 9 d 3 B g E 5 R p O t S l Q X l d r d P x f q D 9 E H 8 s b U N 6 j U m D h 5 5 P / i j 8 r S g 0 Q r I / / z / 9 f w f q D J w C s f w i H O p D B N T c E a Y Y a i r 0 t / F f s 1 c X L 9 T 1 Q 0 S f x 8 9 a V R 6 9 P P + 8 v i y 9 3 D f T z q 9 0 Z V M b f 4 + P e p 0 B 1 1 I b J Z R t X Z O s z m n B q F 1 E p 1 D H 5 c A n c m S C V i y O U T N F d c r E o Q g L O f u b c p i s K t N h e 1 x M k M 0 u X n v e T P s u g + 1 K 1 8 a 3 j I x a R O / 6 W p 6 R Q 3 9 q 4 5 + x l n e Y L 9 T b K / H i 8 3 1 e L G 1 H j 8 r d O I D / l I y / r U E P y / B v x 2 W v y g Z j 0 4 O z 0 f R P l 7 V 0 F 9 Q S w E C L Q A U A A I A C A A w u K J S p c d 0 V q M A A A D 1 A A A A E g A A A A A A A A A A A A A A A A A A A A A A Q 2 9 u Z m l n L 1 B h Y 2 t h Z 2 U u e G 1 s U E s B A i 0 A F A A C A A g A M L i i U g / K 6 a u k A A A A 6 Q A A A B M A A A A A A A A A A A A A A A A A 7 w A A A F t D b 2 5 0 Z W 5 0 X 1 R 5 c G V z X S 5 4 b W x Q S w E C L Q A U A A I A C A A w u K J S W A b x / 8 w B A A C s B g A A E w A A A A A A A A A A A A A A A A D g A Q A A R m 9 y b X V s Y X M v U 2 V j d G l v b j E u b V B L B Q Y A A A A A A w A D A M I A A A D 5 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O K w A A A A A A A C w r 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H b 3 Z l c m 5 t Z W 5 0 X 3 J l d m V u d W V z X 3 R h Y m x l P C 9 J d G V t U G F 0 a D 4 8 L 0 l 0 Z W 1 M b 2 N h d G l v b j 4 8 U 3 R h Y m x l R W 5 0 c m l l c z 4 8 R W 5 0 c n k g V H l w Z T 0 i S X N Q c m l 2 Y X R l I i B W Y W x 1 Z T 0 i b D A i I C 8 + P E V u d H J 5 I F R 5 c G U 9 I k J 1 Z m Z l c k 5 l e H R S Z W Z y Z X N o I i B W Y W x 1 Z T 0 i b D E i I C 8 + P E V u d H J 5 I F R 5 c G U 9 I k Z p b G x F b m F i b G V k I i B W Y W x 1 Z T 0 i b D A i I C 8 + P E V u d H J 5 I F R 5 c G U 9 I k Z p b G x P Y m p l Y 3 R U e X B l I i B W Y W x 1 Z T 0 i c 0 N v b m 5 l Y 3 R p b 2 5 P b m x 5 I i A v P j x F b n R y e S B U e X B l P S J G a W x s V G 9 E Y X R h T W 9 k Z W x F b m F i b G V k I i B W Y W x 1 Z T 0 i b D A i I C 8 + P E V u d H J 5 I F R 5 c G U 9 I k 5 h b W V V c G R h d G V k Q W Z 0 Z X J G a W x s I i B W Y W x 1 Z T 0 i b D A i I C 8 + P E V u d H J 5 I F R 5 c G U 9 I k 5 h d m l n Y X R p b 2 5 T d G V w T m F t Z S I g V m F s d W U 9 I n N O Y X Z p Z 2 F 0 a W 9 u I i A v P j x F b n R y e S B U e X B l P S J S Z X N 1 b H R U e X B l I i B W Y W x 1 Z T 0 i c 0 V 4 Y 2 V w d G l v b i 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C 0 y M V Q x M T o 0 M z o w M y 4 0 N j Q 1 M j g w 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D b 2 x 1 b W 5 D b 3 V u d C Z x d W 9 0 O z o x M C w m c X V v d D t L Z X l D b 2 x 1 b W 5 O Y W 1 l c y Z x d W 9 0 O z p b X S w m c X V v d D t D 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1 J l b G F 0 a W 9 u c 2 h p c E l u Z m 8 m c X V v d D s 6 W 1 1 9 I i A v P j w v U 3 R h Y m x l R W 5 0 c m l l c z 4 8 L 0 l 0 Z W 0 + P E l 0 Z W 0 + P E l 0 Z W 1 M b 2 N h d G l v b j 4 8 S X R l b V R 5 c G U + R m 9 y b X V s Y T w v S X R l b V R 5 c G U + P E l 0 Z W 1 Q Y X R o P l N l Y 3 R p b 2 4 x L 0 d v d m V y b m 1 l b n R f c m V 2 Z W 5 1 Z X N f d G F i b G U v U 2 9 1 c m N l P C 9 J d G V t U G F 0 a D 4 8 L 0 l 0 Z W 1 M b 2 N h d G l v b j 4 8 U 3 R h Y m x l R W 5 0 c m l l c y A v P j w v S X R l b T 4 8 S X R l b T 4 8 S X R l b U x v Y 2 F 0 a W 9 u P j x J d G V t V H l w Z T 5 G b 3 J t d W x h P C 9 J d G V t V H l w Z T 4 8 S X R l b V B h d G g + U 2 V j d G l v b j E v R 2 9 2 Z X J u b W V u d F 9 y Z X Z l b n V l c 1 9 0 Y W J s Z S 9 D a G F u Z 2 V k J T I w V H l w Z T w v S X R l b V B h d G g + P C 9 J d G V t T G 9 j Y X R p b 2 4 + P F N 0 Y W J s Z U V u d H J p Z X M g L z 4 8 L 0 l 0 Z W 0 + P E l 0 Z W 0 + P E l 0 Z W 1 M b 2 N h d G l v b j 4 8 S X R l b V R 5 c G U + R m 9 y b X V s Y T w v S X R l b V R 5 c G U + P E l 0 Z W 1 Q Y X R o P l N l Y 3 R p b 2 4 x L 0 d v d m V y b m 1 l b n R f c m V 2 Z W 5 1 Z X N f d G F i b G U l M j A o M i k 8 L 0 l 0 Z W 1 Q Y X R o P j w v S X R l b U x v Y 2 F 0 a W 9 u P j x T d G F i b G V F b n R y a W V z P j x F b n R y e S B U e X B l P S J J c 1 B y a X Z h d G U i I F Z h b H V l P S J s M C I g L z 4 8 R W 5 0 c n k g V H l w Z T 0 i Q n V m Z m V y T m V 4 d F J l Z n J l c 2 g i I F Z h b H V l P S J s M S I g L z 4 8 R W 5 0 c n k g V H l w Z T 0 i R m l s b E V u Y W J s Z W Q i I F Z h b H V l P S J s M C I g L z 4 8 R W 5 0 c n k g V H l w Z T 0 i R m l s b E 9 i a m V j d F R 5 c G U i I F Z h b H V l P S J z Q 2 9 u b m V j d G l v b k 9 u b H k i I C 8 + P E V u d H J 5 I F R 5 c G U 9 I k Z p b G x U b 0 R h d G F N b 2 R l b E V u Y W J s Z W Q i I F Z h b H V l P S J s M C I g L z 4 8 R W 5 0 c n k g V H l w Z T 0 i T m F t Z V V w Z G F 0 Z W R B Z n R l c k Z p b G w i I F Z h b H V l P S J s M C I g L z 4 8 R W 5 0 c n k g V H l w Z T 0 i T m F 2 a W d h d G l v b l N 0 Z X B O Y W 1 l I i B W Y W x 1 Z T 0 i c 0 5 h d m l n Y X R p b 2 4 i I C 8 + P E V u d H J 5 I F R 5 c G U 9 I l J l c 3 V s d F R 5 c G U i I F Z h b H V l P S J z R X h j Z X B 0 a W 9 u 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5 L T E z V D E w O j M z O j I y L j U 5 M j E 2 N z l 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D b 2 x 1 b W 5 D b 3 V u d C Z x d W 9 0 O z o x M C w m c X V v d D t L Z X l D b 2 x 1 b W 5 O Y W 1 l c y Z x d W 9 0 O z p b X S w m c X V v d D t D 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S Z W x h d G l v b n N o a X B J b m Z v J n F 1 b 3 Q 7 O l t d f S 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x J d G V t P j x J d G V t T G 9 j Y X R p b 2 4 + P E l 0 Z W 1 U e X B l P k Z v c m 1 1 b G E 8 L 0 l 0 Z W 1 U e X B l P j x J d G V t U G F 0 a D 5 T Z W N 0 a W 9 u M S 9 Q Y X J 0 J T I w M y U y M C 0 l M j B S Z X B v c n R p b m c l M j B l b n R p d G l l 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l J l Y 2 9 2 Z X J 5 V G F y Z 2 V 0 U 2 h l Z X Q i I F Z h b H V l P S J z U 2 h l Z X Q x I i A v P j x F b n R y e S B U e X B l P S J S Z W N v d m V y e V R h c m d l d E N v b H V t b i I g V m F s d W U 9 I m w x I i A v P j x F b n R y e S B U e X B l P S J S Z W N v d m V y e V R h c m d l d F J v d y I g V m F s d W U 9 I m w x I i A v P j x F b n R y e S B U e X B l P S J B Z G R l Z F R v R G F 0 Y U 1 v Z G V s I i B W Y W x 1 Z T 0 i b D A i I C 8 + P E V u d H J 5 I F R 5 c G U 9 I k Z p b G x D b 3 V u d C I g V m F s d W U 9 I m w x M z g i I C 8 + P E V u d H J 5 I F R 5 c G U 9 I k Z p b G x F c n J v c k N v Z G U i I F Z h b H V l P S J z V W 5 r b m 9 3 b i I g L z 4 8 R W 5 0 c n k g V H l w Z T 0 i R m l s b E V y c m 9 y Q 2 9 1 b n Q i I F Z h b H V l P S J s M C I g L z 4 8 R W 5 0 c n k g V H l w Z T 0 i R m l s b E x h c 3 R V c G R h d G V k I i B W Y W x 1 Z T 0 i Z D I w M j E t M D U t M D J U M j I 6 N T M 6 M j Y u M j g x N j E z N V o i I C 8 + P E V u d H J 5 I F R 5 c G U 9 I k Z p b G x D b 2 x 1 b W 5 U e X B l c y I g V m F s d W U 9 I n N C Z 1 l H Q U F Z R 0 J n Q U d B Q U E 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F N 0 Y X R 1 c y I g V m F s d W U 9 I n N D b 2 1 w b G V 0 Z S I g L z 4 8 R W 5 0 c n k g V H l w Z T 0 i U m V s Y X R p b 2 5 z a G l w S W 5 m b 0 N v b n R h a W 5 l c i I g V m F s d W U 9 I n N 7 J n F 1 b 3 Q 7 Y 2 9 s d W 1 u Q 2 9 1 b n Q m c X V v d D s 6 M T E s J n F 1 b 3 Q 7 a 2 V 5 Q 2 9 s d W 1 u T m F t Z X M m c X V v d D s 6 W 1 0 s J n F 1 b 3 Q 7 c X V l c n l S Z W x h d G l v b n N o a X B z J n F 1 b 3 Q 7 O l t d L C Z x d W 9 0 O 2 N v b H V t b k l k Z W 5 0 a X R p Z X M m c X V v d D s 6 W y Z x d W 9 0 O 1 N l Y 3 R p b 2 4 x L 1 B h c n Q g M y A t I F J l c G 9 y d G l u Z y B l b n R p d G l l c y 9 D a G F u Z 2 V k I F R 5 c G U u e 0 N v b H V t b j E s M H 0 m c X V v d D s s J n F 1 b 3 Q 7 U 2 V j d G l v b j E v U G F y d C A z I C 0 g U m V w b 3 J 0 a W 5 n I G V u d G l 0 a W V z L 0 N o Y W 5 n Z W Q g V H l w Z S 5 7 Q 2 9 s d W 1 u M i w x f S Z x d W 9 0 O y w m c X V v d D t T Z W N 0 a W 9 u M S 9 Q Y X J 0 I D M g L S B S Z X B v c n R p b m c g Z W 5 0 a X R p Z X M v Q 2 h h b m d l Z C B U e X B l L n t D b 2 x 1 b W 4 z L D J 9 J n F 1 b 3 Q 7 L C Z x d W 9 0 O 1 N l Y 3 R p b 2 4 x L 1 B h c n Q g M y A t I F J l c G 9 y d G l u Z y B l b n R p d G l l c y 9 D a G F u Z 2 V k I F R 5 c G U u e 0 N v b H V t b j Q s M 3 0 m c X V v d D s s J n F 1 b 3 Q 7 U 2 V j d G l v b j E v U G F y d C A z I C 0 g U m V w b 3 J 0 a W 5 n I G V u d G l 0 a W V z L 0 N o Y W 5 n Z W Q g V H l w Z S 5 7 Q 2 9 s d W 1 u N S w 0 f S Z x d W 9 0 O y w m c X V v d D t T Z W N 0 a W 9 u M S 9 Q Y X J 0 I D M g L S B S Z X B v c n R p b m c g Z W 5 0 a X R p Z X M v Q 2 h h b m d l Z C B U e X B l L n t D b 2 x 1 b W 4 2 L D V 9 J n F 1 b 3 Q 7 L C Z x d W 9 0 O 1 N l Y 3 R p b 2 4 x L 1 B h c n Q g M y A t I F J l c G 9 y d G l u Z y B l b n R p d G l l c y 9 D a G F u Z 2 V k I F R 5 c G U u e 0 N v b H V t b j c s N n 0 m c X V v d D s s J n F 1 b 3 Q 7 U 2 V j d G l v b j E v U G F y d C A z I C 0 g U m V w b 3 J 0 a W 5 n I G V u d G l 0 a W V z L 0 N o Y W 5 n Z W Q g V H l w Z S 5 7 Q 2 9 s d W 1 u O C w 3 f S Z x d W 9 0 O y w m c X V v d D t T Z W N 0 a W 9 u M S 9 Q Y X J 0 I D M g L S B S Z X B v c n R p b m c g Z W 5 0 a X R p Z X M v Q 2 h h b m d l Z C B U e X B l L n t D b 2 x 1 b W 4 5 L D h 9 J n F 1 b 3 Q 7 L C Z x d W 9 0 O 1 N l Y 3 R p b 2 4 x L 1 B h c n Q g M y A t I F J l c G 9 y d G l u Z y B l b n R p d G l l c y 9 D a G F u Z 2 V k I F R 5 c G U u e 0 N v b H V t b j E w L D l 9 J n F 1 b 3 Q 7 L C Z x d W 9 0 O 1 N l Y 3 R p b 2 4 x L 1 B h c n Q g M y A t I F J l c G 9 y d G l u Z y B l b n R p d G l l c y 9 D a G F u Z 2 V k I F R 5 c G U u e 0 N v b H V t b j E x L D E w f S Z x d W 9 0 O 1 0 s J n F 1 b 3 Q 7 Q 2 9 s d W 1 u Q 2 9 1 b n Q m c X V v d D s 6 M T E s J n F 1 b 3 Q 7 S 2 V 5 Q 2 9 s d W 1 u T m F t Z X M m c X V v d D s 6 W 1 0 s J n F 1 b 3 Q 7 Q 2 9 s d W 1 u S W R l b n R p d G l l c y Z x d W 9 0 O z p b J n F 1 b 3 Q 7 U 2 V j d G l v b j E v U G F y d C A z I C 0 g U m V w b 3 J 0 a W 5 n I G V u d G l 0 a W V z L 0 N o Y W 5 n Z W Q g V H l w Z S 5 7 Q 2 9 s d W 1 u M S w w f S Z x d W 9 0 O y w m c X V v d D t T Z W N 0 a W 9 u M S 9 Q Y X J 0 I D M g L S B S Z X B v c n R p b m c g Z W 5 0 a X R p Z X M v Q 2 h h b m d l Z C B U e X B l L n t D b 2 x 1 b W 4 y L D F 9 J n F 1 b 3 Q 7 L C Z x d W 9 0 O 1 N l Y 3 R p b 2 4 x L 1 B h c n Q g M y A t I F J l c G 9 y d G l u Z y B l b n R p d G l l c y 9 D a G F u Z 2 V k I F R 5 c G U u e 0 N v b H V t b j M s M n 0 m c X V v d D s s J n F 1 b 3 Q 7 U 2 V j d G l v b j E v U G F y d C A z I C 0 g U m V w b 3 J 0 a W 5 n I G V u d G l 0 a W V z L 0 N o Y W 5 n Z W Q g V H l w Z S 5 7 Q 2 9 s d W 1 u N C w z f S Z x d W 9 0 O y w m c X V v d D t T Z W N 0 a W 9 u M S 9 Q Y X J 0 I D M g L S B S Z X B v c n R p b m c g Z W 5 0 a X R p Z X M v Q 2 h h b m d l Z C B U e X B l L n t D b 2 x 1 b W 4 1 L D R 9 J n F 1 b 3 Q 7 L C Z x d W 9 0 O 1 N l Y 3 R p b 2 4 x L 1 B h c n Q g M y A t I F J l c G 9 y d G l u Z y B l b n R p d G l l c y 9 D a G F u Z 2 V k I F R 5 c G U u e 0 N v b H V t b j Y s N X 0 m c X V v d D s s J n F 1 b 3 Q 7 U 2 V j d G l v b j E v U G F y d C A z I C 0 g U m V w b 3 J 0 a W 5 n I G V u d G l 0 a W V z L 0 N o Y W 5 n Z W Q g V H l w Z S 5 7 Q 2 9 s d W 1 u N y w 2 f S Z x d W 9 0 O y w m c X V v d D t T Z W N 0 a W 9 u M S 9 Q Y X J 0 I D M g L S B S Z X B v c n R p b m c g Z W 5 0 a X R p Z X M v Q 2 h h b m d l Z C B U e X B l L n t D b 2 x 1 b W 4 4 L D d 9 J n F 1 b 3 Q 7 L C Z x d W 9 0 O 1 N l Y 3 R p b 2 4 x L 1 B h c n Q g M y A t I F J l c G 9 y d G l u Z y B l b n R p d G l l c y 9 D a G F u Z 2 V k I F R 5 c G U u e 0 N v b H V t b j k s O H 0 m c X V v d D s s J n F 1 b 3 Q 7 U 2 V j d G l v b j E v U G F y d C A z I C 0 g U m V w b 3 J 0 a W 5 n I G V u d G l 0 a W V z L 0 N o Y W 5 n Z W Q g V H l w Z S 5 7 Q 2 9 s d W 1 u M T A s O X 0 m c X V v d D s s J n F 1 b 3 Q 7 U 2 V j d G l v b j E v U G F y d C A z I C 0 g U m V w b 3 J 0 a W 5 n I G V u d G l 0 a W V z L 0 N o Y W 5 n Z W Q g V H l w Z S 5 7 Q 2 9 s d W 1 u M T E s M T B 9 J n F 1 b 3 Q 7 X S w m c X V v d D t S Z W x h d G l v b n N o a X B J b m Z v J n F 1 b 3 Q 7 O l t d f S I g L z 4 8 R W 5 0 c n k g V H l w Z T 0 i U X V l c n l J R C I g V m F s d W U 9 I n N k O T U 2 M z R k Z C 0 5 Y W M 1 L T R l Y T Q t Y j g 1 N i 0 1 O D c y M 2 J k Z m R l M W I i I C 8 + P C 9 T d G F i b G V F b n R y a W V z P j w v S X R l b T 4 8 S X R l b T 4 8 S X R l b U x v Y 2 F 0 a W 9 u P j x J d G V t V H l w Z T 5 G b 3 J t d W x h P C 9 J d G V t V H l w Z T 4 8 S X R l b V B h d G g + U 2 V j d G l v b j E v U G F y d C U y M D M l M j A t J T I w U m V w b 3 J 0 a W 5 n J T I w Z W 5 0 a X R p Z X M v U 2 9 1 c m N l P C 9 J d G V t U G F 0 a D 4 8 L 0 l 0 Z W 1 M b 2 N h d G l v b j 4 8 U 3 R h Y m x l R W 5 0 c m l l c y A v P j w v S X R l b T 4 8 S X R l b T 4 8 S X R l b U x v Y 2 F 0 a W 9 u P j x J d G V t V H l w Z T 5 G b 3 J t d W x h P C 9 J d G V t V H l w Z T 4 8 S X R l b V B h d G g + U 2 V j d G l v b j E v U G F y d C U y M D M l M j A t J T I w U m V w b 3 J 0 a W 5 n J T I w Z W 5 0 a X R p Z X M v U G F y d C U y M D M l M j A t J T I w U m V w b 3 J 0 a W 5 n J T I w Z W 5 0 a X R p Z X N f U 2 h l Z X Q 8 L 0 l 0 Z W 1 Q Y X R o P j w v S X R l b U x v Y 2 F 0 a W 9 u P j x T d G F i b G V F b n R y a W V z I C 8 + P C 9 J d G V t P j x J d G V t P j x J d G V t T G 9 j Y X R p b 2 4 + P E l 0 Z W 1 U e X B l P k Z v c m 1 1 b G E 8 L 0 l 0 Z W 1 U e X B l P j x J d G V t U G F 0 a D 5 T Z W N 0 a W 9 u M S 9 Q Y X J 0 J T I w M y U y M C 0 l M j B S Z X B v c n R p b m c l M j B l b n R p d G l l c y 9 D a G F u Z 2 V k J T I w V H l w Z T w v S X R l b V B h d G g + P C 9 J d G V t T G 9 j Y X R p b 2 4 + P F N 0 Y W J s Z U V u d H J p Z X M g L z 4 8 L 0 l 0 Z W 0 + P C 9 J d G V t c z 4 8 L 0 x v Y 2 F s U G F j a 2 F n Z U 1 l d G F k Y X R h R m l s Z T 4 W A A A A U E s F B g A A A A A A A A A A A A A A A A A A A A A A A C Y B A A A B A A A A 0 I y d 3 w E V 0 R G M e g D A T 8 K X 6 w E A A A D u 3 i E t e 8 9 V Q L g + o U + s C t T c A A A A A A I A A A A A A B B m A A A A A Q A A I A A A A L B A X j U y F v N F Z F N I T I d g y A 4 D A P a Q r z N T M b 2 G z e 7 r n C e o A A A A A A 6 A A A A A A g A A I A A A A M T S i C 6 v e 8 4 2 q I o D 4 l D o l 8 1 X c C q k L E D Y 1 K K N O h 7 P s C F u U A A A A D p 9 + m B 7 5 Q 4 r X g m K l f E 1 Z 6 V I K J D g Q w 0 q f w 3 p D 7 i Q 2 m r n m M g 3 J z P f 4 5 v p y C q y y I N M K q 3 7 f a Z f J W 0 e f U 5 0 3 d M A P Q M / 8 o j + 1 E G b w p E x N v 1 m e j T k Q A A A A J a s t z + X T U y I 4 l 0 l H L s e q Q L X v s y / p c f 5 L Z V R W P U c 1 8 A c g 3 h j I 8 / 4 d X k Y v 1 X + d b U f C w d C B e l n K E I f N k W v 5 D L U 5 o w = < / 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DA85FB-57D5-4A9F-A904-DAE491709832}"/>
</file>

<file path=customXml/itemProps2.xml><?xml version="1.0" encoding="utf-8"?>
<ds:datastoreItem xmlns:ds="http://schemas.openxmlformats.org/officeDocument/2006/customXml" ds:itemID="{2EB73A9A-A04F-41FF-96F9-A7BAA5B16ED1}"/>
</file>

<file path=customXml/itemProps3.xml><?xml version="1.0" encoding="utf-8"?>
<ds:datastoreItem xmlns:ds="http://schemas.openxmlformats.org/officeDocument/2006/customXml" ds:itemID="{D54F90D9-6E1E-43EA-AB01-9921EA13ECBF}"/>
</file>

<file path=customXml/itemProps4.xml><?xml version="1.0" encoding="utf-8"?>
<ds:datastoreItem xmlns:ds="http://schemas.openxmlformats.org/officeDocument/2006/customXml" ds:itemID="{4D84ABCF-5130-4935-A391-D6EF23C30C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Jessica Sanchez</cp:lastModifiedBy>
  <cp:revision/>
  <dcterms:created xsi:type="dcterms:W3CDTF">2018-04-20T09:16:43Z</dcterms:created>
  <dcterms:modified xsi:type="dcterms:W3CDTF">2023-07-06T15:10:37Z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