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rgentina - in review/"/>
    </mc:Choice>
  </mc:AlternateContent>
  <xr:revisionPtr revIDLastSave="69" documentId="13_ncr:1_{DF3593A1-4977-465F-A3E3-53D654164880}" xr6:coauthVersionLast="47" xr6:coauthVersionMax="47" xr10:uidLastSave="{E54CFC11-6F88-415D-A82C-28F7337E28B0}"/>
  <bookViews>
    <workbookView xWindow="-110" yWindow="-110" windowWidth="19420" windowHeight="10300" xr2:uid="{00000000-000D-0000-FFFF-FFFF00000000}"/>
  </bookViews>
  <sheets>
    <sheet name="Introduction" sheetId="13" r:id="rId1"/>
    <sheet name="Parte 1 - Datos generales" sheetId="9" r:id="rId2"/>
    <sheet name="Parte 2 - Lista Divulgaciones" sheetId="8" r:id="rId3"/>
    <sheet name="Parte 3 - Entidades informantes" sheetId="14" r:id="rId4"/>
    <sheet name="Parte 4 - Ingresos del gobierno" sheetId="15" r:id="rId5"/>
    <sheet name="Parte 5 - Datos de empresas" sheetId="16" r:id="rId6"/>
    <sheet name="Lists" sheetId="10" state="hidden" r:id="rId7"/>
  </sheets>
  <definedNames>
    <definedName name="Agency_type" localSheetId="3">Government_entity_type[[#All],[&lt; Tipo de organismo &gt;]]</definedName>
    <definedName name="Agency_type" localSheetId="4">Government_entity_type[[#All],[&lt; Tipo de organismo &gt;]]</definedName>
    <definedName name="Agency_type" localSheetId="5">Government_entity_type[[#All],[&lt; Tipo de organismo &gt;]]</definedName>
    <definedName name="Agency_type">Government_entity_type[[#All],[&lt; Tipo de organismo &gt;]]</definedName>
    <definedName name="Commodities_list" localSheetId="3">Table5_Commodities_list[HS Product Description w volumen]</definedName>
    <definedName name="Commodities_list" localSheetId="4">Table5_Commodities_list[HS Product Description w volumen]</definedName>
    <definedName name="Commodities_list" localSheetId="5">Table5_Commodities_list[HS Product Description w volumen]</definedName>
    <definedName name="Commodities_list">Table5_Commodities_list[HS Product Description w volumen]</definedName>
    <definedName name="Commodity_names" localSheetId="3">Table5_Commodities_list[HS Product Description]</definedName>
    <definedName name="Commodity_names" localSheetId="4">Table5_Commodities_list[HS Product Description]</definedName>
    <definedName name="Commodity_names" localSheetId="5">Table5_Commodities_list[HS Product Description]</definedName>
    <definedName name="Commodity_names">Table5_Commodities_list[HS Product Description]</definedName>
    <definedName name="Companies_list" localSheetId="3">Companies[Nombre completo de la empresa]</definedName>
    <definedName name="Companies_list" localSheetId="4">Companies[Nombre completo de la empresa]</definedName>
    <definedName name="Companies_list" localSheetId="5">Companies[Nombre completo de la empresa]</definedName>
    <definedName name="Companies_list">#REF!</definedName>
    <definedName name="Countries_list" localSheetId="3">Table1_Country_codes_and_currencies[Country or Area name]</definedName>
    <definedName name="Countries_list" localSheetId="4">Table1_Country_codes_and_currencies[Country or Area name]</definedName>
    <definedName name="Countries_list" localSheetId="5">Table1_Country_codes_and_currencies[Country or Area name]</definedName>
    <definedName name="Countries_list">Table1_Country_codes_and_currencies[Country or Area name]</definedName>
    <definedName name="Currency_code_list" localSheetId="3">Table1_Country_codes_and_currencies[Currency code (ISO-4217)]</definedName>
    <definedName name="Currency_code_list" localSheetId="4">Table1_Country_codes_and_currencies[Currency code (ISO-4217)]</definedName>
    <definedName name="Currency_code_list" localSheetId="5">Table1_Country_codes_and_currencies[Currency code (ISO-4217)]</definedName>
    <definedName name="Currency_code_list">Table1_Country_codes_and_currencies[Currency code (ISO-4217)]</definedName>
    <definedName name="GFS_list" localSheetId="3">Table6_GFS_codes_classification[Combined]</definedName>
    <definedName name="GFS_list" localSheetId="4">Table6_GFS_codes_classification[Combined]</definedName>
    <definedName name="GFS_list" localSheetId="5">Table6_GFS_codes_classification[Combined]</definedName>
    <definedName name="GFS_list">Table6_GFS_codes_classification[Combined]</definedName>
    <definedName name="Government_entities_list" localSheetId="3">Government_agencies[Nombre completo del organismo]</definedName>
    <definedName name="Government_entities_list" localSheetId="4">Government_agencies[Nombre completo del organismo]</definedName>
    <definedName name="Government_entities_list" localSheetId="5">Government_agencies[Nombre completo del organismo]</definedName>
    <definedName name="Government_entities_list">#REF!</definedName>
    <definedName name="Project_phases_list" localSheetId="3">Table12[Project phases]</definedName>
    <definedName name="Project_phases_list" localSheetId="4">Table12[Project phases]</definedName>
    <definedName name="Project_phases_list" localSheetId="5">Table12[Project phases]</definedName>
    <definedName name="Project_phases_list">Table12[Project phases]</definedName>
    <definedName name="Projectname" localSheetId="3">Companies15[Nombre completo del proyecto]</definedName>
    <definedName name="Projectname" localSheetId="4">Companies15[Nombre completo del proyecto]</definedName>
    <definedName name="Projectname" localSheetId="5">Companies15[Nombre completo del proyecto]</definedName>
    <definedName name="Projectname">#REF!</definedName>
    <definedName name="Reporting_options_list" localSheetId="3">Table3_Reporting_options[List]</definedName>
    <definedName name="Reporting_options_list" localSheetId="4">Table3_Reporting_options[List]</definedName>
    <definedName name="Reporting_options_list" localSheetId="5">Table3_Reporting_options[List]</definedName>
    <definedName name="Reporting_options_list">Table3_Reporting_options[List]</definedName>
    <definedName name="Revenue_stream_list" localSheetId="3">Government_revenues_table[Denominación del flujo de ingresos]</definedName>
    <definedName name="Revenue_stream_list" localSheetId="4">Government_revenues_table[Denominación del flujo de ingresos]</definedName>
    <definedName name="Revenue_stream_list" localSheetId="5">Government_revenues_table[Denominación del flujo de ingresos]</definedName>
    <definedName name="Revenue_stream_list">#REF!</definedName>
    <definedName name="Sector_list" localSheetId="3">Table7_sectors[Sector(s)]</definedName>
    <definedName name="Sector_list" localSheetId="4">Table7_sectors[Sector(s)]</definedName>
    <definedName name="Sector_list" localSheetId="5">Table7_sectors[Sector(s)]</definedName>
    <definedName name="Sector_list">Table7_sectors[Sector(s)]</definedName>
    <definedName name="Simple_options_list" localSheetId="3">Table2_Simple_options[List]</definedName>
    <definedName name="Simple_options_list" localSheetId="4">Table2_Simple_options[List]</definedName>
    <definedName name="Simple_options_list" localSheetId="5">Table2_Simple_options[List]</definedName>
    <definedName name="Simple_options_list">Table2_Simple_options[List]</definedName>
    <definedName name="Total_reconciled" localSheetId="3">Table10[Valor de ingresos]</definedName>
    <definedName name="Total_reconciled" localSheetId="4">Table10[Valor de ingresos]</definedName>
    <definedName name="Total_reconciled" localSheetId="5">Table10[Valor de ingresos]</definedName>
    <definedName name="Total_reconciled">#REF!</definedName>
    <definedName name="Total_revenues" localSheetId="3">Government_revenues_table[Valor de ingresos]</definedName>
    <definedName name="Total_revenues" localSheetId="4">Government_revenues_table[Valor de ingresos]</definedName>
    <definedName name="Total_revenues" localSheetId="5">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0" i="16" l="1"/>
  <c r="B48" i="16"/>
  <c r="B172" i="16"/>
  <c r="B164" i="16"/>
  <c r="B156" i="16"/>
  <c r="B148" i="16"/>
  <c r="B140" i="16"/>
  <c r="B132" i="16"/>
  <c r="B124" i="16"/>
  <c r="B116" i="16"/>
  <c r="B108" i="16"/>
  <c r="B102" i="16"/>
  <c r="B96" i="16"/>
  <c r="B90" i="16"/>
  <c r="B84" i="16"/>
  <c r="B78" i="16"/>
  <c r="B72" i="16"/>
  <c r="B66" i="16"/>
  <c r="B60" i="16"/>
  <c r="B54" i="16"/>
  <c r="B42" i="16"/>
  <c r="B36" i="16"/>
  <c r="B30" i="16"/>
  <c r="B24" i="16"/>
  <c r="B18" i="16"/>
  <c r="D193" i="8" l="1"/>
  <c r="D191" i="8" l="1"/>
  <c r="J178" i="16"/>
  <c r="J180" i="16" l="1"/>
  <c r="H180" i="16"/>
  <c r="N4" i="15"/>
  <c r="B176" i="16"/>
  <c r="B175" i="16"/>
  <c r="B174" i="16"/>
  <c r="B173" i="16"/>
  <c r="B171" i="16"/>
  <c r="B170" i="16"/>
  <c r="B169" i="16"/>
  <c r="B168" i="16"/>
  <c r="B167" i="16"/>
  <c r="B166" i="16"/>
  <c r="B165" i="16"/>
  <c r="B163" i="16"/>
  <c r="B162" i="16"/>
  <c r="B161" i="16"/>
  <c r="B160" i="16"/>
  <c r="B159" i="16"/>
  <c r="B158" i="16"/>
  <c r="B157" i="16"/>
  <c r="B155" i="16"/>
  <c r="B154" i="16"/>
  <c r="B153" i="16"/>
  <c r="B152" i="16"/>
  <c r="B151" i="16"/>
  <c r="B150" i="16"/>
  <c r="B149" i="16"/>
  <c r="B147" i="16"/>
  <c r="B146" i="16"/>
  <c r="B145" i="16"/>
  <c r="B144" i="16"/>
  <c r="B143" i="16"/>
  <c r="B142" i="16"/>
  <c r="B141" i="16"/>
  <c r="B139" i="16"/>
  <c r="B138" i="16"/>
  <c r="B137" i="16"/>
  <c r="B136" i="16"/>
  <c r="B135" i="16"/>
  <c r="B134" i="16"/>
  <c r="B133" i="16"/>
  <c r="B131" i="16"/>
  <c r="B130" i="16"/>
  <c r="B129" i="16"/>
  <c r="B128" i="16"/>
  <c r="B127" i="16"/>
  <c r="B126" i="16"/>
  <c r="B125" i="16"/>
  <c r="B123" i="16"/>
  <c r="B122" i="16"/>
  <c r="B121" i="16"/>
  <c r="B120" i="16"/>
  <c r="B119" i="16"/>
  <c r="B118" i="16"/>
  <c r="B117" i="16"/>
  <c r="B115" i="16"/>
  <c r="B114" i="16"/>
  <c r="B113" i="16"/>
  <c r="B112" i="16"/>
  <c r="B111" i="16"/>
  <c r="B110" i="16"/>
  <c r="B109" i="16"/>
  <c r="B107" i="16"/>
  <c r="B106" i="16"/>
  <c r="B105" i="16"/>
  <c r="B104" i="16"/>
  <c r="B103" i="16"/>
  <c r="B101" i="16"/>
  <c r="B100" i="16"/>
  <c r="B99" i="16"/>
  <c r="B98" i="16"/>
  <c r="B97" i="16"/>
  <c r="B95" i="16"/>
  <c r="B94" i="16"/>
  <c r="B93" i="16"/>
  <c r="B92" i="16"/>
  <c r="B91" i="16"/>
  <c r="B89" i="16"/>
  <c r="B88" i="16"/>
  <c r="B87" i="16"/>
  <c r="B86" i="16"/>
  <c r="B85" i="16"/>
  <c r="B83" i="16"/>
  <c r="B82" i="16"/>
  <c r="B81" i="16"/>
  <c r="B80" i="16"/>
  <c r="B79" i="16"/>
  <c r="B77" i="16"/>
  <c r="B76" i="16"/>
  <c r="B75" i="16"/>
  <c r="B74" i="16"/>
  <c r="B73" i="16"/>
  <c r="B71" i="16"/>
  <c r="B70" i="16"/>
  <c r="B69" i="16"/>
  <c r="B68" i="16"/>
  <c r="B67" i="16"/>
  <c r="B65" i="16"/>
  <c r="B64" i="16"/>
  <c r="B63" i="16"/>
  <c r="B62" i="16"/>
  <c r="B61" i="16"/>
  <c r="B59" i="16"/>
  <c r="B58" i="16"/>
  <c r="B57" i="16"/>
  <c r="B56" i="16"/>
  <c r="B55" i="16"/>
  <c r="B53" i="16"/>
  <c r="B52" i="16"/>
  <c r="B51" i="16"/>
  <c r="B50" i="16"/>
  <c r="B49" i="16"/>
  <c r="B47" i="16"/>
  <c r="B46" i="16"/>
  <c r="B45" i="16"/>
  <c r="B44" i="16"/>
  <c r="B43" i="16"/>
  <c r="B41" i="16"/>
  <c r="B40" i="16"/>
  <c r="B39" i="16"/>
  <c r="B38" i="16"/>
  <c r="B37" i="16"/>
  <c r="B35" i="16"/>
  <c r="B34" i="16"/>
  <c r="B33" i="16"/>
  <c r="B32" i="16"/>
  <c r="B31" i="16"/>
  <c r="B29" i="16"/>
  <c r="B28" i="16"/>
  <c r="B27" i="16"/>
  <c r="B26" i="16"/>
  <c r="B25" i="16"/>
  <c r="B23" i="16"/>
  <c r="B22" i="16"/>
  <c r="B21" i="16"/>
  <c r="B20" i="16"/>
  <c r="B19" i="16"/>
  <c r="B17" i="16"/>
  <c r="B16" i="16"/>
  <c r="B15" i="16"/>
  <c r="E47" i="15"/>
  <c r="D47" i="15"/>
  <c r="C47" i="15"/>
  <c r="B47" i="15"/>
  <c r="E46" i="15"/>
  <c r="D46" i="15"/>
  <c r="C46" i="15"/>
  <c r="B46" i="15"/>
  <c r="E45" i="15"/>
  <c r="D45" i="15"/>
  <c r="C45" i="15"/>
  <c r="B45" i="15"/>
  <c r="E44" i="15"/>
  <c r="D44" i="15"/>
  <c r="C44" i="15"/>
  <c r="B44" i="15"/>
  <c r="E43" i="15"/>
  <c r="D43" i="15"/>
  <c r="C43" i="15"/>
  <c r="B43" i="15"/>
  <c r="E42" i="15"/>
  <c r="D42" i="15"/>
  <c r="C42" i="15"/>
  <c r="B42" i="15"/>
  <c r="E41" i="15"/>
  <c r="D41" i="15"/>
  <c r="C41" i="15"/>
  <c r="B41" i="15"/>
  <c r="E40" i="15"/>
  <c r="D40" i="15"/>
  <c r="C40" i="15"/>
  <c r="B40" i="15"/>
  <c r="E39" i="15"/>
  <c r="D39" i="15"/>
  <c r="C39" i="15"/>
  <c r="B39" i="15"/>
  <c r="E38" i="15"/>
  <c r="D38" i="15"/>
  <c r="C38" i="15"/>
  <c r="B38" i="15"/>
  <c r="E37" i="15"/>
  <c r="D37" i="15"/>
  <c r="C37" i="15"/>
  <c r="B37" i="15"/>
  <c r="E36" i="15"/>
  <c r="D36" i="15"/>
  <c r="C36" i="15"/>
  <c r="B36" i="15"/>
  <c r="E35" i="15"/>
  <c r="D35" i="15"/>
  <c r="C35" i="15"/>
  <c r="B35" i="15"/>
  <c r="E34" i="15"/>
  <c r="D34" i="15"/>
  <c r="C34" i="15"/>
  <c r="B34" i="15"/>
  <c r="E33" i="15"/>
  <c r="D33" i="15"/>
  <c r="C33" i="15"/>
  <c r="B33" i="15"/>
  <c r="E32" i="15"/>
  <c r="D32" i="15"/>
  <c r="C32" i="15"/>
  <c r="B32" i="15"/>
  <c r="E31" i="15"/>
  <c r="D31" i="15"/>
  <c r="C31" i="15"/>
  <c r="B31" i="15"/>
  <c r="E30" i="15"/>
  <c r="D30" i="15"/>
  <c r="C30" i="15"/>
  <c r="B30" i="15"/>
  <c r="E29" i="15"/>
  <c r="D29" i="15"/>
  <c r="C29" i="15"/>
  <c r="B29" i="15"/>
  <c r="E28" i="15"/>
  <c r="D28" i="15"/>
  <c r="C28" i="15"/>
  <c r="B28" i="15"/>
  <c r="E27" i="15"/>
  <c r="D27" i="15"/>
  <c r="C27" i="15"/>
  <c r="B27" i="15"/>
  <c r="E26" i="15"/>
  <c r="D26" i="15"/>
  <c r="C26" i="15"/>
  <c r="B26" i="15"/>
  <c r="E25" i="15"/>
  <c r="D25" i="15"/>
  <c r="C25" i="15"/>
  <c r="B25" i="15"/>
  <c r="E24" i="15"/>
  <c r="D24" i="15"/>
  <c r="C24" i="15"/>
  <c r="B24" i="15"/>
  <c r="E23" i="15"/>
  <c r="D23" i="15"/>
  <c r="C23" i="15"/>
  <c r="B23" i="15"/>
  <c r="E22" i="15"/>
  <c r="D22" i="15"/>
  <c r="C22" i="15"/>
  <c r="B22" i="15"/>
  <c r="E18" i="14"/>
  <c r="E17" i="14"/>
  <c r="E16" i="14"/>
  <c r="E15" i="14"/>
  <c r="J51" i="15" l="1"/>
  <c r="I51" i="15"/>
  <c r="J49" i="15" l="1"/>
  <c r="D194" i="8" l="1"/>
  <c r="D78" i="8"/>
  <c r="D76" i="8"/>
  <c r="D86" i="8"/>
  <c r="D87" i="8"/>
  <c r="D85" i="8"/>
  <c r="D63" i="8"/>
  <c r="D195" i="8" l="1"/>
  <c r="D196" i="8" s="1"/>
  <c r="D140" i="8"/>
  <c r="P8" i="10" l="1"/>
  <c r="B118" i="8" l="1"/>
  <c r="B116" i="8"/>
  <c r="F171" i="8" l="1"/>
  <c r="F168" i="8"/>
  <c r="F48" i="8"/>
  <c r="F43" i="8"/>
  <c r="F42" i="8"/>
  <c r="F41" i="8"/>
  <c r="F36" i="8"/>
  <c r="F31" i="8"/>
  <c r="E15" i="9" l="1"/>
  <c r="E14" i="9"/>
  <c r="E13" i="9"/>
  <c r="B136" i="8" l="1"/>
  <c r="B120" i="8"/>
  <c r="B65" i="8"/>
  <c r="B63" i="8"/>
  <c r="E55" i="9" l="1"/>
  <c r="E56" i="9"/>
  <c r="E54" i="9"/>
  <c r="E53"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B100" authorId="0" shapeId="0" xr:uid="{00000000-0006-0000-0200-000001000000}">
      <text>
        <r>
          <rPr>
            <b/>
            <sz val="9"/>
            <color indexed="81"/>
            <rFont val="Tahoma"/>
            <family val="2"/>
          </rPr>
          <t>cuales metaliferos?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E14" authorId="0" shapeId="0" xr:uid="{00000000-0006-0000-0600-000001000000}">
      <text>
        <r>
          <rPr>
            <b/>
            <sz val="9"/>
            <color indexed="81"/>
            <rFont val="Tahoma"/>
            <family val="2"/>
          </rPr>
          <t xml:space="preserve">Se modifico de regalias offshore a regalias, segun la informacion inserida en la parte 4. Tambien se modifico de impuesto a las ganancias por "Impuesto a las ganancias sociedad".  Por favor especificar la demoninaciones de los flujos hacia 
seguridad social.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<sst xmlns="http://schemas.openxmlformats.org/spreadsheetml/2006/main" count="4810" uniqueCount="2165">
  <si>
    <t>Completado el día:</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</si>
  <si>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</si>
  <si>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</si>
  <si>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</si>
  <si>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</si>
  <si>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</si>
  <si>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</si>
  <si>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</si>
  <si>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</si>
  <si>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</si>
  <si>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</si>
  <si>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</si>
  <si>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</si>
  <si>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</si>
  <si>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</si>
  <si>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</si>
  <si>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</si>
  <si>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</si>
  <si>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</si>
  <si>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</si>
  <si>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</si>
  <si>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</si>
  <si>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</si>
  <si>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</si>
  <si>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</si>
  <si>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</si>
  <si>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</si>
  <si>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</si>
  <si>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</si>
  <si>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</si>
  <si>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</si>
  <si>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</si>
  <si>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</si>
  <si>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</si>
  <si>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</si>
  <si>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</si>
  <si>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</si>
  <si>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</si>
  <si>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</si>
  <si>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</si>
  <si>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</si>
  <si>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</si>
  <si>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</si>
  <si>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</si>
  <si>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</si>
  <si>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</si>
  <si>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</si>
  <si>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</si>
  <si>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</si>
  <si>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</si>
  <si>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</si>
  <si>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</si>
  <si>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Argentina</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</si>
  <si>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</si>
  <si>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</si>
  <si>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</si>
  <si>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</si>
  <si>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</si>
  <si>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</si>
  <si>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</si>
  <si>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</si>
  <si>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</si>
  <si>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</si>
  <si>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</si>
  <si>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¿Cómo se llama la empresa?</t>
  </si>
  <si>
    <t>HUB LATAM SAS - UNIVERSIDAD AUSTRAL (ACES)</t>
  </si>
  <si>
    <t>Fecha en la que se hizo público el Informe EITI</t>
  </si>
  <si>
    <t>Dirección web, Informe EITI</t>
  </si>
  <si>
    <t>https://www.argentina.gob.ar/sites/default/files/tercer_informe_eiti_argentina_2020_-_2021.pdf</t>
  </si>
  <si>
    <t>¿El gobierno divulga sistemáticamente datos concernientes al EITI en un mismo lugar?</t>
  </si>
  <si>
    <t>Parcialmente</t>
  </si>
  <si>
    <t xml:space="preserve">Fecha de publicación de los datos concernientes al EITI </t>
  </si>
  <si>
    <t>Enlace al sitio web (URL) de los datos concernientes al EITI</t>
  </si>
  <si>
    <t>https://www.argentina.gob.ar/produccion/energia/eiti/Informes</t>
  </si>
  <si>
    <t>¿Hay otros archivos de importancia?</t>
  </si>
  <si>
    <t>Fecha en la que se hizo público el otro archivo</t>
  </si>
  <si>
    <t>Informe de Alcance, Materialidad y Divulgación Sistemática</t>
  </si>
  <si>
    <t>Primer Informe EITI ARGENTINA</t>
  </si>
  <si>
    <t>Segundo Informe EITI ARGENTINA</t>
  </si>
  <si>
    <t>Dirección web</t>
  </si>
  <si>
    <r>
      <t xml:space="preserve">Requisito EITI 7.2: </t>
    </r>
    <r>
      <rPr>
        <b/>
        <u/>
        <sz val="11"/>
        <rFont val="Franklin Gothic Book"/>
        <family val="2"/>
      </rPr>
      <t>Accesibilidad y apertura de los datos</t>
    </r>
  </si>
  <si>
    <t>¿Tiene el gobierno una política de datos abiertos?</t>
  </si>
  <si>
    <t>Sí, divulgado sistemáticamente</t>
  </si>
  <si>
    <t>Data coverage / scope</t>
  </si>
  <si>
    <t>Portal / archivos de datos abiertos</t>
  </si>
  <si>
    <t>https://www.datos.gob.ar/</t>
  </si>
  <si>
    <t>Extensión / alcance de los datos</t>
  </si>
  <si>
    <t>Sectores comprendidos</t>
  </si>
  <si>
    <t>Petróleo</t>
  </si>
  <si>
    <t>Por la implementación adaptada de Argentina, se incluye únicamente las actividades de exploración y explotación offshore, bajo jurisdicción del Estado Nacional argentino.</t>
  </si>
  <si>
    <t>Gas</t>
  </si>
  <si>
    <t>Minería (incluida la explotación de canteras)</t>
  </si>
  <si>
    <t>Por decisión del GMP, se incluye en este primer Informe EITI la minería metalífera de Primera Categoría.</t>
  </si>
  <si>
    <t>Otros sectores ajenos a la etapa "upstream"</t>
  </si>
  <si>
    <t>No</t>
  </si>
  <si>
    <t>En caso afirmativo, indicar el nombre (agregando nuevas filas en caso de haber más de uno)</t>
  </si>
  <si>
    <t>&lt; Otro sector &gt;</t>
  </si>
  <si>
    <t>Cantidad de entidades gubernamentales informantes (incluidas las empresas de titularidad estatal receptoras)</t>
  </si>
  <si>
    <t>Cantidad de empresas informantes (incluidas las empresas de titularidad estatal pagadoras)</t>
  </si>
  <si>
    <r>
      <rPr>
        <i/>
        <sz val="10.5"/>
        <rFont val="Calibri"/>
        <family val="2"/>
      </rPr>
      <t xml:space="preserve">Moneda de la información presentada </t>
    </r>
    <r>
      <rPr>
        <i/>
        <sz val="10.5"/>
        <color theme="10"/>
        <rFont val="Calibri"/>
        <family val="2"/>
      </rPr>
      <t>(código de divisas ISO-4217)</t>
    </r>
  </si>
  <si>
    <t>ARS</t>
  </si>
  <si>
    <t xml:space="preserve">Tipo de cambio utilizado: 1 USD = </t>
  </si>
  <si>
    <t>Fuente del tipo de cambio (dirección web,…)</t>
  </si>
  <si>
    <t>http://www.bcra.gob.ar/PublicacionesEstadisticas/Tipos_de_cambios.asp</t>
  </si>
  <si>
    <r>
      <t xml:space="preserve">Requisito EITI 4.7: </t>
    </r>
    <r>
      <rPr>
        <b/>
        <u/>
        <sz val="11"/>
        <rFont val="Franklin Gothic Book"/>
        <family val="2"/>
      </rPr>
      <t>Desglose</t>
    </r>
  </si>
  <si>
    <t>… por flujo de ingresos</t>
  </si>
  <si>
    <t>… por organismo gubernamental</t>
  </si>
  <si>
    <t>… por empresa</t>
  </si>
  <si>
    <t>Solo las informaciones provistas por las empresas. AFIP proveyó información agregada (no por empresa).</t>
  </si>
  <si>
    <t>… por proyecto</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</si>
  <si>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</si>
  <si>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</si>
  <si>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</si>
  <si>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</si>
  <si>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</si>
  <si>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</si>
  <si>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</si>
  <si>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</si>
  <si>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</si>
  <si>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CARNICER, Roberto</t>
  </si>
  <si>
    <t>Organización</t>
  </si>
  <si>
    <t>Dirección de correo electrónico</t>
  </si>
  <si>
    <t>RCARNICER2@GMAIL.COM;RCANICER@AUSTRAL.EDU.AR</t>
  </si>
  <si>
    <r>
      <t xml:space="preserve">La </t>
    </r>
    <r>
      <rPr>
        <b/>
        <sz val="14"/>
        <color rgb="FF000000"/>
        <rFont val="Franklin Gothic Book"/>
        <family val="2"/>
      </rPr>
      <t xml:space="preserve">Parte 2 (Lista de divulgaciones) </t>
    </r>
    <r>
      <rPr>
        <sz val="14"/>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</si>
  <si>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</si>
  <si>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4"/>
        <color theme="1"/>
        <rFont val="Franklin Gothic Book"/>
        <family val="2"/>
      </rPr>
      <t>Inclusión</t>
    </r>
    <r>
      <rPr>
        <i/>
        <sz val="14"/>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</si>
  <si>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</si>
  <si>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4"/>
        <color theme="1"/>
        <rFont val="Franklin Gothic Book"/>
        <family val="2"/>
      </rPr>
      <t>Fuente / unidades</t>
    </r>
    <r>
      <rPr>
        <i/>
        <sz val="14"/>
        <color theme="1"/>
        <rFont val="Franklin Gothic Book"/>
        <family val="2"/>
      </rPr>
      <t xml:space="preserve"> aparece la frase "tenga a bien incluir la sección del Informe EITI"</t>
    </r>
  </si>
  <si>
    <r>
      <t xml:space="preserve">3. Incluya toda otra información o comentario que necesite en la columna de </t>
    </r>
    <r>
      <rPr>
        <b/>
        <i/>
        <sz val="14"/>
        <color theme="1"/>
        <rFont val="Franklin Gothic Book"/>
        <family val="2"/>
      </rPr>
      <t>Comentarios / Notas"</t>
    </r>
    <r>
      <rPr>
        <i/>
        <sz val="14"/>
        <color theme="1"/>
        <rFont val="Franklin Gothic Book"/>
        <family val="2"/>
      </rPr>
      <t>.</t>
    </r>
  </si>
  <si>
    <r>
      <rPr>
        <i/>
        <sz val="14"/>
        <color rgb="FF000000"/>
        <rFont val="Franklin Gothic Book"/>
        <family val="2"/>
      </rPr>
      <t>Si tiene alguna pregunta, comuníquese a</t>
    </r>
    <r>
      <rPr>
        <i/>
        <u/>
        <sz val="14"/>
        <color theme="10"/>
        <rFont val="Franklin Gothic Book"/>
        <family val="2"/>
      </rPr>
      <t xml:space="preserve"> </t>
    </r>
    <r>
      <rPr>
        <b/>
        <u/>
        <sz val="14"/>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</si>
  <si>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</si>
  <si>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</si>
  <si>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</si>
  <si>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</si>
  <si>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</si>
  <si>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</si>
  <si>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4"/>
        <rFont val="Franklin Gothic Book"/>
        <family val="2"/>
      </rPr>
      <t xml:space="preserve"> Marco legal y régimen fiscal</t>
    </r>
  </si>
  <si>
    <t>¿El gobierno publica información relativa a</t>
  </si>
  <si>
    <t>las leyes y regulaciones?</t>
  </si>
  <si>
    <t>https://www.argentina.gob.ar/produccion/eiti</t>
  </si>
  <si>
    <t>Marco legal - Pág. 51 a 58</t>
  </si>
  <si>
    <t>una exposición general de los roles de los organismos gubernamentales?</t>
  </si>
  <si>
    <t>el régimen de derechos sobre minerales y petróleo?</t>
  </si>
  <si>
    <t>el régimen fiscal?</t>
  </si>
  <si>
    <r>
      <t>Requisito EITI 2.2:</t>
    </r>
    <r>
      <rPr>
        <b/>
        <sz val="14"/>
        <rFont val="Franklin Gothic Book"/>
        <family val="2"/>
      </rPr>
      <t xml:space="preserve"> Adjudicación de contratos y licencias</t>
    </r>
  </si>
  <si>
    <t>el/los proceso(s) de adjudicación?</t>
  </si>
  <si>
    <t>Sí, a través de informe EITI</t>
  </si>
  <si>
    <t>Cap. C.4.3 Otorgamiento de Permisos y Concesiones - Pág. 110 a 117</t>
  </si>
  <si>
    <t>y los criterios técnicos y financieros empleados?</t>
  </si>
  <si>
    <t xml:space="preserve">el/los proceso(s) de transferencia? </t>
  </si>
  <si>
    <t>el/los proceso(s)/las rondas de licitación?</t>
  </si>
  <si>
    <t>Cantidad de adjudicaciones y transferencias de licencias durante el año comprendido</t>
  </si>
  <si>
    <t>No aplica</t>
  </si>
  <si>
    <r>
      <t>Requisito EITI 2.3:</t>
    </r>
    <r>
      <rPr>
        <b/>
        <sz val="14"/>
        <rFont val="Franklin Gothic Book"/>
        <family val="2"/>
      </rPr>
      <t xml:space="preserve"> Registro de licencias</t>
    </r>
  </si>
  <si>
    <t>Registro de licencias para el sector minero</t>
  </si>
  <si>
    <t>No aplica por no partcipar las jurisdicciones provinciales del Ejercicio</t>
  </si>
  <si>
    <t>Registro de licencias para el sector petrolero</t>
  </si>
  <si>
    <t>Cap. C.4.4 Registro de Licencias - Pág. 117 a 123</t>
  </si>
  <si>
    <t>Registro de licencias para otro(s) sector(es) - agregar filas en caso de haber varios</t>
  </si>
  <si>
    <r>
      <t>Requisito EITI 2.4:</t>
    </r>
    <r>
      <rPr>
        <b/>
        <sz val="14"/>
        <rFont val="Franklin Gothic Book"/>
        <family val="2"/>
      </rPr>
      <t xml:space="preserve"> Divulgación de contratos</t>
    </r>
  </si>
  <si>
    <t>Política del gobierno en materia de divulgación de contratos</t>
  </si>
  <si>
    <t>C.3.6   Pág. 77 a 83  
C.4.5 Requisitos 2.4 Contratos. Pág. 124 y 125</t>
  </si>
  <si>
    <t>¿Se divulgan los contratos o el texto integral de las licencias?</t>
  </si>
  <si>
    <t>No disponible</t>
  </si>
  <si>
    <t>Registro de contratos para el sector minero</t>
  </si>
  <si>
    <t>Registro de contratos para el sector petrolero</t>
  </si>
  <si>
    <t>Registro de contratos para otro(s) sector(es) - agregar filas en caso de haber varios</t>
  </si>
  <si>
    <r>
      <t>Requisito EITI 2.5:</t>
    </r>
    <r>
      <rPr>
        <b/>
        <sz val="14"/>
        <rFont val="Franklin Gothic Book"/>
        <family val="2"/>
      </rPr>
      <t xml:space="preserve"> Beneficiarios reales</t>
    </r>
  </si>
  <si>
    <t>Política del gobierno en materia de beneficiarios reales</t>
  </si>
  <si>
    <t>https://eiti.org/sites/default/files/2023-01/Tercer%20Informe%20EITI%20Argentina%202020%20-%202021%20-%20Modalidad%20Flexible.pdf</t>
  </si>
  <si>
    <t>F.3 Anexo III Beneficiarios reales, pag 222</t>
  </si>
  <si>
    <t>¿Se divulgan datos sobre los beneficiarios reales?</t>
  </si>
  <si>
    <t>Capítulo C.3.4 Pag. 59 a 62 y Cap. C4.6 pag. 125 a 126 y Anexo III</t>
  </si>
  <si>
    <t>Registro de beneficiarios reales</t>
  </si>
  <si>
    <t/>
  </si>
  <si>
    <r>
      <t>Requisito EITI 2.6:</t>
    </r>
    <r>
      <rPr>
        <b/>
        <sz val="14"/>
        <rFont val="Franklin Gothic Book"/>
        <family val="2"/>
      </rPr>
      <t xml:space="preserve"> Participación estatal</t>
    </r>
  </si>
  <si>
    <t>¿El gobierno informa de qué modo participa en el sector extractivo?</t>
  </si>
  <si>
    <t>Capítulo C.3.5 Pag. 62 a 63 y Cap. C.4.7 pag. 128 a 130</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</si>
  <si>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</si>
  <si>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</si>
  <si>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r>
      <t>Requisito EITI 3.1:</t>
    </r>
    <r>
      <rPr>
        <b/>
        <sz val="14"/>
        <rFont val="Franklin Gothic Book"/>
        <family val="2"/>
      </rPr>
      <t xml:space="preserve"> Exploración</t>
    </r>
  </si>
  <si>
    <t>Exposición general de las industrias extractivas, incluida toda actividad de exploración significativa</t>
  </si>
  <si>
    <t>Capítulo C.3.6 Pag. 63 a 67 y Cap. C.4.8 pag. 131 a 132</t>
  </si>
  <si>
    <r>
      <t>Requisito EITI 3.2:</t>
    </r>
    <r>
      <rPr>
        <b/>
        <sz val="14"/>
        <rFont val="Franklin Gothic Book"/>
        <family val="2"/>
      </rPr>
      <t xml:space="preserve"> Producción por producto básico</t>
    </r>
  </si>
  <si>
    <t>(Códigos del Sistema Armonizado)</t>
  </si>
  <si>
    <t>Divulgación de volúmenes de producción</t>
  </si>
  <si>
    <t xml:space="preserve">https://www.argentina.gob.ar/economia/energia/hidrocarburos/volumenes
link to mineral portal </t>
  </si>
  <si>
    <t>Informe EITI Cap. C.3.7.  pag. 68 a 69
Cap. C.4.9 pag. 133 a 136, divulgacion sistematica en sector hidrocarburos</t>
  </si>
  <si>
    <t>Divulgación de valores de producción</t>
  </si>
  <si>
    <t>https://www.argentina.gob.ar/economia/energia/hidrocarburos/precios-de-hidrocarburos</t>
  </si>
  <si>
    <t xml:space="preserve"> Informe EITI Cap. C.4.9 pag. 133 a 136, divulgacion sistematica en sector hidrocarburos</t>
  </si>
  <si>
    <t>Petróleo crudo (2709), volumen</t>
  </si>
  <si>
    <t>Sm3</t>
  </si>
  <si>
    <t xml:space="preserve"> Cap. C.3.7.  pag. 68 a 69
Cap. C.4.9 pag. 133 a 136</t>
  </si>
  <si>
    <t>USD</t>
  </si>
  <si>
    <t>Gas natural (2711), volumen</t>
  </si>
  <si>
    <t>Sm3 e.p.</t>
  </si>
  <si>
    <t>Oro (7108), volumen</t>
  </si>
  <si>
    <t>Toneladas</t>
  </si>
  <si>
    <t>Cap. C.3.7.  pag. 68 a 69</t>
  </si>
  <si>
    <t>Oro (7108)</t>
  </si>
  <si>
    <t>valores a pesos corrientes</t>
  </si>
  <si>
    <t>Plata (7106), volumen</t>
  </si>
  <si>
    <t>Plata (7106)</t>
  </si>
  <si>
    <t>Zinc (2608), volumen</t>
  </si>
  <si>
    <t>Zinc (2608)</t>
  </si>
  <si>
    <t>Plomo (2607), volumen</t>
  </si>
  <si>
    <t>Plomo (2607)</t>
  </si>
  <si>
    <t>Materias minerales no expresadas ni comprendidas en otra parte. (2530), volumen</t>
  </si>
  <si>
    <r>
      <t xml:space="preserve">Cap. C.3.7.  pag. 68 a 69, </t>
    </r>
    <r>
      <rPr>
        <b/>
        <sz val="16"/>
        <color rgb="FF000000"/>
        <rFont val="Franklin Gothic Book"/>
        <family val="2"/>
      </rPr>
      <t xml:space="preserve">Mineral: sulfato de sodio </t>
    </r>
  </si>
  <si>
    <t>Materias minerales no expresadas ni comprendidas en otra parte. (2530)</t>
  </si>
  <si>
    <r>
      <t xml:space="preserve">Cap. C.3.7.  pag. 68 a 69, </t>
    </r>
    <r>
      <rPr>
        <b/>
        <sz val="16"/>
        <color rgb="FF000000"/>
        <rFont val="Franklin Gothic Book"/>
        <family val="2"/>
      </rPr>
      <t>Mineral: carbonato de litio</t>
    </r>
  </si>
  <si>
    <t>ND</t>
  </si>
  <si>
    <t>Cloruro de litio (8506), volumen</t>
  </si>
  <si>
    <r>
      <t xml:space="preserve">Cap. C.3.7.  pag. 68 a 69, </t>
    </r>
    <r>
      <rPr>
        <b/>
        <sz val="16"/>
        <color rgb="FF000000"/>
        <rFont val="Franklin Gothic Book"/>
        <family val="2"/>
      </rPr>
      <t xml:space="preserve">Mineral: cloruro de litio </t>
    </r>
  </si>
  <si>
    <t xml:space="preserve">Cloruro de litio </t>
  </si>
  <si>
    <r>
      <t>Requisito EITI 3.3:</t>
    </r>
    <r>
      <rPr>
        <b/>
        <sz val="14"/>
        <rFont val="Franklin Gothic Book"/>
        <family val="2"/>
      </rPr>
      <t xml:space="preserve"> Exportaciones</t>
    </r>
  </si>
  <si>
    <t>Divulgación de volúmenes de exportación</t>
  </si>
  <si>
    <t>https://www.argentina.gob.ar/economia/energia/hidrocarburos/refinacion-y-comercializacion-de-petroleo-gas-y-derivados-tablas-dinamicas</t>
  </si>
  <si>
    <t xml:space="preserve"> Cap. C.3.8.  pag. 70 a 71
Cap. C.4.10 pag. 155 y 156</t>
  </si>
  <si>
    <t>Divulgación de valores de exportación</t>
  </si>
  <si>
    <t>Sm3 (metros cúbicos estándar)</t>
  </si>
  <si>
    <t>Cap. C.4.10 pag. 155 y 156</t>
  </si>
  <si>
    <t>Petróleo crudo (2709)</t>
  </si>
  <si>
    <t>Gas natural (2711)</t>
  </si>
  <si>
    <t>Cap. C.3.8.  pag. 70 y 71</t>
  </si>
  <si>
    <t>Cobre (2603), volumen</t>
  </si>
  <si>
    <t>Cobre (2603)</t>
  </si>
  <si>
    <t>Litio (8506), volumen</t>
  </si>
  <si>
    <t>Cap. C.3.8.  pag. 70 y 71, litio</t>
  </si>
  <si>
    <t>Litio (8506)</t>
  </si>
  <si>
    <r>
      <t>Requisito EITI 4.1:</t>
    </r>
    <r>
      <rPr>
        <b/>
        <sz val="14"/>
        <rFont val="Franklin Gothic Book"/>
        <family val="2"/>
      </rPr>
      <t xml:space="preserve"> Exhaustividad</t>
    </r>
  </si>
  <si>
    <t>¿El gobierno divulga integralmente los ingresos del sector extractivo por flujo de ingresos?</t>
  </si>
  <si>
    <t xml:space="preserve">C.3.2.5 Tabla 33 y Tabla 35  Pag 55 a 56.                           C.3.9  Tablas 49, 51 y  53 . Pags.71 a 75,
C.4.12.2  Tabla 91  Pag  146                     C.4.12.4  Tabla 101, Pag 155            C.4.12.5  Tabla 105  Pag. 158  </t>
  </si>
  <si>
    <t>¿Se encuentran disponibles al público las decisiones del grupo multipartícipe referentes a los umbrales de importancia relativa?</t>
  </si>
  <si>
    <t>Cuánto abarca la conciliación</t>
  </si>
  <si>
    <t>44.26%</t>
  </si>
  <si>
    <t>Calculado utilizando los datos referentes al total de ingresos del gobierno (parte 4) y al total por empresa (parte 5)</t>
  </si>
  <si>
    <r>
      <t>Requisito EITI 4.2:</t>
    </r>
    <r>
      <rPr>
        <b/>
        <sz val="14"/>
        <rFont val="Franklin Gothic Book"/>
        <family val="2"/>
      </rPr>
      <t xml:space="preserve"> Ingresos en especie</t>
    </r>
  </si>
  <si>
    <t>¿El gobierno divulga datos sobre los ingresos en especie y las ventas de la porción de la producción que corresponde al Estado?</t>
  </si>
  <si>
    <t xml:space="preserve">El requisito no aplica por inexistencia </t>
  </si>
  <si>
    <t>En caso afirmativo, ¿cuál fue el volumen recibido?</t>
  </si>
  <si>
    <t>&lt; número &gt;</t>
  </si>
  <si>
    <t>Agregar productos básicos aquí, volumen</t>
  </si>
  <si>
    <t>Toneladas métricas</t>
  </si>
  <si>
    <t>En caso afirmativo, ¿qué se vendió?</t>
  </si>
  <si>
    <t>&lt;método de cálculo del valor, si se dispone de él&gt;</t>
  </si>
  <si>
    <t>En caso afirmativo, ¿cuál fue el total de ingresos transferidos al estado procedentes de la venta de petróleo, gas y minerales?</t>
  </si>
  <si>
    <r>
      <t>Requisito EITI 4.3:</t>
    </r>
    <r>
      <rPr>
        <b/>
        <sz val="14"/>
        <rFont val="Franklin Gothic Book"/>
        <family val="2"/>
      </rPr>
      <t xml:space="preserve"> Acuerdos de permuta</t>
    </r>
  </si>
  <si>
    <t>¿El gobierno divulga información sobre los acuerdos de infraestructura y permuta?</t>
  </si>
  <si>
    <t>En caso afirmativo, ¿cuál fue el total de ingresos recibidos por acuerdos de infraestructura y permuta?</t>
  </si>
  <si>
    <r>
      <t>Requisito EITI 4.4:</t>
    </r>
    <r>
      <rPr>
        <b/>
        <sz val="14"/>
        <rFont val="Franklin Gothic Book"/>
        <family val="2"/>
      </rPr>
      <t xml:space="preserve"> Ingresos por transporte</t>
    </r>
  </si>
  <si>
    <t>¿El gobierno divulga información sobre los ingresos por transporte?</t>
  </si>
  <si>
    <t xml:space="preserve">No aplicabilidad del requisito por decision del GMP por no tratarse de ingresos materiales. Pag. 17 informe EITI. </t>
  </si>
  <si>
    <t>En caso afirmativo, ¿cuál fue el total de ingresos recibidos por el transporte de productos básicos?</t>
  </si>
  <si>
    <r>
      <t>Requisito EITI 4.5:</t>
    </r>
    <r>
      <rPr>
        <b/>
        <sz val="14"/>
        <rFont val="Franklin Gothic Book"/>
        <family val="2"/>
      </rPr>
      <t xml:space="preserve"> Transacciones de empresas de titularidad estatal</t>
    </r>
  </si>
  <si>
    <t>¿El gobierno divulga información sobre las transacciones de empresas de titularidad estatal?</t>
  </si>
  <si>
    <t>C 3.13 Pag. 92 C.4.13. Pag. 182</t>
  </si>
  <si>
    <t>En caso afirmativo, ¿cuál fue el total de ingresos recibidos por las empresas de titularidad estatal?</t>
  </si>
  <si>
    <t xml:space="preserve">No se registran dividendos por la participacion accionaria del Estado Nacional en YPD en los anos 2020 y 2021. Pagina 180, informe EITI. </t>
  </si>
  <si>
    <r>
      <t>Requisito EITI 4.6:</t>
    </r>
    <r>
      <rPr>
        <b/>
        <sz val="14"/>
        <rFont val="Franklin Gothic Book"/>
        <family val="2"/>
      </rPr>
      <t xml:space="preserve"> Pagos directos subnacionales</t>
    </r>
  </si>
  <si>
    <t xml:space="preserve">No aplica por implementacion adaptada </t>
  </si>
  <si>
    <t>Pag 18, informe EITI</t>
  </si>
  <si>
    <t>En caso afirmativo, ¿cuál fue el total de ingresos subnacionales recibidos?</t>
  </si>
  <si>
    <r>
      <t>Requisito EITI 4.8:</t>
    </r>
    <r>
      <rPr>
        <b/>
        <sz val="14"/>
        <rFont val="Franklin Gothic Book"/>
        <family val="2"/>
      </rPr>
      <t xml:space="preserve"> Puntualidad de los datos</t>
    </r>
  </si>
  <si>
    <t>Puntualidad de los datos (cantidad de años desde el cierre del ejercicio fiscal hasta la publicación)</t>
  </si>
  <si>
    <r>
      <t>Requisito EITI 4.9:</t>
    </r>
    <r>
      <rPr>
        <b/>
        <sz val="14"/>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</si>
  <si>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</si>
  <si>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B.5 Pag 26 a 34                     F Anexo II, Pags 186 Y 187</t>
  </si>
  <si>
    <t>¿Los datos están sujetos a auditorías independientes y creíbles en las que se aplican estándares internacionales?</t>
  </si>
  <si>
    <t>¿Los organismos gubernamentales están sujetos a auditorías independientes y creíbles?</t>
  </si>
  <si>
    <t>Base de datos de auditorías del gobierno</t>
  </si>
  <si>
    <t>¿Las empresas están sujetas a auditorías independientes y creíbles?</t>
  </si>
  <si>
    <t>Base de datos de auditorías de las empresas</t>
  </si>
  <si>
    <r>
      <t>Requisito EITI 5.1:</t>
    </r>
    <r>
      <rPr>
        <b/>
        <sz val="14"/>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</si>
  <si>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</si>
  <si>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r>
      <t xml:space="preserve">
</t>
    </r>
    <r>
      <rPr>
        <u/>
        <sz val="14"/>
        <color rgb="FF1155CC"/>
        <rFont val="Libre Franklin"/>
      </rPr>
      <t xml:space="preserve">https://www.presupuestoabierto.gob.ar/sici/datos-abiertos
</t>
    </r>
  </si>
  <si>
    <r>
      <rPr>
        <sz val="11"/>
        <color rgb="FF000000"/>
        <rFont val="Libre Franklin"/>
      </rPr>
      <t>Tambien en informe ITIE, Cap. C.4.15 Pág. 159  (</t>
    </r>
    <r>
      <rPr>
        <b/>
        <sz val="11"/>
        <color rgb="FF000000"/>
        <rFont val="Libre Franklin"/>
      </rPr>
      <t>sólo Hidrocarburos presupuesto Nacional</t>
    </r>
    <r>
      <rPr>
        <sz val="11"/>
        <color rgb="FF000000"/>
        <rFont val="Libre Franklin"/>
      </rPr>
      <t>)</t>
    </r>
  </si>
  <si>
    <t>¿El gobierno divulga el valor de los ingresos no registrados en el presupuesto?</t>
  </si>
  <si>
    <t>no</t>
  </si>
  <si>
    <r>
      <t>Requisito EITI 5.2:</t>
    </r>
    <r>
      <rPr>
        <b/>
        <sz val="14"/>
        <rFont val="Franklin Gothic Book"/>
        <family val="2"/>
      </rPr>
      <t xml:space="preserve"> Transferencias subnacionales</t>
    </r>
  </si>
  <si>
    <t>¿El gobierno divulga información sobre las transferencias subnacionales?</t>
  </si>
  <si>
    <t xml:space="preserve">Requisito no aplica por inexistencia </t>
  </si>
  <si>
    <t>En caso afirmativo, ¿cuánto debería haber transferido el gobierno según la fórmula de reparto de ingresos?</t>
  </si>
  <si>
    <t>En caso afirmativo, ¿qué monto de transferencias podría justificar el gobierno?</t>
  </si>
  <si>
    <r>
      <t>Requisito EITI 5.3:</t>
    </r>
    <r>
      <rPr>
        <b/>
        <sz val="14"/>
        <rFont val="Franklin Gothic Book"/>
        <family val="2"/>
      </rPr>
      <t xml:space="preserve"> Gestión de ingresos y gastos</t>
    </r>
  </si>
  <si>
    <t>¿El gobierno divulga si hay ingresos del sector extractivo que estén reservados (es decir, asignados a usos, programas o zonas geográficas específicos)?</t>
  </si>
  <si>
    <t>Cap. C.4.15 Pág. 159</t>
  </si>
  <si>
    <t>¿El gobierno divulga una descripción del presupuesto y los procesos de auditoría del país?</t>
  </si>
  <si>
    <t>¿El gobierno divulga información disponible al público referente a presupuestos y gastos? - agregar filas en caso de haber varias</t>
  </si>
  <si>
    <t>https://www.presupuestoabierto.gob.ar/sici/</t>
  </si>
  <si>
    <r>
      <t>Requisito EITI 6.1:</t>
    </r>
    <r>
      <rPr>
        <b/>
        <sz val="14"/>
        <rFont val="Franklin Gothic Book"/>
        <family val="2"/>
      </rPr>
      <t xml:space="preserve"> Gastos sociales</t>
    </r>
  </si>
  <si>
    <t>¿El gobierno divulga información sobre gastos sociales?</t>
  </si>
  <si>
    <t>El requisito no aplica por desición del GMP.</t>
  </si>
  <si>
    <t>Según el Informe de Materialidad, en base a la información obtenida y recabada, no existen pagos ambientales ni sociales al Estado Nacional, significativos desde el punto de vista económico.</t>
  </si>
  <si>
    <t>En caso afirmativo, ¿cuál fue el total de gastos sociales obligatorios recibidos?</t>
  </si>
  <si>
    <t>En caso afirmativo, ¿cuál fue el total de gastos sociales voluntarios recibidos?</t>
  </si>
  <si>
    <t>¿Las empresas divulgan información sobre gastos sociales?</t>
  </si>
  <si>
    <t>&lt; ¿Reportado a través de EITI o divulgado sistemáticamente? &gt;</t>
  </si>
  <si>
    <t>En caso afirmativo, ¿cuál fue el total de gastos sociales obligatorios pagados?</t>
  </si>
  <si>
    <t>En caso afirmativo, ¿cuál fue el total de gastos sociales voluntarios pagados?</t>
  </si>
  <si>
    <t>¿El gobierno divulga información sobre pagos ambientales?</t>
  </si>
  <si>
    <t>En caso afirmativo, ¿cuál fue el total de pagos ambientales obligatorios?</t>
  </si>
  <si>
    <t>En caso afirmativo, ¿cuál fue el total de pagos ambientales voluntarios?</t>
  </si>
  <si>
    <r>
      <t>Requisito EITI 6.2:</t>
    </r>
    <r>
      <rPr>
        <b/>
        <sz val="14"/>
        <rFont val="Franklin Gothic Book"/>
        <family val="2"/>
      </rPr>
      <t xml:space="preserve"> Gastos cuasifiscales</t>
    </r>
  </si>
  <si>
    <t>¿El gobierno o las empresas de titularidad estatal divulgan información sobre gastos cuasifiscales?</t>
  </si>
  <si>
    <t>GMP definio su no aplicacion</t>
  </si>
  <si>
    <t>El GMP acordó que si bien este
requisito no resulta exigible en un
EITI de nivel nacional, sí se trata
de un aspecto muy relevante que
merece mayor profundización en 
Ciclos Posteriores.</t>
  </si>
  <si>
    <t>En caso afirmativo, ¿cuál fue el total de gastos cuasifiscales desembolsados por las empresas de titularidad estatal?</t>
  </si>
  <si>
    <r>
      <t>Requisito EITI 6.3:</t>
    </r>
    <r>
      <rPr>
        <b/>
        <sz val="14"/>
        <rFont val="Franklin Gothic Book"/>
        <family val="2"/>
      </rPr>
      <t xml:space="preserve"> Contribución económica</t>
    </r>
  </si>
  <si>
    <t>¿El gobierno divulga información sobre la contribución económica?</t>
  </si>
  <si>
    <t>Estadísticas e indicadores nacionales | Argentina.gob.ar (trabajo.gob.ar)</t>
  </si>
  <si>
    <t>Seccion C.4.16</t>
  </si>
  <si>
    <r>
      <rPr>
        <i/>
        <sz val="14"/>
        <color theme="1"/>
        <rFont val="Franklin Gothic Book"/>
        <family val="2"/>
      </rPr>
      <t>Producto Interno Bruto -</t>
    </r>
    <r>
      <rPr>
        <i/>
        <u/>
        <sz val="14"/>
        <color rgb="FF00B0F0"/>
        <rFont val="Franklin Gothic Book"/>
        <family val="2"/>
      </rPr>
      <t xml:space="preserve"> </t>
    </r>
    <r>
      <rPr>
        <i/>
        <u/>
        <sz val="14"/>
        <color rgb="FF0070C0"/>
        <rFont val="Franklin Gothic Book"/>
        <family val="2"/>
      </rPr>
      <t>SCN 2008</t>
    </r>
    <r>
      <rPr>
        <i/>
        <sz val="14"/>
        <color rgb="FF0070C0"/>
        <rFont val="Franklin Gothic Book"/>
        <family val="2"/>
      </rPr>
      <t xml:space="preserve"> C</t>
    </r>
    <r>
      <rPr>
        <i/>
        <sz val="14"/>
        <color rgb="FF000000"/>
        <rFont val="Franklin Gothic Book"/>
        <family val="2"/>
      </rPr>
      <t>. Explotación de minera</t>
    </r>
    <r>
      <rPr>
        <i/>
        <sz val="14"/>
        <rFont val="Franklin Gothic Book"/>
        <family val="2"/>
      </rPr>
      <t xml:space="preserve"> (VA a precios corrientes)</t>
    </r>
  </si>
  <si>
    <t>https://www.indec.gob.ar/indec/web/Nivel4-Tema-3-9-47</t>
  </si>
  <si>
    <r>
      <rPr>
        <i/>
        <sz val="14"/>
        <color theme="1"/>
        <rFont val="Franklin Gothic Book"/>
        <family val="2"/>
      </rPr>
      <t>Producto Interno Bruto -</t>
    </r>
    <r>
      <rPr>
        <i/>
        <u/>
        <sz val="14"/>
        <color rgb="FF00B0F0"/>
        <rFont val="Franklin Gothic Book"/>
        <family val="2"/>
      </rPr>
      <t xml:space="preserve"> </t>
    </r>
    <r>
      <rPr>
        <i/>
        <u/>
        <sz val="14"/>
        <color rgb="FF0070C0"/>
        <rFont val="Franklin Gothic Book"/>
        <family val="2"/>
      </rPr>
      <t>SCN 2008</t>
    </r>
    <r>
      <rPr>
        <i/>
        <sz val="14"/>
        <color rgb="FF0070C0"/>
        <rFont val="Franklin Gothic Book"/>
        <family val="2"/>
      </rPr>
      <t xml:space="preserve"> C</t>
    </r>
    <r>
      <rPr>
        <i/>
        <sz val="14"/>
        <color rgb="FF000000"/>
        <rFont val="Franklin Gothic Book"/>
        <family val="2"/>
      </rPr>
      <t>. Explotación de hidrocarburos</t>
    </r>
    <r>
      <rPr>
        <i/>
        <sz val="14"/>
        <rFont val="Franklin Gothic Book"/>
        <family val="2"/>
      </rPr>
      <t xml:space="preserve"> (VA a precios corrientes)</t>
    </r>
  </si>
  <si>
    <t>Contribución al PBI (%) Minería</t>
  </si>
  <si>
    <t>Pág. 37 a 38</t>
  </si>
  <si>
    <t>Contribución al PBI (%) hidrocarburos</t>
  </si>
  <si>
    <t>Producto Interno Bruto - MAPE y sector informal</t>
  </si>
  <si>
    <t>NA</t>
  </si>
  <si>
    <t xml:space="preserve">Producto Interno Bruto - todos los sectores </t>
  </si>
  <si>
    <t>Millones de pesos, VAB a precios corrientes</t>
  </si>
  <si>
    <t>Ingresos gubernamentales - industrias extractivas</t>
  </si>
  <si>
    <t>Pág. 74 a 77; Pág. 161 a 162</t>
  </si>
  <si>
    <t>Ingresos gubernamentales - todos los sectores</t>
  </si>
  <si>
    <t>Exportaciones - Hidrocarburos</t>
  </si>
  <si>
    <t>Pág. 41</t>
  </si>
  <si>
    <t>Exportaciones - Minería</t>
  </si>
  <si>
    <t>Exportaciones - industrias extractivas</t>
  </si>
  <si>
    <t>Exportaciones - todos los sectores</t>
  </si>
  <si>
    <t>Nivel de empleo directo- sector extractivo - hombres</t>
  </si>
  <si>
    <t>personas</t>
  </si>
  <si>
    <t>https://www.argentina.gob.ar/trabajo/estadisticas</t>
  </si>
  <si>
    <t>Nivel de empleo directo - sector extractivo - mujeres</t>
  </si>
  <si>
    <t>Nivel de empleo - sector extractivo</t>
  </si>
  <si>
    <t>Pág. 41 Pág. 164 y Pág. 80 a 81</t>
  </si>
  <si>
    <t>Nivel de empleo - todos los sectores</t>
  </si>
  <si>
    <t>Inversiones - sector extractivo / Minería</t>
  </si>
  <si>
    <t>Calculo del consultor en base a 
https://www.argentina.gob.ar/sites/default/files/dt_13_-_cuanto_deja_la_mineria_en_argentina.pdf</t>
  </si>
  <si>
    <t>Inversiones - sector extractivo / Hidrocarburs</t>
  </si>
  <si>
    <t>Inversiones - todos los sectores</t>
  </si>
  <si>
    <t>https://www.cancilleria.gob.ar/es/1110-inversion-formacion-bruta-de-capital-fijo</t>
  </si>
  <si>
    <t>¿El Gobierno divulga información sobre la ubicación de las grandes actividades extractivas del país?</t>
  </si>
  <si>
    <t>Sí, a través de Informe EITI
Sí, divulgación sistemática</t>
  </si>
  <si>
    <t>https://www.argentina.gob.ar/files/eiti5jpg</t>
  </si>
  <si>
    <r>
      <t>Requisito EITI 6.4:</t>
    </r>
    <r>
      <rPr>
        <b/>
        <sz val="14"/>
        <rFont val="Franklin Gothic Book"/>
        <family val="2"/>
      </rPr>
      <t xml:space="preserve"> Impacto ambiental</t>
    </r>
  </si>
  <si>
    <t>las normas legales y administrativas pertinentes en materia de gestión ambiental?</t>
  </si>
  <si>
    <t>Sí, divulgación sistemática Si, a través del informe Eiti</t>
  </si>
  <si>
    <t xml:space="preserve">http://informacionminera.produccion.gob.ar/dataset/1000/aspectos-regulatorios-socioambientales
</t>
  </si>
  <si>
    <t>Tabla 71 Reseña Regulatoria según temática Ambiente. Pag 100                                       Tablas 72 y 73 Reseña para Hidrocarburos. Pag 101 a 105</t>
  </si>
  <si>
    <t>las bases de datos con evaluaciones de impacto ambiental, esquemas de certificación o documentación similar de la gestión ambiental?</t>
  </si>
  <si>
    <t>N/C</t>
  </si>
  <si>
    <t>otra información pertinente en materia de administración y procedimientos de seguimiento ambiental?</t>
  </si>
  <si>
    <t>Sí,  divulgación sistemática</t>
  </si>
  <si>
    <r>
      <rPr>
        <i/>
        <sz val="14"/>
        <color rgb="FF000000"/>
        <rFont val="Libre Franklin"/>
      </rPr>
      <t xml:space="preserve">http://informacionminera.produccion.gob.ar/assets/datasets/Gu%c3%ada_de_Recursos_Buenas_Practicas_Cierre_de_Minas_2019_SPM.p
http://datos.minem.gob.ar/dataset/produccion-hidrocarburos-puntos-de-venteo-declarados
</t>
    </r>
    <r>
      <rPr>
        <i/>
        <u/>
        <sz val="14"/>
        <color rgb="FF1155CC"/>
        <rFont val="Libre Franklin"/>
      </rPr>
      <t>http://datos.minem.gob.ar/dataset/deteccion-satelital-de-venteos</t>
    </r>
  </si>
  <si>
    <r>
      <rPr>
        <b/>
        <sz val="14"/>
        <rFont val="Franklin Gothic Book"/>
        <family val="2"/>
      </rPr>
      <t xml:space="preserve">Puede acceder a la versión más reciente de las plantillas de datos resumidos en </t>
    </r>
    <r>
      <rPr>
        <b/>
        <u/>
        <sz val="14"/>
        <color rgb="FF188FBB"/>
        <rFont val="Franklin Gothic Book"/>
        <family val="2"/>
      </rPr>
      <t>https://eiti.org/es/documento/plantilla-datos-resumidos-del-eiti</t>
    </r>
  </si>
  <si>
    <r>
      <rPr>
        <b/>
        <sz val="14"/>
        <rFont val="Franklin Gothic Book"/>
        <family val="2"/>
      </rPr>
      <t xml:space="preserve">Give us your feedback or report a conflict in the data! Write to us at  </t>
    </r>
    <r>
      <rPr>
        <b/>
        <u/>
        <sz val="14"/>
        <color rgb="FF188FBB"/>
        <rFont val="Franklin Gothic Book"/>
        <family val="2"/>
      </rPr>
      <t>data@eiti.org</t>
    </r>
  </si>
  <si>
    <r>
      <t xml:space="preserve">Teléfono: </t>
    </r>
    <r>
      <rPr>
        <b/>
        <sz val="14"/>
        <color rgb="FF165B89"/>
        <rFont val="Franklin Gothic Book"/>
        <family val="2"/>
      </rPr>
      <t>+47 222 00 800</t>
    </r>
    <r>
      <rPr>
        <b/>
        <sz val="14"/>
        <color rgb="FF000000"/>
        <rFont val="Franklin Gothic Book"/>
        <family val="2"/>
      </rPr>
      <t xml:space="preserve">   </t>
    </r>
    <r>
      <rPr>
        <b/>
        <sz val="14"/>
        <color rgb="FF000000"/>
        <rFont val="Wingdings"/>
        <charset val="2"/>
      </rPr>
      <t></t>
    </r>
    <r>
      <rPr>
        <b/>
        <sz val="14"/>
        <color rgb="FF000000"/>
        <rFont val="Franklin Gothic Book"/>
        <family val="2"/>
      </rPr>
      <t xml:space="preserve">   Correo electrónico: </t>
    </r>
    <r>
      <rPr>
        <b/>
        <u/>
        <sz val="14"/>
        <color rgb="FF165B89"/>
        <rFont val="Franklin Gothic Book"/>
        <family val="2"/>
      </rPr>
      <t>secretariat@eiti.org</t>
    </r>
    <r>
      <rPr>
        <b/>
        <sz val="14"/>
        <color rgb="FF000000"/>
        <rFont val="Franklin Gothic Book"/>
        <family val="2"/>
      </rPr>
      <t xml:space="preserve">   </t>
    </r>
    <r>
      <rPr>
        <b/>
        <sz val="14"/>
        <color rgb="FF000000"/>
        <rFont val="Wingdings"/>
        <charset val="2"/>
      </rPr>
      <t></t>
    </r>
    <r>
      <rPr>
        <b/>
        <sz val="14"/>
        <color rgb="FF000000"/>
        <rFont val="Franklin Gothic Book"/>
        <family val="2"/>
      </rPr>
      <t xml:space="preserve">   Twitter: </t>
    </r>
    <r>
      <rPr>
        <b/>
        <sz val="14"/>
        <color rgb="FF165B89"/>
        <rFont val="Franklin Gothic Book"/>
        <family val="2"/>
      </rPr>
      <t>@EITIorg</t>
    </r>
    <r>
      <rPr>
        <b/>
        <sz val="14"/>
        <color rgb="FF000000"/>
        <rFont val="Franklin Gothic Book"/>
        <family val="2"/>
      </rPr>
      <t xml:space="preserve">  </t>
    </r>
    <r>
      <rPr>
        <b/>
        <sz val="14"/>
        <color rgb="FF000000"/>
        <rFont val="Wingdings"/>
        <charset val="2"/>
      </rPr>
      <t xml:space="preserve"> </t>
    </r>
    <r>
      <rPr>
        <b/>
        <sz val="14"/>
        <color rgb="FF000000"/>
        <rFont val="Franklin Gothic Book"/>
        <family val="2"/>
      </rPr>
      <t xml:space="preserve">   </t>
    </r>
    <r>
      <rPr>
        <b/>
        <u/>
        <sz val="14"/>
        <color rgb="FF165B89"/>
        <rFont val="Franklin Gothic Book"/>
        <family val="2"/>
      </rPr>
      <t>www.eiti.org</t>
    </r>
  </si>
  <si>
    <r>
      <t xml:space="preserve">Dirección: </t>
    </r>
    <r>
      <rPr>
        <b/>
        <sz val="14"/>
        <color rgb="FF165B89"/>
        <rFont val="Franklin Gothic Book"/>
        <family val="2"/>
      </rPr>
      <t>Rådhusgata 26, 0151 Oslo, Noruega</t>
    </r>
    <r>
      <rPr>
        <b/>
        <sz val="14"/>
        <color rgb="FF000000"/>
        <rFont val="Franklin Gothic Book"/>
        <family val="2"/>
      </rPr>
      <t xml:space="preserve">   </t>
    </r>
    <r>
      <rPr>
        <b/>
        <sz val="14"/>
        <color rgb="FF000000"/>
        <rFont val="Wingdings"/>
        <charset val="2"/>
      </rPr>
      <t></t>
    </r>
    <r>
      <rPr>
        <b/>
        <sz val="14"/>
        <color rgb="FF000000"/>
        <rFont val="Franklin Gothic Book"/>
        <family val="2"/>
      </rPr>
      <t xml:space="preserve">   Casilla Postal: </t>
    </r>
    <r>
      <rPr>
        <b/>
        <sz val="14"/>
        <color rgb="FF165B89"/>
        <rFont val="Franklin Gothic Book"/>
        <family val="2"/>
      </rPr>
      <t>Postboks 340 Sentrum, 0101 Oslo, Noruega</t>
    </r>
  </si>
  <si>
    <r>
      <t>La</t>
    </r>
    <r>
      <rPr>
        <b/>
        <sz val="14"/>
        <color rgb="FF000000"/>
        <rFont val="Franklin Gothic Book"/>
        <family val="2"/>
      </rPr>
      <t xml:space="preserve"> Parte 3 (Entidades informantes) </t>
    </r>
    <r>
      <rPr>
        <sz val="14"/>
        <color rgb="FF000000"/>
        <rFont val="Franklin Gothic Book"/>
        <family val="2"/>
      </rPr>
      <t xml:space="preserve">se ocupa de las listas de entidades informantes (organismos gubernamentales, empresas y proyectos) e información relacionada. </t>
    </r>
  </si>
  <si>
    <r>
      <t>1.Comience por el primer recuadro (</t>
    </r>
    <r>
      <rPr>
        <b/>
        <i/>
        <sz val="14"/>
        <color theme="1"/>
        <rFont val="Franklin Gothic Book"/>
        <family val="2"/>
      </rPr>
      <t>Lista de entidades gubernamentales informantes</t>
    </r>
    <r>
      <rPr>
        <i/>
        <sz val="14"/>
        <color theme="1"/>
        <rFont val="Franklin Gothic Book"/>
        <family val="2"/>
      </rPr>
      <t>), con el nombre de cada organismo gubernamental informante</t>
    </r>
  </si>
  <si>
    <r>
      <t xml:space="preserve">2.Complete la fila correspondiente a la </t>
    </r>
    <r>
      <rPr>
        <b/>
        <i/>
        <sz val="14"/>
        <color theme="1"/>
        <rFont val="Franklin Gothic Book"/>
        <family val="2"/>
      </rPr>
      <t>Identificación de la empresa</t>
    </r>
    <r>
      <rPr>
        <i/>
        <sz val="14"/>
        <color theme="1"/>
        <rFont val="Franklin Gothic Book"/>
        <family val="2"/>
      </rPr>
      <t>. Al resaltar las celdas aparecerán recuadros amarillos con información guía.</t>
    </r>
  </si>
  <si>
    <r>
      <t xml:space="preserve">3.Complete la </t>
    </r>
    <r>
      <rPr>
        <b/>
        <i/>
        <sz val="14"/>
        <color theme="1"/>
        <rFont val="Franklin Gothic Book"/>
        <family val="2"/>
      </rPr>
      <t xml:space="preserve">Lista de empresas informantes, </t>
    </r>
    <r>
      <rPr>
        <i/>
        <sz val="14"/>
        <color theme="1"/>
        <rFont val="Franklin Gothic Book"/>
        <family val="2"/>
      </rPr>
      <t>comenzando por la primera columna "Nombre completo de la empresa". Ingrese la información conforme a lo indicado, llenando en cada fila cada una de las columnas antes de pasar a la siguiente.</t>
    </r>
  </si>
  <si>
    <r>
      <t xml:space="preserve">4. Complete la </t>
    </r>
    <r>
      <rPr>
        <b/>
        <i/>
        <sz val="14"/>
        <color theme="1"/>
        <rFont val="Franklin Gothic Book"/>
        <family val="2"/>
      </rPr>
      <t xml:space="preserve">Lista de proyectos informantes, </t>
    </r>
    <r>
      <rPr>
        <i/>
        <sz val="14"/>
        <color theme="1"/>
        <rFont val="Franklin Gothic Book"/>
        <family val="2"/>
      </rPr>
      <t>comenzando por la primera columna "Nombre completo del proyecto"</t>
    </r>
  </si>
  <si>
    <r>
      <rPr>
        <i/>
        <sz val="14"/>
        <color rgb="FF000000"/>
        <rFont val="Franklin Gothic Book"/>
        <family val="2"/>
      </rPr>
      <t xml:space="preserve">Si tiene alguna pregunta, comuníquese a </t>
    </r>
    <r>
      <rPr>
        <b/>
        <u/>
        <sz val="14"/>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</si>
  <si>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</si>
  <si>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</si>
  <si>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</si>
  <si>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</si>
  <si>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</si>
  <si>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</si>
  <si>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</si>
  <si>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Administración Federal de Ingresos Públicos (AFIP)</t>
  </si>
  <si>
    <t>Gobierno central</t>
  </si>
  <si>
    <t>33-69345023-9</t>
  </si>
  <si>
    <t>Secretaría de Energía (SEN), Ministerio de Economía</t>
  </si>
  <si>
    <t>30-71511547-2</t>
  </si>
  <si>
    <t>Secretaría de Minería (SEMIN), Ministerio de Desarrollo Productivo</t>
  </si>
  <si>
    <t>30-71081745-2</t>
  </si>
  <si>
    <t xml:space="preserve"> Ministerio de Ambiente y Desarrollo Sostenible (MAyDS)</t>
  </si>
  <si>
    <t>30-70992597-7</t>
  </si>
  <si>
    <t>&lt; Tipo de organismo &gt;</t>
  </si>
  <si>
    <t>Lista de empresas informantes</t>
  </si>
  <si>
    <t>Referencias identificatorias de la empresa</t>
  </si>
  <si>
    <t>Ejemplo: Número de identificación tributaria</t>
  </si>
  <si>
    <t>The Brønnøysund Register Centre</t>
  </si>
  <si>
    <t>Colocar enlace al registro u organismo, si se dispone de él</t>
  </si>
  <si>
    <t>Nombre completo de la empresa</t>
  </si>
  <si>
    <t>Tipo de compañía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</si>
  <si>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</si>
  <si>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</si>
  <si>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</si>
  <si>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</si>
  <si>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</si>
  <si>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</si>
  <si>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CERRO VANGUARDIA  S.A</t>
  </si>
  <si>
    <t>privada</t>
  </si>
  <si>
    <t>Minería</t>
  </si>
  <si>
    <t>Oro, Plata</t>
  </si>
  <si>
    <t>https://cerrovanguardia.com.ar/</t>
  </si>
  <si>
    <t xml:space="preserve">SI </t>
  </si>
  <si>
    <t>COMPAÑÍA MINERA AGULAR  S.A</t>
  </si>
  <si>
    <t>Concentrados de Plomo, Concentrados de Zinc</t>
  </si>
  <si>
    <t>https://integracapital.com</t>
  </si>
  <si>
    <t xml:space="preserve">ESTELAR RESOURCES LTD S.A. </t>
  </si>
  <si>
    <t xml:space="preserve">Oro, Plata </t>
  </si>
  <si>
    <t>https://www.yamana.com</t>
  </si>
  <si>
    <t>NO</t>
  </si>
  <si>
    <t>MINA PIRQUITAS S.A.</t>
  </si>
  <si>
    <t>Plata, Cinc</t>
  </si>
  <si>
    <t>https://www.ssrmining.com/operations/</t>
  </si>
  <si>
    <t>MINAS ARGENTINAS S.A.</t>
  </si>
  <si>
    <t>Doré</t>
  </si>
  <si>
    <t xml:space="preserve">MINERA ALUMBRERA LTD SUC ARG.
</t>
  </si>
  <si>
    <t xml:space="preserve">Concentrado de Cobre y oro, Oro Doré y Concentrado de molibdeno </t>
  </si>
  <si>
    <t>http://www.alumbrera.com.ar</t>
  </si>
  <si>
    <t>MINERA ANDINA DEL SOL SRL</t>
  </si>
  <si>
    <t>https://veladero.com/</t>
  </si>
  <si>
    <t>MINERA DEL ALTIPLANO S.A.</t>
  </si>
  <si>
    <t>Cloruro de litio, Carbonato de litio</t>
  </si>
  <si>
    <t>https://livent.com/es/</t>
  </si>
  <si>
    <t xml:space="preserve">MINERA DON NICOLAS S.A.
</t>
  </si>
  <si>
    <t>Bullón Doré, Oro, Plata</t>
  </si>
  <si>
    <t>https://www.mineradonnicolas.com.ar/</t>
  </si>
  <si>
    <t xml:space="preserve">MINERA SANTA CRUZ S.A.
</t>
  </si>
  <si>
    <t>Barras de plata en Bruto, Concentrado de Oro y Plata, Bullón Dorado</t>
  </si>
  <si>
    <t>https://minerasantacruz.com/</t>
  </si>
  <si>
    <t xml:space="preserve">MINERA TRITON S.A.
</t>
  </si>
  <si>
    <t>Bullón Doré</t>
  </si>
  <si>
    <t>https://www.panamericansilver.com/</t>
  </si>
  <si>
    <t>OROPLATA S.A.</t>
  </si>
  <si>
    <t>https://www.newmont.com</t>
  </si>
  <si>
    <t>PATAGONIA GOLD S.A.</t>
  </si>
  <si>
    <t>Doré, Concentrado de Oro y Plata</t>
  </si>
  <si>
    <t>https://patagoniagold.com/</t>
  </si>
  <si>
    <t>SALES DE JUJUY S.A.</t>
  </si>
  <si>
    <t>Carbonato de Litio</t>
  </si>
  <si>
    <t>https://www.allkem.co/</t>
  </si>
  <si>
    <t>MANSFIELD MINERA S.A.</t>
  </si>
  <si>
    <t xml:space="preserve">Metales preciosos </t>
  </si>
  <si>
    <t>https://fortunasilver.com/</t>
  </si>
  <si>
    <t>YPF S.A.</t>
  </si>
  <si>
    <t>empresas de titularidad estatal y corporaciones públicas</t>
  </si>
  <si>
    <t>Petróleo y gas</t>
  </si>
  <si>
    <t>Gas Natural, Petróleo Crudo</t>
  </si>
  <si>
    <t>https://www.ypf.com/Paginas/home.aspx</t>
  </si>
  <si>
    <t>TOTAL AUSTRAL S.A.</t>
  </si>
  <si>
    <t>http://www.total.com.ar</t>
  </si>
  <si>
    <t xml:space="preserve"> VISTA ENERGY ARGENTINA SAU </t>
  </si>
  <si>
    <t>https://vistaenergy.com</t>
  </si>
  <si>
    <t>CHEVRON ARGENTINA S.R.L.</t>
  </si>
  <si>
    <t>https://www.chevron.com/</t>
  </si>
  <si>
    <t xml:space="preserve">EXXONMOBIL EXPLORATION ARGENTINA </t>
  </si>
  <si>
    <t>https://corporate.exxonmobil.com/Locations/Argentina?content-lang=en</t>
  </si>
  <si>
    <t xml:space="preserve">MOBIL ARGENTINA SA </t>
  </si>
  <si>
    <t>SHELL ARGENTINA S.A.</t>
  </si>
  <si>
    <t>https://www.shell.com.ar/</t>
  </si>
  <si>
    <t>ROCH S.A.</t>
  </si>
  <si>
    <t>https://www.roch.com.ar/</t>
  </si>
  <si>
    <t xml:space="preserve">BANDURRIA SUR INVESTMENTS SA </t>
  </si>
  <si>
    <t>30.69727209-3</t>
  </si>
  <si>
    <t>Reporting projects' list</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</si>
  <si>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</si>
  <si>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</si>
  <si>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</si>
  <si>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</si>
  <si>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</si>
  <si>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</si>
  <si>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</si>
  <si>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</si>
  <si>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</si>
  <si>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r>
      <rPr>
        <b/>
        <sz val="14"/>
        <color rgb="FF000000"/>
        <rFont val="Franklin Gothic Book"/>
        <family val="2"/>
      </rPr>
      <t xml:space="preserve">¡Comparta sus impresiones con nosotros o infórmenos de cualquier inconveniente con los datos! Escríbanos a  </t>
    </r>
    <r>
      <rPr>
        <b/>
        <u/>
        <sz val="14"/>
        <color rgb="FF188FBB"/>
        <rFont val="Franklin Gothic Book"/>
        <family val="2"/>
      </rPr>
      <t>data@eiti.org</t>
    </r>
  </si>
  <si>
    <t xml:space="preserve">C.3.2.5 Tablas 33 y 34 Pag 69 y 70                           
C.3.9  Tablas 50 a 55 . Pags. 89 a 92,                    
C.4.12.2  Tabla 91  Pag  169                    
C.4.12.4  Tablas 100 y 101. Pag 178     
C.4.12.5  Tablas 104 y 105  Pag. 181 y 182   </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</si>
  <si>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</si>
  <si>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</si>
  <si>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</si>
  <si>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</si>
  <si>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</si>
  <si>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</si>
  <si>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</si>
  <si>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</si>
  <si>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r>
      <rPr>
        <i/>
        <sz val="11"/>
        <color rgb="FF000000"/>
        <rFont val="Franklin Gothic Book"/>
        <family val="2"/>
      </rPr>
      <t xml:space="preserve">Si tiene alguna pregunta, comuníquese a </t>
    </r>
    <r>
      <rPr>
        <b/>
        <u/>
        <sz val="11"/>
        <color theme="10"/>
        <rFont val="Franklin Gothic Book"/>
        <family val="2"/>
      </rPr>
      <t>data@eiti.org</t>
    </r>
  </si>
  <si>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</si>
  <si>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</si>
  <si>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</si>
  <si>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</si>
  <si>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</si>
  <si>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</si>
  <si>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</si>
  <si>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</si>
  <si>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</si>
  <si>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</si>
  <si>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Entidad gubernamental</t>
  </si>
  <si>
    <t>Valor de ingresos</t>
  </si>
  <si>
    <t>¿Qué son las EFP?</t>
  </si>
  <si>
    <t>Impuestos ordinarios a las ganancias, las utilidades y las ganancias de capital (1112E1)</t>
  </si>
  <si>
    <t>Impuesto a las Ganancias Sociedades</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</si>
  <si>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</si>
  <si>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Impuestos a las exportaciones (1152E)</t>
  </si>
  <si>
    <t>Derechos de Exportación</t>
  </si>
  <si>
    <t>Contribuciones de empleadores a la seguridad social (1212E)</t>
  </si>
  <si>
    <t>Contribuciones a la Seguridad Social</t>
  </si>
  <si>
    <t>Aportes a la Seguridad Social</t>
  </si>
  <si>
    <t>Honorarios administrativos por servicios del gobierno (1422E)</t>
  </si>
  <si>
    <t>Impuesto a los Créditos y Débitos Bancarios</t>
  </si>
  <si>
    <t>Impuestos generales a los bienes y servicios (IVA, impuesto a las ventas, impuesto a los ingresos brutos) (1141E)</t>
  </si>
  <si>
    <t>Impuesto al Valor Agregado (IVA)</t>
  </si>
  <si>
    <r>
      <rPr>
        <i/>
        <u/>
        <sz val="12"/>
        <rFont val="Franklin Gothic Book"/>
        <family val="2"/>
      </rPr>
      <t xml:space="preserve">Puede encontrar más información orientativa en </t>
    </r>
    <r>
      <rPr>
        <u/>
        <sz val="12"/>
        <color rgb="FF165B89"/>
        <rFont val="Franklin Gothic Book"/>
        <family val="2"/>
      </rPr>
      <t>https://eiti.org/es/documento/plantilla-datos-resumidos-del-eiti</t>
    </r>
  </si>
  <si>
    <t>Tasas aduaneras y a importaciones (1151E)</t>
  </si>
  <si>
    <t>Derechos de Importacion</t>
  </si>
  <si>
    <r>
      <rPr>
        <i/>
        <u/>
        <sz val="12"/>
        <color rgb="FF000000"/>
        <rFont val="Franklin Gothic Book"/>
        <family val="2"/>
      </rPr>
      <t xml:space="preserve">o, </t>
    </r>
    <r>
      <rPr>
        <b/>
        <u/>
        <sz val="12"/>
        <color theme="10"/>
        <rFont val="Franklin Gothic Book"/>
        <family val="2"/>
      </rPr>
      <t>https://www.imf.org/external/np/sta/gfsm/</t>
    </r>
  </si>
  <si>
    <t>Impuesto a las Ganancias de las Personas Fisicas y Sucesiones Indivisas</t>
  </si>
  <si>
    <t>Tasas de licencia (114521E)</t>
  </si>
  <si>
    <t>Tasa Estadistica</t>
  </si>
  <si>
    <t>Otros impuestos a pagar por compañías de recursos naturales (116E)</t>
  </si>
  <si>
    <t>Tasa Ambiental Anual</t>
  </si>
  <si>
    <t>Petróleo y Gas</t>
  </si>
  <si>
    <t>Regalías (1415E1)</t>
  </si>
  <si>
    <t>Regalias</t>
  </si>
  <si>
    <t>Impuestos al consumo (1142E)</t>
  </si>
  <si>
    <t>Impuesto a los Combutible Liquidos y GNC</t>
  </si>
  <si>
    <t>Impuestos a las emisiones y la contaminación (114522E)</t>
  </si>
  <si>
    <t>Impuesto al Dioxido de Carbono</t>
  </si>
  <si>
    <t>Fondo Fiduciario para el subsidio a los consumos residenciales de Gas natural y GLP</t>
  </si>
  <si>
    <t>Provenientes de participaciones (capital) gubernamental (1412E2)</t>
  </si>
  <si>
    <t>Dividendos YPF</t>
  </si>
  <si>
    <t>Transferencias obligatorias al gobierno (infraestructura, etc.) (1415E4)</t>
  </si>
  <si>
    <t>Canon de explotación y exploracion offshore</t>
  </si>
  <si>
    <t>Total en USD</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</si>
  <si>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</si>
  <si>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</si>
  <si>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</si>
  <si>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</si>
  <si>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</si>
  <si>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</si>
  <si>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</si>
  <si>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</si>
  <si>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</si>
  <si>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Total</t>
  </si>
  <si>
    <t>Comentario 3</t>
  </si>
  <si>
    <t>Incluir comentarios aquí.</t>
  </si>
  <si>
    <t>Comentario 4</t>
  </si>
  <si>
    <t>Comentario 5</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</si>
  <si>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</si>
  <si>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</si>
  <si>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</si>
  <si>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</si>
  <si>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</si>
  <si>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</si>
  <si>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</si>
  <si>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</si>
  <si>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</si>
  <si>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</si>
  <si>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</si>
  <si>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</si>
  <si>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</si>
  <si>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</si>
  <si>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</si>
  <si>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</si>
  <si>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</si>
  <si>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N</t>
  </si>
  <si>
    <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</si>
  <si>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</si>
  <si>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</si>
  <si>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</si>
  <si>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</si>
  <si>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</si>
  <si>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</si>
  <si>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</si>
  <si>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</si>
  <si>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</si>
  <si>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</si>
  <si>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</si>
  <si>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</si>
  <si>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</si>
  <si>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</si>
  <si>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</si>
  <si>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</si>
  <si>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</si>
  <si>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</si>
  <si>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</si>
  <si>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</si>
  <si>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</si>
  <si>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</si>
  <si>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</si>
  <si>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</si>
  <si>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United States of America</t>
  </si>
  <si>
    <t>US</t>
  </si>
  <si>
    <t>USA</t>
  </si>
  <si>
    <t>840</t>
  </si>
  <si>
    <t>United States dollar</t>
  </si>
  <si>
    <t>&lt; Elija una opción &gt;</t>
  </si>
  <si>
    <t>2501</t>
  </si>
  <si>
    <t>Sal y cloruro de sodio puro (2501)</t>
  </si>
  <si>
    <t>Sal y cloruro de sodio puro (2501), volumenn</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</si>
  <si>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</si>
  <si>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</si>
  <si>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</si>
  <si>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</si>
  <si>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</si>
  <si>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</si>
  <si>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</si>
  <si>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</si>
  <si>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</si>
  <si>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</si>
  <si>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</si>
  <si>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</si>
  <si>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</si>
  <si>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</si>
  <si>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</si>
  <si>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</si>
  <si>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</si>
  <si>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</si>
  <si>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Exploración</t>
  </si>
  <si>
    <t>Gobierno de estado</t>
  </si>
  <si>
    <t>Aland Islands</t>
  </si>
  <si>
    <t>AX</t>
  </si>
  <si>
    <t>ALA</t>
  </si>
  <si>
    <t>248</t>
  </si>
  <si>
    <t>EUR</t>
  </si>
  <si>
    <t>Euro</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</si>
  <si>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</si>
  <si>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</si>
  <si>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</si>
  <si>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</si>
  <si>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</si>
  <si>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</si>
  <si>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</si>
  <si>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</si>
  <si>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</si>
  <si>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</si>
  <si>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</si>
  <si>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</si>
  <si>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</si>
  <si>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</si>
  <si>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</si>
  <si>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</si>
  <si>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</si>
  <si>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</si>
  <si>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</si>
  <si>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</si>
  <si>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</si>
  <si>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</si>
  <si>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</si>
  <si>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</si>
  <si>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</si>
  <si>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</si>
  <si>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</si>
  <si>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</si>
  <si>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2505</t>
  </si>
  <si>
    <t>Arenas naturales de cualquier clase (2505)</t>
  </si>
  <si>
    <t>Arenas naturales de cualquier clase (2505), volumen</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</si>
  <si>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</si>
  <si>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</si>
  <si>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</si>
  <si>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</si>
  <si>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</si>
  <si>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</si>
  <si>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</si>
  <si>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</si>
  <si>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</si>
  <si>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</si>
  <si>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</si>
  <si>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t>
  </si>
  <si>
    <t>1142E</t>
  </si>
  <si>
    <t>Andorra</t>
  </si>
  <si>
    <t>AD</t>
  </si>
  <si>
    <t>AND</t>
  </si>
  <si>
    <t>20</t>
  </si>
  <si>
    <t>Table 4 - Currency code list</t>
  </si>
  <si>
    <t>2506</t>
  </si>
  <si>
    <t>Cuarzo (2506)</t>
  </si>
  <si>
    <t>Cuarzo (2506), volumen</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</si>
  <si>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</si>
  <si>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</si>
  <si>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</si>
  <si>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</si>
  <si>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</si>
  <si>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</si>
  <si>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</si>
  <si>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</si>
  <si>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</si>
  <si>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</si>
  <si>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</si>
  <si>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</si>
  <si>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</si>
  <si>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</si>
  <si>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</si>
  <si>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</si>
  <si>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</si>
  <si>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</si>
  <si>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</si>
  <si>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</si>
  <si>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</si>
  <si>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</si>
  <si>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</si>
  <si>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</si>
  <si>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</si>
  <si>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</si>
  <si>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</si>
  <si>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</si>
  <si>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</si>
  <si>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</si>
  <si>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</si>
  <si>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</si>
  <si>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</si>
  <si>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</si>
  <si>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</si>
  <si>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t>
  </si>
  <si>
    <t>1151E</t>
  </si>
  <si>
    <t>Impuestos sobre las transacciones y el comercio internacional (115E)</t>
  </si>
  <si>
    <t>AR</t>
  </si>
  <si>
    <t>ARG</t>
  </si>
  <si>
    <t>32</t>
  </si>
  <si>
    <t>Argentine peso</t>
  </si>
  <si>
    <t>2510</t>
  </si>
  <si>
    <t>Fosfatos de calcio naturales (2510)</t>
  </si>
  <si>
    <t>Fosfatos de calcio naturales (2510), volumen</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</si>
  <si>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</si>
  <si>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</si>
  <si>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</si>
  <si>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</si>
  <si>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</si>
  <si>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</si>
  <si>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</si>
  <si>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</si>
  <si>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</si>
  <si>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</si>
  <si>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</si>
  <si>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</si>
  <si>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</si>
  <si>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</si>
  <si>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</si>
  <si>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</si>
  <si>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</si>
  <si>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</si>
  <si>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</si>
  <si>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</si>
  <si>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</si>
  <si>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</si>
  <si>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</si>
  <si>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</si>
  <si>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</si>
  <si>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</si>
  <si>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</si>
  <si>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</si>
  <si>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</si>
  <si>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</si>
  <si>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</si>
  <si>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</si>
  <si>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</si>
  <si>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</si>
  <si>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</si>
  <si>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</si>
  <si>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</si>
  <si>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</si>
  <si>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</si>
  <si>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</si>
  <si>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</si>
  <si>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</si>
  <si>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</si>
  <si>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</si>
  <si>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</si>
  <si>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</si>
  <si>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</si>
  <si>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</si>
  <si>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</si>
  <si>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</si>
  <si>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</si>
  <si>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</si>
  <si>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</si>
  <si>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</si>
  <si>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</si>
  <si>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</si>
  <si>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</si>
  <si>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</si>
  <si>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</si>
  <si>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</si>
  <si>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</si>
  <si>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</si>
  <si>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</si>
  <si>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</si>
  <si>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</si>
  <si>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</si>
  <si>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</si>
  <si>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</si>
  <si>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</si>
  <si>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</si>
  <si>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</si>
  <si>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</si>
  <si>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</si>
  <si>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</si>
  <si>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</si>
  <si>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</si>
  <si>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</si>
  <si>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</si>
  <si>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</si>
  <si>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</si>
  <si>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</si>
  <si>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</si>
  <si>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</si>
  <si>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</si>
  <si>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</si>
  <si>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</si>
  <si>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</si>
  <si>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</si>
  <si>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</si>
  <si>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</si>
  <si>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</si>
  <si>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</si>
  <si>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</si>
  <si>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</si>
  <si>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</si>
  <si>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</si>
  <si>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</si>
  <si>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</si>
  <si>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</si>
  <si>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</si>
  <si>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</si>
  <si>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</si>
  <si>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</si>
  <si>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</si>
  <si>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</si>
  <si>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</si>
  <si>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</si>
  <si>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</si>
  <si>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</si>
  <si>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</si>
  <si>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</si>
  <si>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</si>
  <si>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</si>
  <si>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</si>
  <si>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</si>
  <si>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</si>
  <si>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</si>
  <si>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</si>
  <si>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</si>
  <si>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</si>
  <si>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</si>
  <si>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</si>
  <si>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</si>
  <si>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</si>
  <si>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</si>
  <si>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</si>
  <si>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</si>
  <si>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</si>
  <si>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</si>
  <si>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</si>
  <si>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</si>
  <si>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</si>
  <si>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</si>
  <si>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</si>
  <si>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</si>
  <si>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</si>
  <si>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</si>
  <si>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</si>
  <si>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</si>
  <si>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</si>
  <si>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</si>
  <si>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</si>
  <si>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</si>
  <si>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</si>
  <si>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</si>
  <si>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</si>
  <si>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</si>
  <si>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</si>
  <si>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</si>
  <si>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</si>
  <si>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</si>
  <si>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</si>
  <si>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</si>
  <si>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</si>
  <si>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</si>
  <si>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</si>
  <si>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</si>
  <si>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</si>
  <si>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</si>
  <si>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</si>
  <si>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</si>
  <si>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</si>
  <si>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</si>
  <si>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</si>
  <si>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</si>
  <si>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</si>
  <si>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</si>
  <si>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</si>
  <si>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</si>
  <si>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</si>
  <si>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</si>
  <si>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</si>
  <si>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</si>
  <si>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</si>
  <si>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</si>
  <si>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</si>
  <si>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</si>
  <si>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</si>
  <si>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</si>
  <si>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</si>
  <si>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</si>
  <si>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</si>
  <si>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</si>
  <si>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</si>
  <si>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</si>
  <si>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</si>
  <si>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</si>
  <si>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</si>
  <si>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</si>
  <si>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</si>
  <si>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</si>
  <si>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</si>
  <si>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</si>
  <si>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</si>
  <si>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</si>
  <si>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</si>
  <si>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</si>
  <si>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</si>
  <si>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</si>
  <si>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</si>
  <si>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</si>
  <si>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</si>
  <si>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</si>
  <si>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</si>
  <si>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</si>
  <si>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</si>
  <si>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</si>
  <si>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</si>
  <si>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</si>
  <si>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</si>
  <si>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</si>
  <si>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</si>
  <si>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</si>
  <si>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</si>
  <si>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</si>
  <si>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</si>
  <si>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</si>
  <si>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</si>
  <si>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</si>
  <si>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</si>
  <si>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</si>
  <si>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</si>
  <si>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</si>
  <si>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</si>
  <si>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</si>
  <si>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</si>
  <si>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</si>
  <si>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</si>
  <si>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</si>
  <si>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</si>
  <si>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</si>
  <si>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</si>
  <si>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</si>
  <si>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</si>
  <si>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</si>
  <si>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</si>
  <si>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</si>
  <si>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</si>
  <si>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</si>
  <si>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</si>
  <si>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</si>
  <si>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</si>
  <si>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</si>
  <si>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</si>
  <si>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</si>
  <si>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</si>
  <si>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</si>
  <si>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</si>
  <si>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</si>
  <si>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</si>
  <si>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</si>
  <si>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</si>
  <si>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</si>
  <si>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</si>
  <si>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</si>
  <si>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</si>
  <si>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</si>
  <si>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</si>
  <si>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</si>
  <si>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</si>
  <si>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</si>
  <si>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</si>
  <si>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</si>
  <si>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</si>
  <si>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</si>
  <si>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</si>
  <si>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</si>
  <si>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</si>
  <si>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</si>
  <si>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</si>
  <si>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</si>
  <si>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</si>
  <si>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</si>
  <si>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</si>
  <si>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</si>
  <si>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</si>
  <si>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</si>
  <si>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</si>
  <si>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</si>
  <si>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</si>
  <si>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</si>
  <si>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</si>
  <si>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</si>
  <si>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</si>
  <si>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</si>
  <si>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</si>
  <si>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</si>
  <si>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</si>
  <si>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</si>
  <si>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</si>
  <si>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Canada</t>
  </si>
  <si>
    <t>CA</t>
  </si>
  <si>
    <t>CAN</t>
  </si>
  <si>
    <t>124</t>
  </si>
  <si>
    <t>COP</t>
  </si>
  <si>
    <t>Colombian peso</t>
  </si>
  <si>
    <t>2608</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</si>
  <si>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</si>
  <si>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</si>
  <si>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</si>
  <si>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</si>
  <si>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</si>
  <si>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</si>
  <si>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</si>
  <si>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</si>
  <si>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</si>
  <si>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</si>
  <si>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</si>
  <si>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</si>
  <si>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</si>
  <si>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</si>
  <si>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</si>
  <si>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</si>
  <si>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</si>
  <si>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</si>
  <si>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</si>
  <si>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</si>
  <si>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</si>
  <si>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</si>
  <si>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</si>
  <si>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</si>
  <si>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</si>
  <si>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</si>
  <si>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</si>
  <si>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</si>
  <si>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</si>
  <si>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</si>
  <si>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</si>
  <si>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</si>
  <si>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</si>
  <si>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</si>
  <si>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</si>
  <si>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</si>
  <si>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</si>
  <si>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</si>
  <si>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</si>
  <si>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</si>
  <si>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</si>
  <si>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</si>
  <si>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</si>
  <si>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</si>
  <si>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</si>
  <si>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</si>
  <si>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</si>
  <si>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</si>
  <si>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</si>
  <si>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</si>
  <si>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</si>
  <si>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</si>
  <si>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</si>
  <si>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</si>
  <si>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</si>
  <si>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</si>
  <si>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</si>
  <si>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</si>
  <si>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</si>
  <si>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</si>
  <si>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</si>
  <si>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</si>
  <si>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</si>
  <si>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</si>
  <si>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</si>
  <si>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</si>
  <si>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</si>
  <si>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</si>
  <si>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</si>
  <si>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</si>
  <si>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</si>
  <si>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</si>
  <si>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</si>
  <si>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</si>
  <si>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</si>
  <si>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</si>
  <si>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</si>
  <si>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</si>
  <si>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</si>
  <si>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</si>
  <si>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</si>
  <si>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</si>
  <si>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</si>
  <si>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</si>
  <si>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</si>
  <si>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</si>
  <si>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</si>
  <si>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</si>
  <si>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</si>
  <si>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</si>
  <si>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</si>
  <si>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</si>
  <si>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</si>
  <si>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</si>
  <si>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</si>
  <si>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</si>
  <si>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</si>
  <si>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</si>
  <si>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</si>
  <si>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</si>
  <si>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</si>
  <si>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</si>
  <si>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</si>
  <si>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</si>
  <si>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</si>
  <si>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</si>
  <si>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</si>
  <si>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</si>
  <si>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</si>
  <si>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</si>
  <si>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</si>
  <si>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</si>
  <si>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</si>
  <si>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</si>
  <si>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</si>
  <si>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</si>
  <si>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</si>
  <si>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</si>
  <si>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</si>
  <si>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</si>
  <si>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</si>
  <si>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</si>
  <si>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</si>
  <si>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</si>
  <si>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</si>
  <si>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</si>
  <si>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</si>
  <si>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</si>
  <si>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</si>
  <si>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</si>
  <si>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</si>
  <si>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</si>
  <si>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</si>
  <si>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</si>
  <si>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</si>
  <si>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</si>
  <si>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</si>
  <si>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</si>
  <si>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</si>
  <si>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</si>
  <si>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</si>
  <si>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</si>
  <si>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</si>
  <si>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</si>
  <si>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</si>
  <si>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</si>
  <si>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</si>
  <si>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</si>
  <si>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</si>
  <si>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</si>
  <si>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</si>
  <si>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</si>
  <si>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</si>
  <si>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</si>
  <si>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</si>
  <si>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</si>
  <si>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</si>
  <si>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</si>
  <si>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</si>
  <si>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</si>
  <si>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</si>
  <si>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</si>
  <si>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</si>
  <si>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</si>
  <si>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</si>
  <si>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</si>
  <si>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</si>
  <si>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</si>
  <si>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</si>
  <si>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</si>
  <si>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</si>
  <si>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</si>
  <si>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</si>
  <si>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</si>
  <si>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</si>
  <si>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</si>
  <si>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</si>
  <si>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</si>
  <si>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</si>
  <si>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</si>
  <si>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</si>
  <si>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</si>
  <si>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</si>
  <si>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</si>
  <si>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</si>
  <si>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</si>
  <si>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</si>
  <si>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</si>
  <si>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</si>
  <si>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</si>
  <si>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</si>
  <si>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</si>
  <si>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</si>
  <si>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</si>
  <si>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</si>
  <si>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</si>
  <si>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</si>
  <si>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</si>
  <si>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</si>
  <si>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</si>
  <si>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</si>
  <si>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</si>
  <si>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</si>
  <si>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</si>
  <si>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</si>
  <si>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</si>
  <si>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</si>
  <si>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</si>
  <si>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</si>
  <si>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</si>
  <si>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</si>
  <si>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</si>
  <si>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</si>
  <si>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</si>
  <si>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</si>
  <si>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</si>
  <si>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</si>
  <si>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</si>
  <si>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</si>
  <si>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</si>
  <si>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</si>
  <si>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</si>
  <si>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</si>
  <si>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</si>
  <si>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</si>
  <si>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</si>
  <si>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</si>
  <si>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</si>
  <si>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</si>
  <si>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</si>
  <si>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</si>
  <si>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</si>
  <si>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</si>
  <si>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</si>
  <si>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</si>
  <si>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</si>
  <si>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</si>
  <si>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</si>
  <si>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</si>
  <si>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</si>
  <si>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</si>
  <si>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</si>
  <si>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</si>
  <si>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</si>
  <si>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</si>
  <si>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</si>
  <si>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</si>
  <si>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</si>
  <si>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</si>
  <si>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</si>
  <si>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</si>
  <si>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</si>
  <si>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</si>
  <si>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</si>
  <si>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</si>
  <si>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</si>
  <si>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</si>
  <si>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</si>
  <si>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</si>
  <si>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</si>
  <si>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</si>
  <si>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</si>
  <si>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</si>
  <si>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</si>
  <si>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</si>
  <si>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</si>
  <si>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</si>
  <si>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</si>
  <si>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</si>
  <si>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</si>
  <si>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</si>
  <si>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</si>
  <si>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</si>
  <si>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</si>
  <si>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</si>
  <si>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Fiji</t>
  </si>
  <si>
    <t>FJ</t>
  </si>
  <si>
    <t>FJI</t>
  </si>
  <si>
    <t>242</t>
  </si>
  <si>
    <t>INR</t>
  </si>
  <si>
    <t>Indian Rupee</t>
  </si>
  <si>
    <t>7108</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</si>
  <si>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</si>
  <si>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</si>
  <si>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</si>
  <si>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</si>
  <si>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</si>
  <si>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</si>
  <si>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</si>
  <si>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</si>
  <si>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</si>
  <si>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</si>
  <si>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</si>
  <si>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</si>
  <si>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</si>
  <si>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</si>
  <si>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</si>
  <si>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8506</t>
  </si>
  <si>
    <t>French Guiana</t>
  </si>
  <si>
    <t>GF</t>
  </si>
  <si>
    <t>GUF</t>
  </si>
  <si>
    <t>254</t>
  </si>
  <si>
    <t>ISK</t>
  </si>
  <si>
    <t>Icelandic króna</t>
  </si>
  <si>
    <t>2827</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</si>
  <si>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</si>
  <si>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</si>
  <si>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</si>
  <si>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</si>
  <si>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</si>
  <si>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</si>
  <si>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</si>
  <si>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</si>
  <si>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</si>
  <si>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</si>
  <si>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</si>
  <si>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</si>
  <si>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</si>
  <si>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</si>
  <si>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</si>
  <si>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</si>
  <si>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</si>
  <si>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</si>
  <si>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</si>
  <si>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</si>
  <si>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</si>
  <si>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</si>
  <si>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</si>
  <si>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</si>
  <si>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</si>
  <si>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</si>
  <si>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</si>
  <si>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</si>
  <si>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</si>
  <si>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</si>
  <si>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</si>
  <si>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</si>
  <si>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</si>
  <si>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</si>
  <si>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</si>
  <si>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</si>
  <si>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</si>
  <si>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</si>
  <si>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</si>
  <si>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</si>
  <si>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</si>
  <si>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</si>
  <si>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</si>
  <si>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</si>
  <si>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</si>
  <si>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</si>
  <si>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</si>
  <si>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</si>
  <si>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</si>
  <si>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</si>
  <si>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</si>
  <si>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</si>
  <si>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</si>
  <si>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</si>
  <si>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</si>
  <si>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</si>
  <si>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</si>
  <si>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</si>
  <si>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</si>
  <si>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</si>
  <si>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</si>
  <si>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</si>
  <si>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</si>
  <si>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</si>
  <si>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</si>
  <si>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</si>
  <si>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</si>
  <si>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</si>
  <si>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</si>
  <si>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</si>
  <si>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</si>
  <si>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</si>
  <si>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</si>
  <si>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</si>
  <si>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</si>
  <si>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</si>
  <si>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</si>
  <si>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</si>
  <si>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</si>
  <si>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</si>
  <si>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</si>
  <si>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</si>
  <si>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</si>
  <si>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</si>
  <si>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</si>
  <si>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</si>
  <si>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</si>
  <si>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</si>
  <si>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</si>
  <si>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</si>
  <si>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</si>
  <si>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</si>
  <si>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</si>
  <si>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</si>
  <si>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</si>
  <si>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</si>
  <si>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</si>
  <si>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</si>
  <si>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</si>
  <si>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</si>
  <si>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</si>
  <si>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</si>
  <si>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</si>
  <si>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</si>
  <si>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</si>
  <si>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</si>
  <si>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</si>
  <si>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</si>
  <si>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</si>
  <si>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</si>
  <si>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</si>
  <si>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</si>
  <si>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</si>
  <si>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</si>
  <si>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</si>
  <si>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</si>
  <si>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</si>
  <si>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</si>
  <si>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</si>
  <si>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</si>
  <si>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</si>
  <si>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</si>
  <si>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</si>
  <si>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</si>
  <si>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</si>
  <si>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</si>
  <si>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</si>
  <si>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</si>
  <si>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</si>
  <si>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</si>
  <si>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</si>
  <si>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</si>
  <si>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</si>
  <si>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</si>
  <si>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</si>
  <si>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</si>
  <si>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</si>
  <si>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</si>
  <si>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</si>
  <si>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</si>
  <si>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</si>
  <si>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</si>
  <si>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</si>
  <si>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</si>
  <si>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</si>
  <si>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</si>
  <si>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</si>
  <si>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</si>
  <si>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</si>
  <si>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</si>
  <si>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</si>
  <si>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</si>
  <si>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</si>
  <si>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</si>
  <si>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</si>
  <si>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</si>
  <si>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</si>
  <si>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</si>
  <si>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</si>
  <si>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</si>
  <si>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</si>
  <si>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</si>
  <si>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</si>
  <si>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</si>
  <si>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</si>
  <si>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</si>
  <si>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</si>
  <si>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</si>
  <si>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</si>
  <si>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</si>
  <si>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</si>
  <si>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</si>
  <si>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</si>
  <si>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</si>
  <si>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</si>
  <si>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</si>
  <si>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</si>
  <si>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</si>
  <si>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</si>
  <si>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</si>
  <si>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</si>
  <si>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</si>
  <si>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</si>
  <si>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</si>
  <si>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</si>
  <si>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</si>
  <si>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</si>
  <si>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</si>
  <si>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</si>
  <si>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</si>
  <si>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</si>
  <si>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</si>
  <si>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</si>
  <si>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</si>
  <si>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</si>
  <si>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</si>
  <si>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</si>
  <si>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</si>
  <si>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</si>
  <si>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</si>
  <si>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</si>
  <si>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</si>
  <si>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</si>
  <si>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</si>
  <si>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</si>
  <si>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</si>
  <si>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</si>
  <si>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</si>
  <si>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</si>
  <si>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</si>
  <si>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</si>
  <si>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</si>
  <si>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</si>
  <si>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</si>
  <si>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</si>
  <si>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</si>
  <si>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</si>
  <si>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</si>
  <si>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</si>
  <si>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</si>
  <si>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</si>
  <si>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</si>
  <si>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</si>
  <si>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</si>
  <si>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</si>
  <si>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</si>
  <si>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</si>
  <si>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</si>
  <si>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</si>
  <si>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</si>
  <si>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</si>
  <si>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</si>
  <si>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</si>
  <si>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</si>
  <si>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</si>
  <si>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</si>
  <si>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</si>
  <si>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</si>
  <si>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</si>
  <si>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</si>
  <si>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</si>
  <si>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</si>
  <si>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</si>
  <si>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</si>
  <si>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</si>
  <si>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</si>
  <si>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</si>
  <si>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</si>
  <si>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</si>
  <si>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</si>
  <si>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</si>
  <si>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</si>
  <si>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</si>
  <si>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</si>
  <si>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</si>
  <si>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</si>
  <si>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</si>
  <si>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</si>
  <si>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</si>
  <si>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</si>
  <si>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</si>
  <si>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</si>
  <si>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</si>
  <si>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</si>
  <si>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</si>
  <si>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</si>
  <si>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</si>
  <si>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</si>
  <si>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</si>
  <si>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</si>
  <si>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</si>
  <si>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</si>
  <si>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</si>
  <si>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</si>
  <si>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</si>
  <si>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</si>
  <si>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</si>
  <si>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</si>
  <si>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</si>
  <si>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</si>
  <si>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</si>
  <si>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</si>
  <si>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</si>
  <si>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</si>
  <si>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</si>
  <si>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</si>
  <si>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</si>
  <si>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</si>
  <si>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</si>
  <si>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</si>
  <si>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</si>
  <si>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</si>
  <si>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</si>
  <si>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</si>
  <si>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</si>
  <si>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</si>
  <si>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</si>
  <si>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</si>
  <si>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</si>
  <si>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</si>
  <si>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</si>
  <si>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</si>
  <si>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</si>
  <si>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</si>
  <si>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</si>
  <si>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</si>
  <si>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</si>
  <si>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</si>
  <si>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</si>
  <si>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</si>
  <si>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</si>
  <si>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</si>
  <si>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</si>
  <si>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</si>
  <si>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</si>
  <si>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</si>
  <si>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</si>
  <si>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</si>
  <si>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</si>
  <si>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</si>
  <si>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</si>
  <si>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</si>
  <si>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</si>
  <si>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</si>
  <si>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</si>
  <si>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</si>
  <si>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</si>
  <si>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</si>
  <si>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</si>
  <si>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</si>
  <si>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</si>
  <si>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</si>
  <si>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</si>
  <si>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</si>
  <si>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</si>
  <si>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</si>
  <si>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</si>
  <si>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</si>
  <si>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</si>
  <si>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</si>
  <si>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</si>
  <si>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</si>
  <si>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</si>
  <si>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</si>
  <si>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</si>
  <si>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</si>
  <si>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</si>
  <si>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</si>
  <si>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</si>
  <si>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</si>
  <si>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</si>
  <si>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</si>
  <si>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</si>
  <si>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</si>
  <si>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</si>
  <si>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</si>
  <si>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</si>
  <si>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</si>
  <si>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</si>
  <si>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</si>
  <si>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</si>
  <si>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</si>
  <si>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</si>
  <si>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</si>
  <si>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</si>
  <si>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</si>
  <si>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</si>
  <si>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</si>
  <si>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</si>
  <si>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</si>
  <si>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</si>
  <si>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</si>
  <si>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</si>
  <si>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</si>
  <si>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</si>
  <si>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</si>
  <si>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</si>
  <si>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</si>
  <si>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</si>
  <si>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</si>
  <si>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</si>
  <si>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</si>
  <si>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</si>
  <si>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</si>
  <si>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</si>
  <si>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</si>
  <si>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</si>
  <si>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</si>
  <si>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</si>
  <si>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</si>
  <si>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</si>
  <si>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</si>
  <si>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</si>
  <si>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</si>
  <si>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</si>
  <si>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</si>
  <si>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</si>
  <si>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</si>
  <si>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</si>
  <si>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</si>
  <si>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</si>
  <si>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</si>
  <si>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</si>
  <si>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</si>
  <si>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</si>
  <si>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</si>
  <si>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</si>
  <si>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</si>
  <si>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</si>
  <si>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</si>
  <si>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</si>
  <si>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</si>
  <si>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</si>
  <si>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</si>
  <si>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</si>
  <si>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</si>
  <si>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</si>
  <si>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</si>
  <si>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</si>
  <si>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</si>
  <si>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</si>
  <si>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</si>
  <si>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</si>
  <si>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</si>
  <si>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</si>
  <si>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</si>
  <si>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</si>
  <si>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</si>
  <si>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</si>
  <si>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</si>
  <si>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</si>
  <si>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</si>
  <si>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</si>
  <si>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</si>
  <si>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</si>
  <si>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</si>
  <si>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</si>
  <si>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</si>
  <si>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</si>
  <si>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</si>
  <si>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</si>
  <si>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</si>
  <si>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</si>
  <si>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</si>
  <si>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</si>
  <si>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</si>
  <si>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</si>
  <si>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</si>
  <si>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</si>
  <si>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</si>
  <si>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</si>
  <si>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</si>
  <si>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</si>
  <si>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</si>
  <si>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</si>
  <si>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</si>
  <si>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</si>
  <si>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</si>
  <si>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</si>
  <si>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</si>
  <si>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</si>
  <si>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</si>
  <si>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</si>
  <si>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</si>
  <si>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</si>
  <si>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</si>
  <si>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</si>
  <si>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</si>
  <si>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</si>
  <si>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</si>
  <si>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</si>
  <si>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</si>
  <si>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</si>
  <si>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</si>
  <si>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</si>
  <si>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</si>
  <si>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</si>
  <si>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</si>
  <si>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</si>
  <si>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</si>
  <si>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</si>
  <si>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</si>
  <si>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</si>
  <si>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</si>
  <si>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</si>
  <si>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</si>
  <si>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</si>
  <si>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</si>
  <si>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</si>
  <si>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</si>
  <si>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</si>
  <si>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</si>
  <si>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</si>
  <si>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</si>
  <si>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</si>
  <si>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</si>
  <si>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</si>
  <si>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</si>
  <si>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</si>
  <si>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</si>
  <si>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</si>
  <si>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</si>
  <si>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</si>
  <si>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</si>
  <si>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</si>
  <si>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</si>
  <si>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</si>
  <si>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</si>
  <si>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</si>
  <si>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</si>
  <si>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</si>
  <si>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</si>
  <si>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</si>
  <si>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</si>
  <si>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</si>
  <si>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</si>
  <si>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</si>
  <si>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</si>
  <si>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</si>
  <si>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</si>
  <si>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</si>
  <si>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</si>
  <si>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</si>
  <si>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</si>
  <si>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</si>
  <si>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</si>
  <si>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</si>
  <si>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</si>
  <si>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</si>
  <si>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</si>
  <si>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</si>
  <si>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</si>
  <si>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</si>
  <si>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</si>
  <si>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</si>
  <si>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</si>
  <si>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</si>
  <si>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</si>
  <si>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</si>
  <si>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</si>
  <si>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</si>
  <si>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</si>
  <si>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</si>
  <si>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</si>
  <si>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</si>
  <si>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</si>
  <si>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</si>
  <si>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</si>
  <si>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</si>
  <si>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</si>
  <si>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</si>
  <si>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</si>
  <si>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</si>
  <si>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</si>
  <si>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</si>
  <si>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</si>
  <si>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</si>
  <si>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</si>
  <si>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</si>
  <si>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</si>
  <si>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</si>
  <si>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</si>
  <si>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</si>
  <si>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</si>
  <si>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</si>
  <si>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</si>
  <si>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</si>
  <si>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</si>
  <si>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</si>
  <si>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</si>
  <si>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</si>
  <si>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</si>
  <si>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</si>
  <si>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</si>
  <si>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</si>
  <si>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</si>
  <si>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</si>
  <si>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</si>
  <si>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</si>
  <si>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</si>
  <si>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</si>
  <si>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</si>
  <si>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</si>
  <si>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</si>
  <si>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</si>
  <si>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</si>
  <si>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</si>
  <si>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</si>
  <si>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</si>
  <si>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</si>
  <si>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</si>
  <si>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</si>
  <si>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</si>
  <si>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</si>
  <si>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</si>
  <si>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</si>
  <si>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</si>
  <si>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</si>
  <si>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</si>
  <si>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</si>
  <si>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</si>
  <si>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</si>
  <si>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</si>
  <si>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</si>
  <si>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</si>
  <si>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</si>
  <si>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</si>
  <si>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</si>
  <si>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</si>
  <si>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</si>
  <si>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</si>
  <si>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</si>
  <si>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</si>
  <si>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</si>
  <si>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</si>
  <si>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</si>
  <si>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</si>
  <si>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</si>
  <si>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</si>
  <si>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</si>
  <si>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</si>
  <si>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</si>
  <si>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</si>
  <si>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</si>
  <si>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</si>
  <si>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</si>
  <si>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</si>
  <si>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</si>
  <si>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</si>
  <si>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</si>
  <si>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</si>
  <si>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</si>
  <si>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</si>
  <si>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</si>
  <si>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</si>
  <si>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</si>
  <si>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</si>
  <si>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</si>
  <si>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</si>
  <si>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</si>
  <si>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</si>
  <si>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</si>
  <si>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</si>
  <si>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</si>
  <si>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</si>
  <si>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</si>
  <si>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</si>
  <si>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</si>
  <si>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</si>
  <si>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</si>
  <si>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</si>
  <si>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</si>
  <si>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</si>
  <si>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</si>
  <si>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</si>
  <si>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</si>
  <si>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</si>
  <si>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</si>
  <si>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</si>
  <si>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</si>
  <si>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</si>
  <si>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</si>
  <si>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</si>
  <si>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</si>
  <si>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</si>
  <si>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</si>
  <si>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</si>
  <si>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</si>
  <si>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</si>
  <si>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</si>
  <si>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</si>
  <si>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</si>
  <si>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</si>
  <si>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</si>
  <si>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</si>
  <si>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</si>
  <si>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</si>
  <si>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</si>
  <si>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</si>
  <si>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</si>
  <si>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</si>
  <si>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</si>
  <si>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</si>
  <si>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</si>
  <si>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</si>
  <si>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</si>
  <si>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</si>
  <si>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</si>
  <si>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</si>
  <si>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</si>
  <si>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</si>
  <si>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</si>
  <si>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</si>
  <si>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</si>
  <si>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</si>
  <si>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</si>
  <si>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</si>
  <si>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</si>
  <si>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</si>
  <si>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</si>
  <si>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</si>
  <si>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</si>
  <si>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</si>
  <si>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</si>
  <si>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</si>
  <si>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</si>
  <si>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</si>
  <si>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</si>
  <si>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</si>
  <si>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</si>
  <si>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</si>
  <si>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</si>
  <si>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</si>
  <si>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</si>
  <si>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</si>
  <si>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</si>
  <si>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</si>
  <si>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</si>
  <si>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</si>
  <si>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</si>
  <si>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</si>
  <si>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</si>
  <si>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</si>
  <si>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</si>
  <si>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</si>
  <si>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</si>
  <si>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</si>
  <si>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</si>
  <si>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</si>
  <si>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</si>
  <si>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</si>
  <si>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</si>
  <si>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</si>
  <si>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</si>
  <si>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</si>
  <si>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</si>
  <si>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</si>
  <si>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</si>
  <si>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</si>
  <si>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</si>
  <si>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</si>
  <si>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</si>
  <si>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</si>
  <si>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</si>
  <si>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</si>
  <si>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</si>
  <si>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</si>
  <si>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</si>
  <si>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</si>
  <si>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</si>
  <si>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</si>
  <si>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</si>
  <si>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</si>
  <si>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</si>
  <si>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</si>
  <si>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</si>
  <si>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</si>
  <si>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</si>
  <si>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</si>
  <si>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</si>
  <si>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</si>
  <si>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</si>
  <si>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</si>
  <si>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</si>
  <si>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</si>
  <si>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</si>
  <si>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</si>
  <si>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</si>
  <si>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</si>
  <si>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</si>
  <si>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</si>
  <si>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</si>
  <si>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</si>
  <si>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</si>
  <si>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</si>
  <si>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</si>
  <si>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</si>
  <si>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</si>
  <si>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</si>
  <si>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</si>
  <si>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</si>
  <si>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</si>
  <si>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</si>
  <si>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</si>
  <si>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</si>
  <si>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</si>
  <si>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</si>
  <si>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</si>
  <si>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</si>
  <si>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</si>
  <si>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</si>
  <si>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</si>
  <si>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</si>
  <si>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</si>
  <si>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</si>
  <si>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</si>
  <si>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</si>
  <si>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</si>
  <si>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</si>
  <si>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</si>
  <si>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</si>
  <si>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</si>
  <si>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</si>
  <si>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</si>
  <si>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</si>
  <si>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</si>
  <si>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</si>
  <si>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</si>
  <si>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</si>
  <si>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</si>
  <si>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</si>
  <si>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</si>
  <si>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</si>
  <si>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</si>
  <si>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</si>
  <si>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</si>
  <si>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</si>
  <si>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</si>
  <si>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</si>
  <si>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</si>
  <si>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</si>
  <si>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</si>
  <si>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</si>
  <si>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</si>
  <si>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</si>
  <si>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</si>
  <si>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</si>
  <si>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</si>
  <si>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</si>
  <si>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</si>
  <si>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</si>
  <si>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</si>
  <si>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</si>
  <si>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</si>
  <si>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</si>
  <si>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</si>
  <si>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</si>
  <si>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</si>
  <si>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</si>
  <si>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</si>
  <si>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</si>
  <si>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</si>
  <si>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Total USD </t>
  </si>
  <si>
    <t xml:space="preserve">Pais no declara a nivel de proyecto.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</si>
</sst>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_ &quot;$&quot;\ * #,##0.00_ ;_ &quot;$&quot;\ * \-#,##0.00_ ;_ &quot;$&quot;\ * &quot;-&quot;??_ ;_ @_ "/>
    <numFmt numFmtId="166" formatCode="_ * #,##0.00_ ;_ * \-#,##0.00_ ;_ * &quot;-&quot;??_ ;_ @_ "/>
    <numFmt numFmtId="167" formatCode="_ * #,##0.0000_ ;_ * \-#,##0.0000_ ;_ * &quot;-&quot;??_ ;_ @_ "/>
    <numFmt numFmtId="168" formatCode="yyyy\-mm\-dd"/>
    <numFmt numFmtId="169" formatCode="_ * #,##0_ ;_ * \-#,##0_ ;_ * &quot;-&quot;??_ ;_ @_ "/>
    <numFmt numFmtId="170" formatCode="_-* #,##0_-;\-* #,##0_-;_-* &quot;-&quot;??_-;_-@_-"/>
  </numFmts>
  <fonts count="120"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u/>
      <sz val="11"/>
      <color rgb="FF000000"/>
      <name val="Franklin Gothic Book"/>
      <family val="2"/>
    </font>
    <font>
      <b/>
      <sz val="11"/>
      <name val="Calibri"/>
      <family val="2"/>
    </font>
    <font>
      <i/>
      <sz val="10.5"/>
      <color theme="10"/>
      <name val="Calibri"/>
      <family val="2"/>
    </font>
    <font>
      <i/>
      <sz val="11"/>
      <color rgb="FF000000"/>
      <name val="Libre Franklin"/>
    </font>
    <font>
      <i/>
      <sz val="11"/>
      <color theme="1"/>
      <name val="Libre Franklin"/>
    </font>
    <font>
      <sz val="8"/>
      <name val="Calibri"/>
      <family val="2"/>
    </font>
    <font>
      <u/>
      <sz val="14"/>
      <color theme="1"/>
      <name val="Libre Franklin"/>
    </font>
    <font>
      <i/>
      <u/>
      <sz val="14"/>
      <color theme="1"/>
      <name val="Libre Franklin"/>
    </font>
    <font>
      <b/>
      <sz val="12"/>
      <color theme="1"/>
      <name val="Franklin Gothic Book"/>
      <family val="2"/>
    </font>
    <font>
      <i/>
      <sz val="12"/>
      <color rgb="FF7F7F7F"/>
      <name val="Franklin Gothic Book"/>
      <family val="2"/>
    </font>
    <font>
      <u/>
      <sz val="12"/>
      <color theme="10"/>
      <name val="Franklin Gothic Book"/>
      <family val="2"/>
    </font>
    <font>
      <i/>
      <u/>
      <sz val="12"/>
      <name val="Franklin Gothic Book"/>
      <family val="2"/>
    </font>
    <font>
      <u/>
      <sz val="12"/>
      <color rgb="FF165B89"/>
      <name val="Franklin Gothic Book"/>
      <family val="2"/>
    </font>
    <font>
      <i/>
      <u/>
      <sz val="12"/>
      <color rgb="FF000000"/>
      <name val="Franklin Gothic Book"/>
      <family val="2"/>
    </font>
    <font>
      <i/>
      <u/>
      <sz val="12"/>
      <color theme="10"/>
      <name val="Franklin Gothic Book"/>
      <family val="2"/>
    </font>
    <font>
      <sz val="14"/>
      <color theme="1"/>
      <name val="Franklin Gothic Book"/>
      <family val="2"/>
    </font>
    <font>
      <sz val="14"/>
      <color rgb="FF000000"/>
      <name val="Franklin Gothic Book"/>
      <family val="2"/>
    </font>
    <font>
      <i/>
      <sz val="14"/>
      <color theme="1"/>
      <name val="Franklin Gothic Book"/>
      <family val="2"/>
    </font>
    <font>
      <b/>
      <i/>
      <sz val="14"/>
      <color theme="1"/>
      <name val="Franklin Gothic Book"/>
      <family val="2"/>
    </font>
    <font>
      <i/>
      <u/>
      <sz val="14"/>
      <color theme="10"/>
      <name val="Franklin Gothic Book"/>
      <family val="2"/>
    </font>
    <font>
      <i/>
      <sz val="14"/>
      <color rgb="FF000000"/>
      <name val="Franklin Gothic Book"/>
      <family val="2"/>
    </font>
    <font>
      <b/>
      <u/>
      <sz val="14"/>
      <color theme="10"/>
      <name val="Franklin Gothic Book"/>
      <family val="2"/>
    </font>
    <font>
      <b/>
      <u/>
      <sz val="14"/>
      <color theme="1"/>
      <name val="Franklin Gothic Book"/>
      <family val="2"/>
    </font>
    <font>
      <b/>
      <u/>
      <sz val="14"/>
      <name val="Franklin Gothic Book"/>
      <family val="2"/>
    </font>
    <font>
      <b/>
      <sz val="14"/>
      <name val="Franklin Gothic Book"/>
      <family val="2"/>
    </font>
    <font>
      <i/>
      <sz val="14"/>
      <color rgb="FF000000"/>
      <name val="Libre Franklin"/>
    </font>
    <font>
      <sz val="14"/>
      <color rgb="FF000000"/>
      <name val="Libre Franklin"/>
    </font>
    <font>
      <sz val="14"/>
      <color theme="1"/>
      <name val="Libre Franklin"/>
    </font>
    <font>
      <sz val="14"/>
      <name val="Franklin Gothic Book"/>
      <family val="2"/>
    </font>
    <font>
      <u/>
      <sz val="14"/>
      <color theme="10"/>
      <name val="Calibri"/>
      <family val="2"/>
    </font>
    <font>
      <sz val="14"/>
      <color theme="1"/>
      <name val="Calibri"/>
      <family val="2"/>
    </font>
    <font>
      <i/>
      <sz val="14"/>
      <name val="Franklin Gothic Book"/>
      <family val="2"/>
    </font>
    <font>
      <u/>
      <sz val="14"/>
      <color theme="4"/>
      <name val="Libre Franklin"/>
    </font>
    <font>
      <u/>
      <sz val="14"/>
      <color rgb="FF000000"/>
      <name val="Libre Franklin"/>
    </font>
    <font>
      <u/>
      <sz val="14"/>
      <color rgb="FF1155CC"/>
      <name val="Libre Franklin"/>
    </font>
    <font>
      <u/>
      <sz val="14"/>
      <color rgb="FF0000FF"/>
      <name val="Libre Franklin"/>
    </font>
    <font>
      <i/>
      <u/>
      <sz val="14"/>
      <color rgb="FF00B0F0"/>
      <name val="Franklin Gothic Book"/>
      <family val="2"/>
    </font>
    <font>
      <i/>
      <u/>
      <sz val="14"/>
      <color rgb="FF0070C0"/>
      <name val="Franklin Gothic Book"/>
      <family val="2"/>
    </font>
    <font>
      <i/>
      <sz val="14"/>
      <color rgb="FF0070C0"/>
      <name val="Franklin Gothic Book"/>
      <family val="2"/>
    </font>
    <font>
      <i/>
      <u/>
      <sz val="14"/>
      <color rgb="FF000000"/>
      <name val="Libre Franklin"/>
    </font>
    <font>
      <i/>
      <u/>
      <sz val="14"/>
      <color rgb="FF1155CC"/>
      <name val="Libre Franklin"/>
    </font>
    <font>
      <b/>
      <u/>
      <sz val="14"/>
      <color rgb="FF188FBB"/>
      <name val="Franklin Gothic Book"/>
      <family val="2"/>
    </font>
    <font>
      <b/>
      <sz val="14"/>
      <color rgb="FF165B89"/>
      <name val="Franklin Gothic Book"/>
      <family val="2"/>
    </font>
    <font>
      <b/>
      <sz val="14"/>
      <color rgb="FF000000"/>
      <name val="Wingdings"/>
      <charset val="2"/>
    </font>
    <font>
      <b/>
      <u/>
      <sz val="14"/>
      <color rgb="FF165B89"/>
      <name val="Franklin Gothic Book"/>
      <family val="2"/>
    </font>
    <font>
      <u/>
      <sz val="14"/>
      <color theme="10"/>
      <name val="Franklin Gothic Book"/>
      <family val="2"/>
    </font>
    <font>
      <i/>
      <u/>
      <sz val="14"/>
      <color rgb="FF000000"/>
      <name val="Franklin Gothic Book"/>
      <family val="2"/>
    </font>
    <font>
      <b/>
      <sz val="14"/>
      <color theme="1"/>
      <name val="Franklin Gothic Book"/>
      <family val="2"/>
    </font>
    <font>
      <b/>
      <sz val="14"/>
      <color theme="0"/>
      <name val="Franklin Gothic Book"/>
      <family val="2"/>
    </font>
    <font>
      <sz val="11"/>
      <color rgb="FF000000"/>
      <name val="Libre Franklin"/>
    </font>
    <font>
      <i/>
      <sz val="16"/>
      <color rgb="FF000000"/>
      <name val="Franklin Gothic Book"/>
      <family val="2"/>
    </font>
    <font>
      <sz val="16"/>
      <color rgb="FF000000"/>
      <name val="Franklin Gothic Book"/>
      <family val="2"/>
    </font>
    <font>
      <b/>
      <sz val="9"/>
      <color indexed="81"/>
      <name val="Tahoma"/>
      <family val="2"/>
    </font>
    <font>
      <b/>
      <sz val="16"/>
      <color rgb="FF000000"/>
      <name val="Franklin Gothic Book"/>
      <family val="2"/>
    </font>
    <font>
      <b/>
      <sz val="11"/>
      <color rgb="FF000000"/>
      <name val="Libre Franklin"/>
    </font>
    <font>
      <sz val="9"/>
      <color theme="1"/>
      <name val="Bookman Old Style"/>
      <family val="1"/>
    </font>
    <font>
      <sz val="11"/>
      <color theme="1"/>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6A70A"/>
        <bgColor rgb="FFF6A70A"/>
      </patternFill>
    </fill>
    <fill>
      <patternFill patternType="solid">
        <fgColor rgb="FFD9E2F3"/>
        <bgColor rgb="FFD9E2F3"/>
      </patternFill>
    </fill>
    <fill>
      <patternFill patternType="solid">
        <fgColor rgb="FFF6A70A"/>
        <bgColor rgb="FFB6D7A8"/>
      </patternFill>
    </fill>
    <fill>
      <patternFill patternType="solid">
        <fgColor theme="4" tint="0.79998168889431442"/>
        <bgColor rgb="FFB6D7A8"/>
      </patternFill>
    </fill>
    <fill>
      <patternFill patternType="solid">
        <fgColor theme="9" tint="0.59999389629810485"/>
        <bgColor indexed="64"/>
      </patternFill>
    </fill>
    <fill>
      <patternFill patternType="solid">
        <fgColor rgb="FFFFFF00"/>
        <bgColor indexed="64"/>
      </patternFill>
    </fill>
    <fill>
      <patternFill patternType="solid">
        <fgColor rgb="FFFFFF00"/>
        <bgColor theme="4" tint="0.79998168889431442"/>
      </patternFill>
    </fill>
  </fills>
  <borders count="53">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000000"/>
      </bottom>
      <diagonal/>
    </border>
    <border>
      <left/>
      <right/>
      <top style="medium">
        <color rgb="FF000000"/>
      </top>
      <bottom/>
      <diagonal/>
    </border>
    <border>
      <left style="hair">
        <color rgb="FF000000"/>
      </left>
      <right style="hair">
        <color rgb="FF000000"/>
      </right>
      <top style="hair">
        <color rgb="FF000000"/>
      </top>
      <bottom style="hair">
        <color rgb="FF000000"/>
      </bottom>
      <diagonal/>
    </border>
    <border>
      <left style="hair">
        <color auto="1"/>
      </left>
      <right style="hair">
        <color auto="1"/>
      </right>
      <top style="hair">
        <color auto="1"/>
      </top>
      <bottom style="hair">
        <color auto="1"/>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166"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0" fontId="64" fillId="0" borderId="0">
      <alignment vertical="center"/>
    </xf>
    <xf numFmtId="165" fontId="3" fillId="0" borderId="0" applyFont="0" applyFill="0" applyBorder="0" applyAlignment="0" applyProtection="0"/>
    <xf numFmtId="0" fontId="119" fillId="0" borderId="0"/>
  </cellStyleXfs>
  <cellXfs count="407">
    <xf numFmtId="0" fontId="0" fillId="0" borderId="0" xfId="0"/>
    <xf numFmtId="0" fontId="5" fillId="0" borderId="0" xfId="0" applyFont="1"/>
    <xf numFmtId="0" fontId="0" fillId="0" borderId="6" xfId="0" applyBorder="1"/>
    <xf numFmtId="0" fontId="0" fillId="0" borderId="7"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3" xfId="3" applyFont="1" applyBorder="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0" borderId="34"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8" xfId="3" applyFont="1" applyBorder="1" applyAlignment="1" applyProtection="1">
      <alignment vertical="center"/>
      <protection locked="0"/>
    </xf>
    <xf numFmtId="0" fontId="33" fillId="0" borderId="2" xfId="3" applyFont="1" applyBorder="1" applyAlignment="1">
      <alignment horizontal="left" vertical="center"/>
    </xf>
    <xf numFmtId="0" fontId="33" fillId="0" borderId="3" xfId="3" applyFont="1" applyBorder="1" applyAlignment="1" applyProtection="1">
      <alignment horizontal="left" vertical="center" indent="2"/>
      <protection locked="0"/>
    </xf>
    <xf numFmtId="0" fontId="42" fillId="4" borderId="5" xfId="3" applyFont="1" applyFill="1" applyBorder="1" applyAlignment="1">
      <alignment horizontal="left" vertical="center"/>
    </xf>
    <xf numFmtId="0" fontId="23" fillId="0" borderId="3" xfId="3" applyFont="1" applyBorder="1" applyAlignment="1" applyProtection="1">
      <alignment horizontal="left" vertical="center" indent="2"/>
      <protection locked="0"/>
    </xf>
    <xf numFmtId="0" fontId="33" fillId="0" borderId="4" xfId="3" applyFont="1" applyBorder="1" applyAlignment="1">
      <alignment vertical="center"/>
    </xf>
    <xf numFmtId="0" fontId="42" fillId="0" borderId="2" xfId="3" applyFont="1" applyBorder="1" applyAlignment="1">
      <alignment horizontal="left" vertical="center"/>
    </xf>
    <xf numFmtId="0" fontId="33" fillId="0" borderId="9" xfId="3" applyFont="1" applyBorder="1" applyAlignment="1">
      <alignment vertical="center"/>
    </xf>
    <xf numFmtId="0" fontId="42" fillId="4" borderId="10" xfId="3" applyFont="1" applyFill="1" applyBorder="1" applyAlignment="1">
      <alignment horizontal="left" vertical="center"/>
    </xf>
    <xf numFmtId="0" fontId="33" fillId="0" borderId="8" xfId="3" applyFont="1" applyBorder="1" applyAlignment="1" applyProtection="1">
      <alignment horizontal="left" vertical="center" indent="2"/>
      <protection locked="0"/>
    </xf>
    <xf numFmtId="0" fontId="33" fillId="0" borderId="3" xfId="3" applyFont="1" applyBorder="1" applyAlignment="1" applyProtection="1">
      <alignment horizontal="left" vertical="center" wrapText="1" indent="2"/>
      <protection locked="0"/>
    </xf>
    <xf numFmtId="0" fontId="33" fillId="0" borderId="11"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1" xfId="3" applyFont="1" applyBorder="1" applyAlignment="1">
      <alignment horizontal="left" vertical="center"/>
    </xf>
    <xf numFmtId="0" fontId="42" fillId="4" borderId="12" xfId="3" applyFont="1" applyFill="1" applyBorder="1" applyAlignment="1">
      <alignment horizontal="left" vertical="center"/>
    </xf>
    <xf numFmtId="0" fontId="42" fillId="0" borderId="10"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5"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3" xfId="3" applyFont="1" applyBorder="1" applyAlignment="1" applyProtection="1">
      <alignment horizontal="left" vertical="center" indent="4"/>
      <protection locked="0"/>
    </xf>
    <xf numFmtId="0" fontId="33" fillId="0" borderId="3"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4" borderId="20" xfId="3" applyFont="1" applyFill="1" applyBorder="1" applyAlignment="1">
      <alignment horizontal="left" vertical="center"/>
    </xf>
    <xf numFmtId="0" fontId="33" fillId="0" borderId="0" xfId="3" applyFont="1" applyAlignment="1" applyProtection="1">
      <alignment horizontal="left" vertical="center" indent="4"/>
      <protection locked="0"/>
    </xf>
    <xf numFmtId="10" fontId="33" fillId="0" borderId="4" xfId="3" applyNumberFormat="1" applyFont="1" applyBorder="1" applyAlignment="1">
      <alignment horizontal="left" vertical="center"/>
    </xf>
    <xf numFmtId="0" fontId="42" fillId="0" borderId="5"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5" xfId="3" applyFont="1" applyBorder="1" applyAlignment="1">
      <alignment horizontal="left" vertical="center"/>
    </xf>
    <xf numFmtId="0" fontId="47" fillId="0" borderId="15" xfId="3" applyFont="1" applyBorder="1" applyAlignment="1">
      <alignment vertical="center"/>
    </xf>
    <xf numFmtId="0" fontId="33" fillId="0" borderId="8" xfId="3" applyFont="1" applyBorder="1" applyAlignment="1" applyProtection="1">
      <alignment vertical="center"/>
      <protection locked="0"/>
    </xf>
    <xf numFmtId="0" fontId="33" fillId="7" borderId="4" xfId="3" applyFont="1" applyFill="1" applyBorder="1" applyAlignment="1">
      <alignment vertical="center"/>
    </xf>
    <xf numFmtId="168" fontId="33" fillId="7" borderId="4" xfId="3" applyNumberFormat="1" applyFont="1" applyFill="1" applyBorder="1" applyAlignment="1">
      <alignment vertical="center"/>
    </xf>
    <xf numFmtId="0" fontId="33" fillId="7" borderId="0" xfId="3" applyFont="1" applyFill="1" applyAlignment="1">
      <alignment vertical="center"/>
    </xf>
    <xf numFmtId="168" fontId="33" fillId="7" borderId="0" xfId="3" applyNumberFormat="1" applyFont="1" applyFill="1" applyAlignment="1">
      <alignment vertical="center"/>
    </xf>
    <xf numFmtId="0" fontId="52" fillId="7" borderId="20" xfId="3" applyFont="1" applyFill="1" applyBorder="1" applyAlignment="1">
      <alignment vertical="center"/>
    </xf>
    <xf numFmtId="0" fontId="33" fillId="7" borderId="1" xfId="3" applyFont="1" applyFill="1" applyBorder="1" applyAlignment="1">
      <alignment vertical="center"/>
    </xf>
    <xf numFmtId="167" fontId="33" fillId="7" borderId="0" xfId="1" applyNumberFormat="1"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7" fillId="0" borderId="2" xfId="3" applyNumberFormat="1" applyFont="1" applyBorder="1" applyAlignment="1">
      <alignment vertical="center"/>
    </xf>
    <xf numFmtId="0" fontId="33" fillId="0" borderId="8"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25" fillId="6" borderId="0" xfId="0" applyFont="1" applyFill="1" applyAlignment="1">
      <alignment vertical="center"/>
    </xf>
    <xf numFmtId="0" fontId="53" fillId="0" borderId="32" xfId="0" applyFont="1" applyBorder="1"/>
    <xf numFmtId="166" fontId="53" fillId="0" borderId="33" xfId="1" applyFont="1" applyBorder="1"/>
    <xf numFmtId="0" fontId="56" fillId="0" borderId="0" xfId="5"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6" fontId="42" fillId="6" borderId="0" xfId="1" applyFont="1" applyFill="1" applyBorder="1" applyAlignment="1">
      <alignment horizontal="left" vertical="center"/>
    </xf>
    <xf numFmtId="0" fontId="53" fillId="6" borderId="1" xfId="3" applyFont="1" applyFill="1" applyBorder="1" applyAlignment="1">
      <alignment horizontal="left" vertical="center"/>
    </xf>
    <xf numFmtId="166" fontId="53" fillId="6" borderId="1" xfId="1" applyFont="1" applyFill="1" applyBorder="1" applyAlignment="1">
      <alignment horizontal="left" vertical="center"/>
    </xf>
    <xf numFmtId="0" fontId="42" fillId="6" borderId="1" xfId="3" applyFont="1" applyFill="1" applyBorder="1" applyAlignment="1">
      <alignment horizontal="left" vertical="center"/>
    </xf>
    <xf numFmtId="166" fontId="42" fillId="6" borderId="1" xfId="1" applyFont="1" applyFill="1" applyBorder="1" applyAlignment="1">
      <alignment horizontal="left" vertical="center"/>
    </xf>
    <xf numFmtId="0" fontId="42" fillId="6" borderId="1" xfId="0" applyFont="1" applyFill="1" applyBorder="1"/>
    <xf numFmtId="0" fontId="42" fillId="6" borderId="19" xfId="3" applyFont="1" applyFill="1" applyBorder="1" applyAlignment="1">
      <alignment horizontal="left" vertical="center"/>
    </xf>
    <xf numFmtId="166" fontId="42" fillId="6" borderId="19" xfId="1" applyFont="1" applyFill="1" applyBorder="1" applyAlignment="1">
      <alignment horizontal="left" vertical="center"/>
    </xf>
    <xf numFmtId="0" fontId="53" fillId="6" borderId="0" xfId="0" applyFont="1" applyFill="1" applyAlignment="1">
      <alignment vertical="center"/>
    </xf>
    <xf numFmtId="0" fontId="58" fillId="0" borderId="0" xfId="3" applyFont="1" applyAlignment="1">
      <alignment horizontal="left" vertical="center"/>
    </xf>
    <xf numFmtId="0" fontId="58" fillId="0" borderId="0" xfId="3" applyFont="1" applyAlignment="1">
      <alignment vertical="center"/>
    </xf>
    <xf numFmtId="0" fontId="58" fillId="0" borderId="0" xfId="3" quotePrefix="1" applyFont="1" applyAlignment="1">
      <alignment horizontal="left" vertical="center"/>
    </xf>
    <xf numFmtId="0" fontId="4" fillId="0" borderId="13" xfId="0" applyFont="1" applyBorder="1"/>
    <xf numFmtId="0" fontId="4" fillId="0" borderId="14" xfId="0" applyFont="1" applyBorder="1"/>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15" fillId="0" borderId="0" xfId="3" applyFont="1" applyAlignment="1" applyProtection="1">
      <alignment vertical="center"/>
      <protection locked="0"/>
    </xf>
    <xf numFmtId="0" fontId="60" fillId="0" borderId="2" xfId="3" applyFont="1" applyBorder="1" applyAlignment="1" applyProtection="1">
      <alignment horizontal="left" vertical="center"/>
      <protection locked="0"/>
    </xf>
    <xf numFmtId="0" fontId="61" fillId="0" borderId="2" xfId="3" applyFont="1" applyBorder="1" applyAlignment="1">
      <alignment horizontal="left" vertical="center"/>
    </xf>
    <xf numFmtId="0" fontId="60" fillId="0" borderId="2" xfId="3" applyFont="1" applyBorder="1" applyAlignment="1">
      <alignment horizontal="left" vertical="center"/>
    </xf>
    <xf numFmtId="0" fontId="62" fillId="0" borderId="2" xfId="3" applyFont="1" applyBorder="1" applyAlignment="1">
      <alignment horizontal="left" vertical="center"/>
    </xf>
    <xf numFmtId="0" fontId="61" fillId="0" borderId="0" xfId="3" applyFont="1" applyAlignment="1">
      <alignment horizontal="left" vertical="center"/>
    </xf>
    <xf numFmtId="0" fontId="60" fillId="0" borderId="0" xfId="3" applyFont="1" applyAlignment="1">
      <alignment horizontal="left" vertical="center"/>
    </xf>
    <xf numFmtId="0" fontId="62" fillId="0" borderId="0" xfId="3" applyFont="1" applyAlignment="1">
      <alignment horizontal="left" vertical="center"/>
    </xf>
    <xf numFmtId="0" fontId="1" fillId="0" borderId="0" xfId="3" applyFont="1" applyAlignment="1">
      <alignment horizontal="left" vertical="center"/>
    </xf>
    <xf numFmtId="0" fontId="29" fillId="4" borderId="34" xfId="3" applyFont="1" applyFill="1" applyBorder="1" applyAlignment="1">
      <alignment horizontal="left" vertical="center" wrapText="1"/>
    </xf>
    <xf numFmtId="0" fontId="34" fillId="0" borderId="0" xfId="3" applyFont="1" applyAlignment="1">
      <alignment horizontal="left" vertical="center"/>
    </xf>
    <xf numFmtId="0" fontId="34" fillId="0" borderId="39" xfId="3" applyFont="1" applyBorder="1" applyAlignment="1">
      <alignment horizontal="left" vertical="center"/>
    </xf>
    <xf numFmtId="0" fontId="42" fillId="6" borderId="0" xfId="3" applyFont="1" applyFill="1" applyAlignment="1">
      <alignment vertical="center" wrapText="1"/>
    </xf>
    <xf numFmtId="0" fontId="15" fillId="6" borderId="0" xfId="3" applyFont="1" applyFill="1" applyAlignment="1">
      <alignment vertical="center"/>
    </xf>
    <xf numFmtId="0" fontId="1" fillId="6" borderId="0" xfId="3" applyFont="1" applyFill="1" applyAlignment="1">
      <alignment vertical="center"/>
    </xf>
    <xf numFmtId="0" fontId="1" fillId="0" borderId="0" xfId="3" applyFont="1" applyAlignment="1">
      <alignment horizontal="righ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0" borderId="0" xfId="0" applyFont="1"/>
    <xf numFmtId="0" fontId="65" fillId="0" borderId="1" xfId="2" applyFont="1" applyFill="1" applyBorder="1" applyAlignment="1" applyProtection="1">
      <alignment horizontal="left" vertical="center" indent="2"/>
      <protection locked="0"/>
    </xf>
    <xf numFmtId="0" fontId="31" fillId="0" borderId="36" xfId="2" applyFont="1" applyFill="1" applyBorder="1" applyAlignment="1" applyProtection="1">
      <alignment vertical="center"/>
      <protection locked="0"/>
    </xf>
    <xf numFmtId="0" fontId="31" fillId="0" borderId="8" xfId="2" applyFont="1" applyFill="1" applyBorder="1" applyAlignment="1" applyProtection="1">
      <alignment horizontal="left" vertical="center" wrapText="1"/>
      <protection locked="0"/>
    </xf>
    <xf numFmtId="0" fontId="29" fillId="0" borderId="34" xfId="3" applyFont="1" applyBorder="1" applyAlignment="1">
      <alignment horizontal="left" vertical="center" wrapText="1"/>
    </xf>
    <xf numFmtId="166" fontId="53" fillId="0" borderId="0" xfId="1" applyFont="1" applyBorder="1"/>
    <xf numFmtId="0" fontId="52" fillId="7" borderId="20" xfId="3" applyFont="1" applyFill="1" applyBorder="1" applyAlignment="1">
      <alignment vertical="center" wrapText="1"/>
    </xf>
    <xf numFmtId="168" fontId="66" fillId="10" borderId="0" xfId="0" applyNumberFormat="1" applyFont="1" applyFill="1" applyAlignment="1">
      <alignment vertical="center"/>
    </xf>
    <xf numFmtId="0" fontId="67" fillId="11" borderId="5" xfId="0" applyFont="1" applyFill="1" applyBorder="1" applyAlignment="1">
      <alignment horizontal="left" vertical="center" wrapText="1"/>
    </xf>
    <xf numFmtId="0" fontId="67" fillId="11" borderId="0" xfId="0" applyFont="1" applyFill="1" applyAlignment="1">
      <alignment horizontal="left" vertical="center" wrapText="1"/>
    </xf>
    <xf numFmtId="0" fontId="66" fillId="10" borderId="47" xfId="0" applyFont="1" applyFill="1" applyBorder="1" applyAlignment="1">
      <alignment vertical="center" wrapText="1"/>
    </xf>
    <xf numFmtId="167" fontId="6" fillId="10" borderId="0" xfId="2" applyNumberFormat="1" applyFill="1" applyAlignment="1">
      <alignment vertical="center" wrapText="1"/>
    </xf>
    <xf numFmtId="0" fontId="33" fillId="7" borderId="4" xfId="3" applyFont="1" applyFill="1" applyBorder="1" applyAlignment="1">
      <alignment vertical="center" wrapText="1"/>
    </xf>
    <xf numFmtId="0" fontId="6" fillId="7" borderId="4" xfId="2" applyFill="1" applyBorder="1" applyAlignment="1">
      <alignment vertical="center" wrapText="1"/>
    </xf>
    <xf numFmtId="0" fontId="69" fillId="0" borderId="48" xfId="0" applyFont="1" applyBorder="1" applyAlignment="1">
      <alignment horizontal="left" vertical="center"/>
    </xf>
    <xf numFmtId="0" fontId="69" fillId="0" borderId="50" xfId="0" applyFont="1" applyBorder="1" applyAlignment="1">
      <alignment horizontal="left" vertical="center"/>
    </xf>
    <xf numFmtId="0" fontId="70" fillId="0" borderId="48" xfId="0" applyFont="1" applyBorder="1" applyAlignment="1">
      <alignment horizontal="left" vertical="center"/>
    </xf>
    <xf numFmtId="0" fontId="72" fillId="0" borderId="0" xfId="5" applyFont="1"/>
    <xf numFmtId="0" fontId="12" fillId="0" borderId="0" xfId="0" applyFont="1"/>
    <xf numFmtId="166" fontId="12" fillId="0" borderId="0" xfId="1" applyFont="1"/>
    <xf numFmtId="0" fontId="71" fillId="3" borderId="2" xfId="0" applyFont="1" applyFill="1" applyBorder="1" applyAlignment="1">
      <alignment vertical="center"/>
    </xf>
    <xf numFmtId="0" fontId="12" fillId="0" borderId="0" xfId="3" applyFont="1" applyAlignment="1">
      <alignment vertical="center"/>
    </xf>
    <xf numFmtId="166" fontId="12" fillId="0" borderId="0" xfId="1" applyFont="1" applyAlignment="1">
      <alignment horizontal="right"/>
    </xf>
    <xf numFmtId="0" fontId="72" fillId="0" borderId="0" xfId="5" applyNumberFormat="1" applyFont="1"/>
    <xf numFmtId="166" fontId="12" fillId="0" borderId="0" xfId="0" applyNumberFormat="1" applyFont="1"/>
    <xf numFmtId="43" fontId="12" fillId="0" borderId="0" xfId="0" applyNumberFormat="1" applyFont="1"/>
    <xf numFmtId="166" fontId="1" fillId="0" borderId="0" xfId="0" applyNumberFormat="1" applyFont="1"/>
    <xf numFmtId="0" fontId="21" fillId="0" borderId="0" xfId="0" applyFont="1" applyAlignment="1">
      <alignment horizontal="center"/>
    </xf>
    <xf numFmtId="166" fontId="21" fillId="0" borderId="0" xfId="1" applyFont="1" applyAlignment="1"/>
    <xf numFmtId="0" fontId="1" fillId="0" borderId="0" xfId="0" applyFont="1" applyAlignment="1">
      <alignment horizontal="center"/>
    </xf>
    <xf numFmtId="166" fontId="1" fillId="0" borderId="0" xfId="1" applyFont="1"/>
    <xf numFmtId="0" fontId="53" fillId="0" borderId="32" xfId="0" applyFont="1" applyBorder="1" applyAlignment="1">
      <alignment horizontal="center"/>
    </xf>
    <xf numFmtId="0" fontId="53" fillId="0" borderId="15" xfId="0" applyFont="1" applyBorder="1" applyAlignment="1">
      <alignment horizontal="center"/>
    </xf>
    <xf numFmtId="0" fontId="53" fillId="0" borderId="0" xfId="0" applyFont="1" applyAlignment="1">
      <alignment horizontal="center"/>
    </xf>
    <xf numFmtId="166" fontId="21" fillId="0" borderId="0" xfId="1" applyFont="1"/>
    <xf numFmtId="0" fontId="78" fillId="0" borderId="0" xfId="3" applyFont="1" applyAlignment="1">
      <alignment horizontal="left" vertical="center"/>
    </xf>
    <xf numFmtId="0" fontId="79" fillId="0" borderId="0" xfId="0" applyFont="1"/>
    <xf numFmtId="0" fontId="82" fillId="0" borderId="0" xfId="2" applyFont="1" applyFill="1"/>
    <xf numFmtId="0" fontId="85" fillId="7" borderId="34" xfId="3" applyFont="1" applyFill="1" applyBorder="1" applyAlignment="1">
      <alignment horizontal="left" vertical="center"/>
    </xf>
    <xf numFmtId="0" fontId="78" fillId="5" borderId="0" xfId="3" applyFont="1" applyFill="1" applyAlignment="1">
      <alignment horizontal="left" vertical="center"/>
    </xf>
    <xf numFmtId="0" fontId="86" fillId="4" borderId="34" xfId="3" applyFont="1" applyFill="1" applyBorder="1" applyAlignment="1">
      <alignment horizontal="left" vertical="center" wrapText="1"/>
    </xf>
    <xf numFmtId="0" fontId="86" fillId="0" borderId="34" xfId="3" applyFont="1" applyBorder="1" applyAlignment="1">
      <alignment horizontal="left" vertical="center" wrapText="1"/>
    </xf>
    <xf numFmtId="0" fontId="24" fillId="0" borderId="0" xfId="3" applyFont="1" applyAlignment="1">
      <alignment vertical="center"/>
    </xf>
    <xf numFmtId="0" fontId="78" fillId="0" borderId="0" xfId="3" applyFont="1" applyAlignment="1">
      <alignment vertical="center"/>
    </xf>
    <xf numFmtId="0" fontId="83" fillId="0" borderId="0" xfId="3" applyFont="1" applyAlignment="1">
      <alignment vertical="center"/>
    </xf>
    <xf numFmtId="0" fontId="83" fillId="0" borderId="0" xfId="3" applyFont="1" applyAlignment="1">
      <alignment horizontal="left" vertical="center"/>
    </xf>
    <xf numFmtId="0" fontId="79" fillId="0" borderId="0" xfId="3" applyFont="1" applyAlignment="1">
      <alignment horizontal="left" vertical="center"/>
    </xf>
    <xf numFmtId="0" fontId="84" fillId="0" borderId="23" xfId="2" applyFont="1" applyFill="1" applyBorder="1" applyAlignment="1">
      <alignment horizontal="left" vertical="center" wrapText="1"/>
    </xf>
    <xf numFmtId="0" fontId="83" fillId="0" borderId="23" xfId="3" applyFont="1" applyBorder="1" applyAlignment="1">
      <alignment vertical="center" wrapText="1"/>
    </xf>
    <xf numFmtId="0" fontId="78" fillId="4" borderId="23" xfId="3" applyFont="1" applyFill="1" applyBorder="1" applyAlignment="1">
      <alignment horizontal="left" vertical="center"/>
    </xf>
    <xf numFmtId="0" fontId="83" fillId="0" borderId="24" xfId="3" applyFont="1" applyBorder="1" applyAlignment="1">
      <alignment horizontal="left" vertical="center" indent="1"/>
    </xf>
    <xf numFmtId="0" fontId="83" fillId="0" borderId="24" xfId="3" applyFont="1" applyBorder="1" applyAlignment="1">
      <alignment vertical="center" wrapText="1"/>
    </xf>
    <xf numFmtId="0" fontId="78" fillId="4" borderId="24" xfId="3" applyFont="1" applyFill="1" applyBorder="1" applyAlignment="1">
      <alignment horizontal="left" vertical="center"/>
    </xf>
    <xf numFmtId="0" fontId="83" fillId="0" borderId="24" xfId="3" applyFont="1" applyBorder="1" applyAlignment="1">
      <alignment horizontal="left" vertical="center" indent="3"/>
    </xf>
    <xf numFmtId="0" fontId="83" fillId="7" borderId="24" xfId="3" applyFont="1" applyFill="1" applyBorder="1" applyAlignment="1">
      <alignment vertical="center" wrapText="1"/>
    </xf>
    <xf numFmtId="0" fontId="83" fillId="0" borderId="25" xfId="3" applyFont="1" applyBorder="1" applyAlignment="1">
      <alignment horizontal="left" vertical="center" indent="3"/>
    </xf>
    <xf numFmtId="0" fontId="83" fillId="7" borderId="25" xfId="3" applyFont="1" applyFill="1" applyBorder="1" applyAlignment="1">
      <alignment vertical="center" wrapText="1"/>
    </xf>
    <xf numFmtId="0" fontId="78" fillId="4" borderId="25" xfId="3" applyFont="1" applyFill="1" applyBorder="1" applyAlignment="1">
      <alignment horizontal="left" vertical="center"/>
    </xf>
    <xf numFmtId="0" fontId="90" fillId="0" borderId="0" xfId="0" applyFont="1" applyAlignment="1">
      <alignment horizontal="left" vertical="center"/>
    </xf>
    <xf numFmtId="0" fontId="78" fillId="0" borderId="31" xfId="3" applyFont="1" applyBorder="1" applyAlignment="1">
      <alignment horizontal="left" vertical="center"/>
    </xf>
    <xf numFmtId="0" fontId="83" fillId="0" borderId="0" xfId="3" applyFont="1" applyAlignment="1">
      <alignment horizontal="left" vertical="center" indent="5"/>
    </xf>
    <xf numFmtId="0" fontId="78" fillId="0" borderId="24" xfId="3" applyFont="1" applyBorder="1" applyAlignment="1">
      <alignment horizontal="left" vertical="center"/>
    </xf>
    <xf numFmtId="0" fontId="83" fillId="0" borderId="30" xfId="3" applyFont="1" applyBorder="1" applyAlignment="1">
      <alignment horizontal="left" vertical="center" indent="5"/>
    </xf>
    <xf numFmtId="0" fontId="83" fillId="0" borderId="30" xfId="3" applyFont="1" applyBorder="1" applyAlignment="1">
      <alignment horizontal="left" vertical="center" indent="1"/>
    </xf>
    <xf numFmtId="0" fontId="83" fillId="0" borderId="37" xfId="3" applyFont="1" applyBorder="1" applyAlignment="1">
      <alignment horizontal="left" vertical="center"/>
    </xf>
    <xf numFmtId="0" fontId="91" fillId="0" borderId="23" xfId="3" applyFont="1" applyBorder="1" applyAlignment="1">
      <alignment vertical="center"/>
    </xf>
    <xf numFmtId="0" fontId="83" fillId="0" borderId="25" xfId="3" applyFont="1" applyBorder="1" applyAlignment="1">
      <alignment horizontal="left" vertical="center" wrapText="1" indent="1"/>
    </xf>
    <xf numFmtId="0" fontId="78" fillId="0" borderId="23" xfId="3" applyFont="1" applyBorder="1" applyAlignment="1">
      <alignment vertical="center"/>
    </xf>
    <xf numFmtId="0" fontId="93" fillId="0" borderId="48" xfId="0" applyFont="1" applyBorder="1"/>
    <xf numFmtId="0" fontId="83" fillId="0" borderId="25" xfId="3" applyFont="1" applyBorder="1" applyAlignment="1">
      <alignment horizontal="left" vertical="center" indent="1"/>
    </xf>
    <xf numFmtId="0" fontId="94" fillId="7" borderId="25" xfId="4" applyFont="1" applyFill="1" applyBorder="1" applyAlignment="1">
      <alignment vertical="center"/>
    </xf>
    <xf numFmtId="0" fontId="83" fillId="0" borderId="24" xfId="3" applyFont="1" applyBorder="1" applyAlignment="1">
      <alignment horizontal="left" vertical="center" wrapText="1" indent="1"/>
    </xf>
    <xf numFmtId="0" fontId="83" fillId="0" borderId="24" xfId="3" applyFont="1" applyBorder="1" applyAlignment="1">
      <alignment horizontal="left" vertical="center" wrapText="1" indent="3"/>
    </xf>
    <xf numFmtId="0" fontId="83" fillId="0" borderId="25" xfId="3" applyFont="1" applyBorder="1" applyAlignment="1">
      <alignment horizontal="left" vertical="center" wrapText="1" indent="3"/>
    </xf>
    <xf numFmtId="0" fontId="82" fillId="0" borderId="24" xfId="2" applyFont="1" applyFill="1" applyBorder="1" applyAlignment="1">
      <alignment horizontal="left" vertical="center" wrapText="1"/>
    </xf>
    <xf numFmtId="0" fontId="78" fillId="0" borderId="24" xfId="3" applyFont="1" applyBorder="1" applyAlignment="1">
      <alignment vertical="center"/>
    </xf>
    <xf numFmtId="0" fontId="79" fillId="0" borderId="23" xfId="3" applyFont="1" applyBorder="1" applyAlignment="1">
      <alignment vertical="center"/>
    </xf>
    <xf numFmtId="0" fontId="83" fillId="7" borderId="49" xfId="3" applyFont="1" applyFill="1" applyBorder="1" applyAlignment="1">
      <alignment horizontal="center" vertical="center" wrapText="1"/>
    </xf>
    <xf numFmtId="0" fontId="94" fillId="0" borderId="24" xfId="2" applyFont="1" applyFill="1" applyBorder="1" applyAlignment="1">
      <alignment horizontal="left" vertical="center" wrapText="1" indent="1"/>
    </xf>
    <xf numFmtId="0" fontId="94" fillId="0" borderId="25" xfId="2" applyFont="1" applyFill="1" applyBorder="1" applyAlignment="1">
      <alignment horizontal="left" vertical="center" wrapText="1" indent="1"/>
    </xf>
    <xf numFmtId="0" fontId="94" fillId="0" borderId="23" xfId="2" applyFont="1" applyFill="1" applyBorder="1" applyAlignment="1">
      <alignment horizontal="left" vertical="center" wrapText="1" indent="2"/>
    </xf>
    <xf numFmtId="0" fontId="78" fillId="0" borderId="1" xfId="3" applyFont="1" applyBorder="1" applyAlignment="1">
      <alignment horizontal="left" vertical="center"/>
    </xf>
    <xf numFmtId="0" fontId="83" fillId="7" borderId="24" xfId="3" applyFont="1" applyFill="1" applyBorder="1" applyAlignment="1">
      <alignment horizontal="left" vertical="center" wrapText="1" indent="3"/>
    </xf>
    <xf numFmtId="0" fontId="83" fillId="7" borderId="25" xfId="3" applyFont="1" applyFill="1" applyBorder="1" applyAlignment="1">
      <alignment horizontal="left" vertical="center" wrapText="1" indent="3"/>
    </xf>
    <xf numFmtId="0" fontId="78" fillId="0" borderId="20" xfId="3" applyFont="1" applyBorder="1" applyAlignment="1">
      <alignment horizontal="left" vertical="center"/>
    </xf>
    <xf numFmtId="0" fontId="94" fillId="0" borderId="25" xfId="2" applyFont="1" applyFill="1" applyBorder="1" applyAlignment="1">
      <alignment horizontal="left" vertical="center" wrapText="1" indent="2"/>
    </xf>
    <xf numFmtId="0" fontId="79" fillId="0" borderId="0" xfId="3" applyFont="1" applyAlignment="1">
      <alignment vertical="center"/>
    </xf>
    <xf numFmtId="0" fontId="94" fillId="0" borderId="25" xfId="2" applyFont="1" applyFill="1" applyBorder="1" applyAlignment="1">
      <alignment horizontal="left" vertical="center" wrapText="1" indent="3"/>
    </xf>
    <xf numFmtId="0" fontId="83" fillId="7" borderId="49" xfId="3" applyFont="1" applyFill="1" applyBorder="1" applyAlignment="1">
      <alignment vertical="center" wrapText="1"/>
    </xf>
    <xf numFmtId="2" fontId="83" fillId="0" borderId="25" xfId="3" applyNumberFormat="1" applyFont="1" applyBorder="1" applyAlignment="1">
      <alignment vertical="center"/>
    </xf>
    <xf numFmtId="0" fontId="61" fillId="0" borderId="49" xfId="3" applyFont="1" applyBorder="1" applyAlignment="1">
      <alignment horizontal="left" vertical="center" wrapText="1"/>
    </xf>
    <xf numFmtId="0" fontId="90" fillId="0" borderId="48" xfId="0" applyFont="1" applyBorder="1" applyAlignment="1">
      <alignment horizontal="left" vertical="center"/>
    </xf>
    <xf numFmtId="0" fontId="79" fillId="7" borderId="25" xfId="3" applyFont="1" applyFill="1" applyBorder="1" applyAlignment="1">
      <alignment vertical="center"/>
    </xf>
    <xf numFmtId="0" fontId="94" fillId="0" borderId="24" xfId="2" applyFont="1" applyFill="1" applyBorder="1" applyAlignment="1">
      <alignment horizontal="left" vertical="center" wrapText="1" indent="3"/>
    </xf>
    <xf numFmtId="0" fontId="69" fillId="0" borderId="48" xfId="0" applyFont="1" applyBorder="1" applyAlignment="1">
      <alignment horizontal="left" vertical="center" wrapText="1"/>
    </xf>
    <xf numFmtId="0" fontId="79" fillId="7" borderId="24" xfId="3" applyFont="1" applyFill="1" applyBorder="1" applyAlignment="1">
      <alignment vertical="center" wrapText="1"/>
    </xf>
    <xf numFmtId="0" fontId="83" fillId="5" borderId="23" xfId="3" applyFont="1" applyFill="1" applyBorder="1" applyAlignment="1">
      <alignment vertical="center" wrapText="1"/>
    </xf>
    <xf numFmtId="0" fontId="79" fillId="5" borderId="23" xfId="3" applyFont="1" applyFill="1" applyBorder="1" applyAlignment="1">
      <alignment vertical="center"/>
    </xf>
    <xf numFmtId="0" fontId="94" fillId="0" borderId="24" xfId="2" applyFont="1" applyFill="1" applyBorder="1" applyAlignment="1">
      <alignment horizontal="left" vertical="center" wrapText="1"/>
    </xf>
    <xf numFmtId="0" fontId="94" fillId="0" borderId="49" xfId="2" applyFont="1" applyFill="1" applyBorder="1" applyAlignment="1">
      <alignment horizontal="left" vertical="center" wrapText="1" indent="1"/>
    </xf>
    <xf numFmtId="0" fontId="78" fillId="0" borderId="49" xfId="3" applyFont="1" applyBorder="1" applyAlignment="1">
      <alignment horizontal="left" vertical="center"/>
    </xf>
    <xf numFmtId="0" fontId="83" fillId="0" borderId="49" xfId="3" applyFont="1" applyBorder="1" applyAlignment="1">
      <alignment horizontal="left" vertical="center" wrapText="1" indent="1"/>
    </xf>
    <xf numFmtId="0" fontId="83" fillId="0" borderId="49" xfId="3" applyFont="1" applyBorder="1" applyAlignment="1">
      <alignment horizontal="left" vertical="center" indent="1"/>
    </xf>
    <xf numFmtId="0" fontId="90" fillId="0" borderId="48" xfId="0" applyFont="1" applyBorder="1" applyAlignment="1">
      <alignment horizontal="left"/>
    </xf>
    <xf numFmtId="0" fontId="94" fillId="0" borderId="49" xfId="2" applyFont="1" applyFill="1" applyBorder="1" applyAlignment="1">
      <alignment horizontal="left" vertical="center" wrapText="1"/>
    </xf>
    <xf numFmtId="0" fontId="83" fillId="0" borderId="0" xfId="3" applyFont="1" applyAlignment="1">
      <alignment vertical="center" wrapText="1"/>
    </xf>
    <xf numFmtId="0" fontId="70" fillId="0" borderId="48" xfId="0" applyFont="1" applyBorder="1" applyAlignment="1">
      <alignment horizontal="left" vertical="center" wrapText="1"/>
    </xf>
    <xf numFmtId="0" fontId="83" fillId="0" borderId="0" xfId="3" applyFont="1" applyAlignment="1">
      <alignment horizontal="left" vertical="center" wrapText="1" indent="3"/>
    </xf>
    <xf numFmtId="0" fontId="79" fillId="0" borderId="2" xfId="3" applyFont="1" applyBorder="1" applyAlignment="1">
      <alignment vertical="center"/>
    </xf>
    <xf numFmtId="0" fontId="78" fillId="0" borderId="2" xfId="3" applyFont="1" applyBorder="1" applyAlignment="1">
      <alignment horizontal="left" vertical="center"/>
    </xf>
    <xf numFmtId="0" fontId="83" fillId="0" borderId="2" xfId="3" applyFont="1" applyBorder="1" applyAlignment="1">
      <alignment vertical="center" wrapText="1"/>
    </xf>
    <xf numFmtId="0" fontId="79" fillId="0" borderId="40" xfId="3" applyFont="1" applyBorder="1" applyAlignment="1">
      <alignment vertical="center"/>
    </xf>
    <xf numFmtId="0" fontId="78" fillId="0" borderId="0" xfId="3" applyFont="1" applyAlignment="1">
      <alignment horizontal="center" vertical="center"/>
    </xf>
    <xf numFmtId="0" fontId="80" fillId="0" borderId="0" xfId="3" applyFont="1" applyAlignment="1">
      <alignment horizontal="left" vertical="center"/>
    </xf>
    <xf numFmtId="0" fontId="110" fillId="0" borderId="0" xfId="3" applyFont="1" applyAlignment="1">
      <alignment horizontal="left" vertical="center"/>
    </xf>
    <xf numFmtId="0" fontId="111" fillId="0" borderId="0" xfId="3" applyFont="1" applyAlignment="1">
      <alignment vertical="center"/>
    </xf>
    <xf numFmtId="0" fontId="80" fillId="0" borderId="0" xfId="3" applyFont="1" applyAlignment="1">
      <alignment vertical="center"/>
    </xf>
    <xf numFmtId="0" fontId="80" fillId="0" borderId="0" xfId="3" applyFont="1" applyAlignment="1">
      <alignment horizontal="center" vertical="center"/>
    </xf>
    <xf numFmtId="166" fontId="78" fillId="0" borderId="0" xfId="1" applyFont="1" applyFill="1" applyAlignment="1">
      <alignment horizontal="left" vertical="center"/>
    </xf>
    <xf numFmtId="166" fontId="80" fillId="0" borderId="0" xfId="1" applyFont="1" applyFill="1" applyAlignment="1">
      <alignment horizontal="left" vertical="center"/>
    </xf>
    <xf numFmtId="169" fontId="80" fillId="0" borderId="0" xfId="3" applyNumberFormat="1" applyFont="1" applyAlignment="1">
      <alignment horizontal="left" vertical="center"/>
    </xf>
    <xf numFmtId="4" fontId="80" fillId="0" borderId="0" xfId="3" applyNumberFormat="1" applyFont="1" applyAlignment="1">
      <alignment horizontal="center" vertical="center"/>
    </xf>
    <xf numFmtId="169" fontId="80" fillId="0" borderId="0" xfId="1" applyNumberFormat="1" applyFont="1" applyFill="1" applyAlignment="1">
      <alignment horizontal="left" vertical="center"/>
    </xf>
    <xf numFmtId="4" fontId="80" fillId="0" borderId="0" xfId="1" applyNumberFormat="1" applyFont="1" applyFill="1" applyAlignment="1">
      <alignment horizontal="center" vertical="center"/>
    </xf>
    <xf numFmtId="0" fontId="78" fillId="0" borderId="0" xfId="0" applyFont="1"/>
    <xf numFmtId="0" fontId="83" fillId="0" borderId="8" xfId="3" applyFont="1" applyBorder="1" applyAlignment="1" applyProtection="1">
      <alignment vertical="center"/>
      <protection locked="0"/>
    </xf>
    <xf numFmtId="0" fontId="80" fillId="0" borderId="2" xfId="3" applyFont="1" applyBorder="1" applyAlignment="1">
      <alignment horizontal="left" vertical="center"/>
    </xf>
    <xf numFmtId="0" fontId="83" fillId="0" borderId="9" xfId="3" applyFont="1" applyBorder="1" applyAlignment="1">
      <alignment vertical="center"/>
    </xf>
    <xf numFmtId="0" fontId="80" fillId="0" borderId="10" xfId="3" applyFont="1" applyBorder="1" applyAlignment="1">
      <alignment horizontal="left" vertical="center"/>
    </xf>
    <xf numFmtId="0" fontId="80" fillId="0" borderId="10" xfId="3" applyFont="1" applyBorder="1" applyAlignment="1">
      <alignment horizontal="center" vertical="center"/>
    </xf>
    <xf numFmtId="0" fontId="79" fillId="0" borderId="40" xfId="3" applyFont="1" applyBorder="1" applyAlignment="1">
      <alignment horizontal="center" vertical="center"/>
    </xf>
    <xf numFmtId="0" fontId="78" fillId="0" borderId="0" xfId="3" applyFont="1" applyAlignment="1">
      <alignment horizontal="left" vertical="center" wrapText="1"/>
    </xf>
    <xf numFmtId="165" fontId="80" fillId="0" borderId="0" xfId="7" applyFont="1" applyAlignment="1">
      <alignment horizontal="left" vertical="center"/>
    </xf>
    <xf numFmtId="0" fontId="1" fillId="6" borderId="0" xfId="3" applyFont="1" applyFill="1" applyAlignment="1">
      <alignment horizontal="left" vertical="center"/>
    </xf>
    <xf numFmtId="0" fontId="1" fillId="2" borderId="15" xfId="3" applyFont="1" applyFill="1" applyBorder="1" applyAlignment="1">
      <alignment horizontal="left" vertical="center"/>
    </xf>
    <xf numFmtId="0" fontId="1" fillId="0" borderId="22" xfId="3" applyFont="1" applyBorder="1" applyAlignment="1">
      <alignment horizontal="left" vertical="center"/>
    </xf>
    <xf numFmtId="0" fontId="1" fillId="0" borderId="15" xfId="3" applyFont="1" applyBorder="1" applyAlignment="1">
      <alignment horizontal="left" vertical="center"/>
    </xf>
    <xf numFmtId="0" fontId="6" fillId="10" borderId="46" xfId="2" applyFill="1" applyBorder="1" applyAlignment="1">
      <alignment vertical="center" wrapText="1"/>
    </xf>
    <xf numFmtId="0" fontId="78" fillId="4" borderId="25" xfId="3" applyFont="1" applyFill="1" applyBorder="1" applyAlignment="1">
      <alignment horizontal="left" vertical="center" wrapText="1"/>
    </xf>
    <xf numFmtId="0" fontId="78" fillId="4" borderId="24" xfId="3" applyFont="1" applyFill="1" applyBorder="1" applyAlignment="1">
      <alignment horizontal="left" vertical="center" wrapText="1"/>
    </xf>
    <xf numFmtId="0" fontId="113" fillId="7" borderId="24" xfId="3" applyFont="1" applyFill="1" applyBorder="1" applyAlignment="1">
      <alignment vertical="center" wrapText="1"/>
    </xf>
    <xf numFmtId="0" fontId="114" fillId="4" borderId="24" xfId="3" applyFont="1" applyFill="1" applyBorder="1" applyAlignment="1">
      <alignment horizontal="left" vertical="center" wrapText="1"/>
    </xf>
    <xf numFmtId="3" fontId="89" fillId="7" borderId="48" xfId="0" applyNumberFormat="1" applyFont="1" applyFill="1" applyBorder="1" applyAlignment="1">
      <alignment horizontal="right" vertical="center" wrapText="1"/>
    </xf>
    <xf numFmtId="3" fontId="89" fillId="7" borderId="48" xfId="0" applyNumberFormat="1" applyFont="1" applyFill="1" applyBorder="1" applyAlignment="1">
      <alignment horizontal="left" vertical="center" wrapText="1"/>
    </xf>
    <xf numFmtId="0" fontId="89" fillId="7" borderId="48" xfId="0" applyFont="1" applyFill="1" applyBorder="1" applyAlignment="1">
      <alignment horizontal="left" vertical="center" wrapText="1"/>
    </xf>
    <xf numFmtId="0" fontId="89" fillId="7" borderId="50" xfId="0" applyFont="1" applyFill="1" applyBorder="1" applyAlignment="1">
      <alignment horizontal="left" vertical="center" wrapText="1"/>
    </xf>
    <xf numFmtId="3" fontId="89" fillId="5" borderId="48" xfId="0" applyNumberFormat="1" applyFont="1" applyFill="1" applyBorder="1" applyAlignment="1">
      <alignment horizontal="left" vertical="center" wrapText="1"/>
    </xf>
    <xf numFmtId="0" fontId="89" fillId="5" borderId="48" xfId="0" applyFont="1" applyFill="1" applyBorder="1" applyAlignment="1">
      <alignment horizontal="left" vertical="center" wrapText="1"/>
    </xf>
    <xf numFmtId="0" fontId="89" fillId="5" borderId="50" xfId="0" applyFont="1" applyFill="1" applyBorder="1" applyAlignment="1">
      <alignment horizontal="left" vertical="center" wrapText="1"/>
    </xf>
    <xf numFmtId="3" fontId="89" fillId="12" borderId="48" xfId="0" applyNumberFormat="1" applyFont="1" applyFill="1" applyBorder="1" applyAlignment="1">
      <alignment horizontal="left" vertical="center"/>
    </xf>
    <xf numFmtId="3" fontId="89" fillId="0" borderId="48" xfId="0" applyNumberFormat="1" applyFont="1" applyBorder="1" applyAlignment="1">
      <alignment horizontal="left" vertical="center"/>
    </xf>
    <xf numFmtId="0" fontId="89" fillId="12" borderId="48" xfId="0" applyFont="1" applyFill="1" applyBorder="1" applyAlignment="1">
      <alignment horizontal="left" vertical="center" wrapText="1"/>
    </xf>
    <xf numFmtId="3" fontId="89" fillId="0" borderId="48" xfId="0" applyNumberFormat="1" applyFont="1" applyBorder="1" applyAlignment="1">
      <alignment horizontal="left" vertical="center" wrapText="1"/>
    </xf>
    <xf numFmtId="0" fontId="92" fillId="12" borderId="48" xfId="2" applyFont="1" applyFill="1" applyBorder="1" applyAlignment="1">
      <alignment horizontal="left" vertical="center" wrapText="1"/>
    </xf>
    <xf numFmtId="0" fontId="95" fillId="12" borderId="48" xfId="0" applyFont="1" applyFill="1" applyBorder="1" applyAlignment="1">
      <alignment horizontal="left" vertical="center" wrapText="1"/>
    </xf>
    <xf numFmtId="0" fontId="89" fillId="13" borderId="48" xfId="0" applyFont="1" applyFill="1" applyBorder="1" applyAlignment="1">
      <alignment vertical="center" wrapText="1"/>
    </xf>
    <xf numFmtId="0" fontId="112" fillId="13" borderId="48" xfId="0" applyFont="1" applyFill="1" applyBorder="1" applyAlignment="1">
      <alignment vertical="center" wrapText="1"/>
    </xf>
    <xf numFmtId="0" fontId="96" fillId="12" borderId="48" xfId="0" applyFont="1" applyFill="1" applyBorder="1" applyAlignment="1">
      <alignment vertical="center" wrapText="1"/>
    </xf>
    <xf numFmtId="0" fontId="89" fillId="12" borderId="48" xfId="0" applyFont="1" applyFill="1" applyBorder="1" applyAlignment="1">
      <alignment vertical="center" wrapText="1"/>
    </xf>
    <xf numFmtId="0" fontId="95" fillId="12" borderId="48" xfId="0" applyFont="1" applyFill="1" applyBorder="1" applyAlignment="1">
      <alignment vertical="center" wrapText="1"/>
    </xf>
    <xf numFmtId="170" fontId="89" fillId="12" borderId="48" xfId="1" applyNumberFormat="1" applyFont="1" applyFill="1" applyBorder="1" applyAlignment="1">
      <alignment horizontal="left" vertical="center" wrapText="1"/>
    </xf>
    <xf numFmtId="170" fontId="89" fillId="12" borderId="48" xfId="1" applyNumberFormat="1" applyFont="1" applyFill="1" applyBorder="1" applyAlignment="1">
      <alignment horizontal="right" vertical="center" wrapText="1"/>
    </xf>
    <xf numFmtId="0" fontId="89" fillId="12" borderId="48" xfId="0" applyFont="1" applyFill="1" applyBorder="1" applyAlignment="1">
      <alignment horizontal="right" vertical="center" wrapText="1"/>
    </xf>
    <xf numFmtId="0" fontId="98" fillId="12" borderId="0" xfId="0" applyFont="1" applyFill="1" applyAlignment="1">
      <alignment horizontal="left" wrapText="1"/>
    </xf>
    <xf numFmtId="0" fontId="88" fillId="12" borderId="48" xfId="0" applyFont="1" applyFill="1" applyBorder="1" applyAlignment="1">
      <alignment vertical="center" wrapText="1"/>
    </xf>
    <xf numFmtId="0" fontId="66" fillId="13" borderId="48" xfId="0" applyFont="1" applyFill="1" applyBorder="1" applyAlignment="1">
      <alignment vertical="center" wrapText="1"/>
    </xf>
    <xf numFmtId="0" fontId="102" fillId="12" borderId="48" xfId="0" applyFont="1" applyFill="1" applyBorder="1" applyAlignment="1">
      <alignment vertical="center" wrapText="1"/>
    </xf>
    <xf numFmtId="0" fontId="98" fillId="13" borderId="0" xfId="0" applyFont="1" applyFill="1" applyAlignment="1">
      <alignment horizontal="left" wrapText="1"/>
    </xf>
    <xf numFmtId="0" fontId="112" fillId="13" borderId="48" xfId="0" applyFont="1" applyFill="1" applyBorder="1" applyAlignment="1">
      <alignment horizontal="left" vertical="center" wrapText="1"/>
    </xf>
    <xf numFmtId="0" fontId="89" fillId="13" borderId="48" xfId="0" applyFont="1" applyFill="1" applyBorder="1" applyAlignment="1">
      <alignment horizontal="left" vertical="center" wrapText="1"/>
    </xf>
    <xf numFmtId="0" fontId="92" fillId="13" borderId="48" xfId="2" applyFont="1" applyFill="1" applyBorder="1" applyAlignment="1">
      <alignment horizontal="left" vertical="center" wrapText="1"/>
    </xf>
    <xf numFmtId="3" fontId="88" fillId="7" borderId="48" xfId="0" applyNumberFormat="1" applyFont="1" applyFill="1" applyBorder="1" applyAlignment="1">
      <alignment horizontal="right" vertical="center" wrapText="1"/>
    </xf>
    <xf numFmtId="0" fontId="6" fillId="7" borderId="24" xfId="2" applyFill="1" applyBorder="1" applyAlignment="1">
      <alignment vertical="center" wrapText="1"/>
    </xf>
    <xf numFmtId="0" fontId="89" fillId="12" borderId="51" xfId="0" applyFont="1" applyFill="1" applyBorder="1" applyAlignment="1">
      <alignment horizontal="left" vertical="center" wrapText="1"/>
    </xf>
    <xf numFmtId="0" fontId="89" fillId="0" borderId="51" xfId="0" applyFont="1" applyBorder="1" applyAlignment="1">
      <alignment horizontal="left" vertical="center" wrapText="1"/>
    </xf>
    <xf numFmtId="0" fontId="1" fillId="4" borderId="24" xfId="3" applyFont="1" applyFill="1" applyBorder="1" applyAlignment="1">
      <alignment horizontal="left" vertical="center" wrapText="1"/>
    </xf>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1" fillId="4" borderId="23" xfId="3" applyFont="1" applyFill="1" applyBorder="1" applyAlignment="1">
      <alignment horizontal="left" vertical="center"/>
    </xf>
    <xf numFmtId="0" fontId="1" fillId="0" borderId="37" xfId="3" applyFont="1" applyBorder="1" applyAlignment="1">
      <alignment horizontal="left" vertical="center"/>
    </xf>
    <xf numFmtId="2" fontId="89" fillId="12" borderId="48" xfId="1" applyNumberFormat="1" applyFont="1" applyFill="1" applyBorder="1" applyAlignment="1">
      <alignment horizontal="right" vertical="center" wrapText="1"/>
    </xf>
    <xf numFmtId="164" fontId="118" fillId="0" borderId="34" xfId="0" applyNumberFormat="1" applyFont="1" applyBorder="1"/>
    <xf numFmtId="3" fontId="89" fillId="14" borderId="48" xfId="0" applyNumberFormat="1" applyFont="1" applyFill="1" applyBorder="1" applyAlignment="1">
      <alignment horizontal="right" vertical="center" wrapText="1"/>
    </xf>
    <xf numFmtId="0" fontId="83" fillId="7" borderId="24" xfId="3" applyFont="1" applyFill="1" applyBorder="1" applyAlignment="1">
      <alignment horizontal="center" vertical="center" wrapText="1"/>
    </xf>
    <xf numFmtId="0" fontId="12" fillId="5" borderId="0" xfId="0" applyFont="1" applyFill="1"/>
    <xf numFmtId="0" fontId="72" fillId="5" borderId="0" xfId="5" applyFont="1" applyFill="1"/>
    <xf numFmtId="0" fontId="12" fillId="5" borderId="0" xfId="3" applyFont="1" applyFill="1" applyAlignment="1">
      <alignment horizontal="left" vertical="center"/>
    </xf>
    <xf numFmtId="166" fontId="12" fillId="5" borderId="0" xfId="1" applyFont="1" applyFill="1"/>
    <xf numFmtId="166" fontId="12" fillId="5" borderId="0" xfId="1" applyFont="1" applyFill="1" applyAlignment="1">
      <alignment horizontal="right"/>
    </xf>
    <xf numFmtId="0" fontId="23" fillId="4" borderId="24" xfId="3" applyFont="1" applyFill="1" applyBorder="1" applyAlignment="1">
      <alignment horizontal="left" vertical="center"/>
    </xf>
    <xf numFmtId="0" fontId="23" fillId="4" borderId="24" xfId="3" applyFont="1" applyFill="1" applyBorder="1" applyAlignment="1">
      <alignment horizontal="left" vertical="center" wrapText="1"/>
    </xf>
    <xf numFmtId="0" fontId="80" fillId="15" borderId="20" xfId="3" applyFont="1" applyFill="1" applyBorder="1" applyAlignment="1">
      <alignment vertical="center"/>
    </xf>
    <xf numFmtId="0" fontId="80" fillId="16" borderId="28" xfId="3" applyFont="1" applyFill="1" applyBorder="1" applyAlignment="1">
      <alignment vertical="center"/>
    </xf>
    <xf numFmtId="0" fontId="53" fillId="0" borderId="52" xfId="0" applyFont="1" applyBorder="1"/>
    <xf numFmtId="0" fontId="34" fillId="0" borderId="0" xfId="3" applyFont="1" applyAlignment="1">
      <alignment horizontal="left" vertical="center" wrapText="1"/>
    </xf>
    <xf numFmtId="0" fontId="48" fillId="6" borderId="0" xfId="2" applyFont="1" applyFill="1" applyBorder="1" applyAlignment="1">
      <alignment vertical="center"/>
    </xf>
    <xf numFmtId="0" fontId="27" fillId="6" borderId="16" xfId="2" applyFont="1" applyFill="1" applyBorder="1" applyAlignment="1">
      <alignment horizontal="center" vertical="center"/>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7"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2" xfId="3" applyFont="1" applyBorder="1" applyAlignment="1">
      <alignment vertical="center"/>
    </xf>
    <xf numFmtId="0" fontId="23" fillId="0" borderId="43"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24" fillId="0" borderId="0" xfId="3" applyFont="1" applyAlignment="1">
      <alignment horizontal="left" vertical="center"/>
    </xf>
    <xf numFmtId="0" fontId="79" fillId="6" borderId="0" xfId="3" applyFont="1" applyFill="1" applyAlignment="1">
      <alignment horizontal="left" vertical="center"/>
    </xf>
    <xf numFmtId="0" fontId="62" fillId="6" borderId="0" xfId="3" applyFont="1" applyFill="1" applyAlignment="1">
      <alignment horizontal="left" vertical="center"/>
    </xf>
    <xf numFmtId="0" fontId="80" fillId="6" borderId="0" xfId="3" applyFont="1" applyFill="1" applyAlignment="1">
      <alignment vertical="center" wrapText="1"/>
    </xf>
    <xf numFmtId="0" fontId="80" fillId="6" borderId="0" xfId="3" applyFont="1" applyFill="1" applyAlignment="1">
      <alignment horizontal="left" vertical="center" wrapText="1" indent="3"/>
    </xf>
    <xf numFmtId="0" fontId="84" fillId="6" borderId="41" xfId="2" applyFont="1" applyFill="1" applyBorder="1" applyAlignment="1">
      <alignment horizontal="center" vertical="center"/>
    </xf>
    <xf numFmtId="0" fontId="84" fillId="6" borderId="21" xfId="2" applyFont="1" applyFill="1" applyBorder="1" applyAlignment="1">
      <alignment horizontal="center" vertical="center"/>
    </xf>
    <xf numFmtId="0" fontId="84" fillId="6" borderId="44" xfId="2" applyFont="1" applyFill="1" applyBorder="1" applyAlignment="1">
      <alignment horizontal="center" vertical="center"/>
    </xf>
    <xf numFmtId="0" fontId="84" fillId="6" borderId="45" xfId="2" applyFont="1" applyFill="1" applyBorder="1" applyAlignment="1">
      <alignment horizontal="center" vertical="center"/>
    </xf>
    <xf numFmtId="0" fontId="82" fillId="6" borderId="0" xfId="2" applyFont="1" applyFill="1" applyAlignment="1"/>
    <xf numFmtId="0" fontId="24" fillId="0" borderId="39" xfId="3" applyFont="1" applyBorder="1" applyAlignment="1">
      <alignment horizontal="left" vertical="center"/>
    </xf>
    <xf numFmtId="0" fontId="24" fillId="0" borderId="0" xfId="3" applyFont="1" applyAlignment="1">
      <alignment horizontal="left" vertical="center" wrapText="1"/>
    </xf>
    <xf numFmtId="0" fontId="24" fillId="7" borderId="0" xfId="3" applyFont="1" applyFill="1" applyAlignment="1">
      <alignment vertical="center"/>
    </xf>
    <xf numFmtId="0" fontId="108" fillId="6" borderId="0" xfId="2" applyFont="1" applyFill="1" applyAlignment="1"/>
    <xf numFmtId="0" fontId="24" fillId="6" borderId="0" xfId="3" applyFont="1" applyFill="1" applyAlignment="1">
      <alignment vertical="center"/>
    </xf>
    <xf numFmtId="0" fontId="109" fillId="6" borderId="0" xfId="3" applyFont="1" applyFill="1" applyAlignment="1">
      <alignment horizontal="left" vertical="center"/>
    </xf>
    <xf numFmtId="0" fontId="80" fillId="0" borderId="0" xfId="3" applyFont="1" applyAlignment="1">
      <alignment horizontal="left" vertical="center"/>
    </xf>
    <xf numFmtId="0" fontId="111" fillId="9" borderId="30" xfId="3" applyFont="1" applyFill="1" applyBorder="1" applyAlignment="1">
      <alignment horizontal="left" vertical="center"/>
    </xf>
    <xf numFmtId="0" fontId="111" fillId="9" borderId="0" xfId="3" applyFont="1" applyFill="1" applyAlignment="1">
      <alignment horizontal="left" vertical="center"/>
    </xf>
    <xf numFmtId="0" fontId="80" fillId="8" borderId="0" xfId="3" applyFont="1" applyFill="1" applyAlignment="1">
      <alignment vertical="center"/>
    </xf>
    <xf numFmtId="0" fontId="35" fillId="6" borderId="0" xfId="0" applyFont="1" applyFill="1" applyAlignment="1">
      <alignment horizontal="left" vertical="center" wrapText="1" indent="3"/>
    </xf>
    <xf numFmtId="0" fontId="57" fillId="6" borderId="0" xfId="0" applyFont="1" applyFill="1" applyAlignment="1">
      <alignment vertical="center" wrapText="1"/>
    </xf>
    <xf numFmtId="0" fontId="42" fillId="6" borderId="0" xfId="0" applyFont="1" applyFill="1" applyAlignment="1">
      <alignment horizontal="left" vertical="center" wrapText="1" indent="3"/>
    </xf>
    <xf numFmtId="0" fontId="77" fillId="0" borderId="0" xfId="2" applyFont="1" applyFill="1" applyBorder="1" applyAlignment="1">
      <alignment horizontal="left" vertical="center" wrapText="1"/>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50" fillId="6" borderId="0" xfId="2" applyFont="1" applyFill="1" applyAlignment="1"/>
    <xf numFmtId="0" fontId="15" fillId="6" borderId="0" xfId="3" applyFont="1" applyFill="1" applyAlignment="1">
      <alignment vertical="center"/>
    </xf>
    <xf numFmtId="0" fontId="25" fillId="6" borderId="0" xfId="0" applyFont="1" applyFill="1" applyAlignment="1">
      <alignment vertical="center"/>
    </xf>
    <xf numFmtId="0" fontId="50" fillId="6" borderId="0" xfId="2" applyFont="1" applyFill="1" applyBorder="1" applyAlignment="1">
      <alignment horizontal="left" vertical="center" wrapText="1"/>
    </xf>
    <xf numFmtId="0" fontId="50" fillId="6" borderId="3" xfId="2" applyFont="1" applyFill="1" applyBorder="1" applyAlignment="1">
      <alignment horizontal="left" vertical="center" wrapText="1"/>
    </xf>
    <xf numFmtId="0" fontId="59" fillId="7" borderId="0" xfId="2" applyFont="1" applyFill="1" applyBorder="1" applyAlignment="1">
      <alignment horizontal="left" vertical="center" wrapText="1"/>
    </xf>
    <xf numFmtId="0" fontId="59" fillId="7" borderId="3" xfId="2" applyFont="1" applyFill="1" applyBorder="1" applyAlignment="1">
      <alignment horizontal="left" vertical="center" wrapText="1"/>
    </xf>
    <xf numFmtId="0" fontId="17" fillId="6" borderId="0" xfId="0" applyFont="1" applyFill="1" applyAlignment="1">
      <alignment horizontal="left" vertical="center" wrapText="1"/>
    </xf>
    <xf numFmtId="0" fontId="73" fillId="6" borderId="0" xfId="2" applyFont="1" applyFill="1" applyAlignment="1"/>
    <xf numFmtId="0" fontId="33" fillId="0" borderId="2" xfId="3" applyFont="1" applyBorder="1" applyAlignment="1" applyProtection="1">
      <alignment vertical="center"/>
      <protection locked="0"/>
    </xf>
    <xf numFmtId="0" fontId="23" fillId="0" borderId="0" xfId="3" applyFont="1" applyAlignment="1">
      <alignment vertical="center"/>
    </xf>
    <xf numFmtId="0" fontId="27" fillId="6" borderId="41"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4" xfId="2" applyFont="1" applyFill="1" applyBorder="1" applyAlignment="1">
      <alignment horizontal="center" vertical="center"/>
    </xf>
    <xf numFmtId="0" fontId="27" fillId="6" borderId="45" xfId="2" applyFont="1" applyFill="1" applyBorder="1" applyAlignment="1">
      <alignment horizontal="center" vertical="center"/>
    </xf>
    <xf numFmtId="0" fontId="23" fillId="0" borderId="40" xfId="3" applyFont="1" applyBorder="1" applyAlignment="1">
      <alignment vertical="center"/>
    </xf>
    <xf numFmtId="0" fontId="42" fillId="6" borderId="0" xfId="0" applyFont="1" applyFill="1" applyAlignment="1">
      <alignment horizontal="left" vertical="center" wrapText="1" indent="2"/>
    </xf>
    <xf numFmtId="0" fontId="22" fillId="6" borderId="0" xfId="0" applyFont="1" applyFill="1" applyAlignment="1">
      <alignment vertical="center" wrapText="1"/>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xf numFmtId="0" fontId="23" fillId="0" borderId="2" xfId="3" applyFont="1" applyBorder="1" applyAlignment="1">
      <alignment vertical="center"/>
    </xf>
    <xf numFmtId="14" fontId="1" fillId="7" borderId="0" xfId="3" applyNumberFormat="1" applyFont="1" applyFill="1" applyAlignment="1">
      <alignment horizontal="right" vertical="center"/>
    </xf>
  </cellXfs>
  <cellStyles count="9">
    <cellStyle name="Comma" xfId="1" builtinId="3"/>
    <cellStyle name="Currency" xfId="7" builtinId="4"/>
    <cellStyle name="Explanatory Text" xfId="5" builtinId="53"/>
    <cellStyle name="Hyperlink" xfId="2" builtinId="8"/>
    <cellStyle name="Hyperlink 2" xfId="4" xr:uid="{00000000-0005-0000-0000-000001000000}"/>
    <cellStyle name="Normal" xfId="0" builtinId="0"/>
    <cellStyle name="Normal 2" xfId="3" xr:uid="{00000000-0005-0000-0000-000005000000}"/>
    <cellStyle name="Normal 3" xfId="8" xr:uid="{00000000-0005-0000-0000-000006000000}"/>
    <cellStyle name="pvtRow" xfId="6" xr:uid="{00000000-0005-0000-0000-000007000000}"/>
  </cellStyles>
  <dxfs count="104">
    <dxf>
      <font>
        <strike val="0"/>
        <outline val="0"/>
        <shadow val="0"/>
        <vertAlign val="baseline"/>
        <sz val="11"/>
        <name val="Franklin Gothic Book"/>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center" textRotation="0" indent="0" justifyLastLine="0" shrinkToFit="0" readingOrder="0"/>
    </dxf>
    <dxf>
      <font>
        <strike val="0"/>
        <outline val="0"/>
        <shadow val="0"/>
        <vertAlign val="baseline"/>
        <sz val="11"/>
        <name val="Franklin Gothic Book"/>
        <scheme val="none"/>
      </font>
      <alignment horizontal="center" textRotation="0" indent="0" justifyLastLine="0" shrinkToFit="0" readingOrder="0"/>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4" formatCode="#,##0.00"/>
      <fill>
        <patternFill patternType="none">
          <fgColor indexed="64"/>
          <bgColor auto="1"/>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88FBB"/>
      <color rgb="FF165B89"/>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6412" y="1016000"/>
          <a:ext cx="13200529" cy="4539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4">
          <a:extLst>
            <a:ext uri="{FF2B5EF4-FFF2-40B4-BE49-F238E27FC236}">
              <a16:creationId xmlns:a16="http://schemas.microsoft.com/office/drawing/2014/main" id="{084CA344-B0C5-40C0-AE60-776540A57CEF}"/>
            </a:ext>
          </a:extLst>
        </xdr:cNvPr>
        <xdr:cNvGrpSpPr>
          <a:grpSpLocks/>
        </xdr:cNvGrpSpPr>
      </xdr:nvGrpSpPr>
      <xdr:grpSpPr bwMode="auto">
        <a:xfrm>
          <a:off x="190500" y="0"/>
          <a:ext cx="26248179" cy="0"/>
          <a:chOff x="1133" y="1230"/>
          <a:chExt cx="8460" cy="208"/>
        </a:xfrm>
      </xdr:grpSpPr>
      <xdr:sp macro="" textlink="">
        <xdr:nvSpPr>
          <xdr:cNvPr id="3" name="Rektangel 2">
            <a:extLst>
              <a:ext uri="{FF2B5EF4-FFF2-40B4-BE49-F238E27FC236}">
                <a16:creationId xmlns:a16="http://schemas.microsoft.com/office/drawing/2014/main" id="{A284B84C-D142-C982-F0C6-6A34819B116C}"/>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36419B3-5140-3EAF-565A-CBECEDC21D23}"/>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372026</xdr:colOff>
      <xdr:row>74</xdr:row>
      <xdr:rowOff>50248</xdr:rowOff>
    </xdr:to>
    <xdr:pic>
      <xdr:nvPicPr>
        <xdr:cNvPr id="5" name="Picture 13">
          <a:extLst>
            <a:ext uri="{FF2B5EF4-FFF2-40B4-BE49-F238E27FC236}">
              <a16:creationId xmlns:a16="http://schemas.microsoft.com/office/drawing/2014/main" id="{9A95BBAB-29DB-4050-9C80-1EE13661E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75780" y="4876800"/>
          <a:ext cx="8807366" cy="9180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Companies" displayName="Companies" ref="B24:I48" totalsRowShown="0" headerRowDxfId="100" dataDxfId="99" tableBorderDxfId="98" headerRowCellStyle="Normal 2">
  <autoFilter ref="B24:I48" xr:uid="{00000000-0009-0000-0100-000006000000}"/>
  <tableColumns count="8">
    <tableColumn id="1" xr3:uid="{00000000-0010-0000-0100-000001000000}" name="Nombre completo de la empresa" dataDxfId="97"/>
    <tableColumn id="7" xr3:uid="{00000000-0010-0000-0100-000007000000}" name="Tipo de compañía" dataDxfId="96" dataCellStyle="Normal 2"/>
    <tableColumn id="2" xr3:uid="{00000000-0010-0000-0100-000002000000}" name="Número identificatorio de la empresa" dataDxfId="95"/>
    <tableColumn id="5" xr3:uid="{00000000-0010-0000-0100-000005000000}" name="Sector" dataDxfId="94" dataCellStyle="Normal 2"/>
    <tableColumn id="3" xr3:uid="{00000000-0010-0000-0100-000003000000}" name="Productos básicos (separados por comas)" dataDxfId="93" dataCellStyle="Normal 2"/>
    <tableColumn id="4" xr3:uid="{00000000-0010-0000-0100-000004000000}" name="Listado bursátil o sitio web de la empresa " dataDxfId="92"/>
    <tableColumn id="8" xr3:uid="{00000000-0010-0000-0100-000008000000}" name="Estado financiero auditado (o balance general, flujo de efectivo, estado de resultados, si no se dispone de aquél)" dataDxfId="91"/>
    <tableColumn id="6" xr3:uid="{00000000-0010-0000-0100-000006000000}" name="Informe de pagos a gobiernos"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6" totalsRowShown="0" headerRowDxfId="22">
  <autoFilter ref="N2:P76" xr:uid="{00000000-0009-0000-0100-000005000000}"/>
  <sortState xmlns:xlrd2="http://schemas.microsoft.com/office/spreadsheetml/2017/richdata2" ref="N3:P73">
    <sortCondition ref="N2:N73"/>
  </sortState>
  <tableColumns count="3">
    <tableColumn id="1" xr3:uid="{00000000-0010-0000-0A00-000001000000}" name="HS ProductCode" dataDxfId="21"/>
    <tableColumn id="2" xr3:uid="{00000000-0010-0000-0A00-000002000000}" name="HS Product Description" dataDxfId="20"/>
    <tableColumn id="3" xr3:uid="{00000000-0010-0000-0A00-000003000000}" name="HS Product Description w volumen"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8" dataDxfId="17">
  <autoFilter ref="S2:Y30" xr:uid="{00000000-0009-0000-0100-000007000000}"/>
  <tableColumns count="7">
    <tableColumn id="4" xr3:uid="{00000000-0010-0000-0B00-000004000000}" name="Combined" dataDxfId="16"/>
    <tableColumn id="1" xr3:uid="{00000000-0010-0000-0B00-000001000000}" name="GFS description" dataDxfId="15"/>
    <tableColumn id="2" xr3:uid="{00000000-0010-0000-0B00-000002000000}" name="GFS Code" dataDxfId="14"/>
    <tableColumn id="5" xr3:uid="{00000000-0010-0000-0B00-000005000000}" name="GFS Level 1" dataDxfId="13"/>
    <tableColumn id="6" xr3:uid="{00000000-0010-0000-0B00-000006000000}" name="GFS Level 2" dataDxfId="12"/>
    <tableColumn id="7" xr3:uid="{00000000-0010-0000-0B00-000007000000}" name="GFS Level 3" dataDxfId="11"/>
    <tableColumn id="8" xr3:uid="{00000000-0010-0000-0B00-000008000000}"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9" dataDxfId="8">
  <autoFilter ref="AA2:AA9" xr:uid="{00000000-0009-0000-0100-000008000000}"/>
  <tableColumns count="1">
    <tableColumn id="1" xr3:uid="{00000000-0010-0000-0C00-000001000000}"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6" dataDxfId="5">
  <autoFilter ref="AC2:AC8" xr:uid="{00000000-0009-0000-0100-00000C000000}"/>
  <tableColumns count="1">
    <tableColumn id="1" xr3:uid="{00000000-0010-0000-0D00-000001000000}"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3" dataDxfId="2">
  <autoFilter ref="AE2:AE7" xr:uid="{00000000-0009-0000-0100-00000D000000}"/>
  <tableColumns count="1">
    <tableColumn id="1" xr3:uid="{00000000-0010-0000-0E00-000001000000}" name="&lt; Tipo de organismo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Companies15" displayName="Companies15" ref="B51:J68" totalsRowShown="0" headerRowDxfId="89" dataDxfId="88" tableBorderDxfId="87" headerRowCellStyle="Normal 2">
  <autoFilter ref="B51:J68" xr:uid="{00000000-0009-0000-0100-000009000000}"/>
  <tableColumns count="9">
    <tableColumn id="1" xr3:uid="{00000000-0010-0000-0200-000001000000}" name="Nombre completo del proyecto" dataDxfId="86"/>
    <tableColumn id="2" xr3:uid="{00000000-0010-0000-0200-000002000000}" name="Número(s) de referencia del acuerdo legal: contrato, licencia, arrendamiento, concesión, ..." dataDxfId="85"/>
    <tableColumn id="3" xr3:uid="{00000000-0010-0000-0200-000003000000}" name="Empresas afiliadas, comenzando por la Administradora" dataDxfId="84"/>
    <tableColumn id="5" xr3:uid="{00000000-0010-0000-0200-000005000000}" name="Productos básicos (un producto/fila)" dataDxfId="83" dataCellStyle="Normal 2"/>
    <tableColumn id="6" xr3:uid="{00000000-0010-0000-0200-000006000000}" name="Estado" dataDxfId="82"/>
    <tableColumn id="7" xr3:uid="{00000000-0010-0000-0200-000007000000}" name="Producción (volumen)" dataDxfId="81"/>
    <tableColumn id="8" xr3:uid="{00000000-0010-0000-0200-000008000000}" name="Unidad" dataDxfId="80"/>
    <tableColumn id="9" xr3:uid="{00000000-0010-0000-0200-000009000000}" name="Producción (valor)" dataDxfId="79" dataCellStyle="Normal 2"/>
    <tableColumn id="10" xr3:uid="{00000000-0010-0000-0200-00000A000000}" name="Moneda"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Government_agencies" displayName="Government_agencies" ref="B14:E18" totalsRowShown="0" headerRowDxfId="77" dataDxfId="76" tableBorderDxfId="75" headerRowCellStyle="Normal 2">
  <autoFilter ref="B14:E18" xr:uid="{00000000-0009-0000-0100-00000A000000}"/>
  <tableColumns count="4">
    <tableColumn id="1" xr3:uid="{00000000-0010-0000-0300-000001000000}" name="Nombre completo del organismo" dataDxfId="74"/>
    <tableColumn id="4" xr3:uid="{00000000-0010-0000-0300-000004000000}" name="Tipo de organismo" dataDxfId="73" dataCellStyle="Normal 2"/>
    <tableColumn id="2" xr3:uid="{00000000-0010-0000-0300-000002000000}" name="Número identificatorio (si corresponde)" dataDxfId="72"/>
    <tableColumn id="3" xr3:uid="{00000000-0010-0000-0300-000003000000}"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Government_revenues_table" displayName="Government_revenues_table" ref="B21:K47" totalsRowShown="0" headerRowDxfId="70" dataDxfId="69">
  <autoFilter ref="B21:K47" xr:uid="{00000000-0009-0000-0100-00000B000000}"/>
  <tableColumns count="10">
    <tableColumn id="8" xr3:uid="{00000000-0010-0000-0400-000008000000}" name="GFS Level 1" dataDxfId="68">
      <calculatedColumnFormula>IFERROR(VLOOKUP(Government_revenues_table[[#This Row],[Clasificación según EFP]],Table6_GFS_codes_classification[#Data],COLUMNS($F:F)+3,FALSE),"Do not enter data")</calculatedColumnFormula>
    </tableColumn>
    <tableColumn id="9" xr3:uid="{00000000-0010-0000-0400-000009000000}" name="GFS Level 2" dataDxfId="67">
      <calculatedColumnFormula>IFERROR(VLOOKUP(Government_revenues_table[[#This Row],[Clasificación según EFP]],Table6_GFS_codes_classification[#Data],COLUMNS($F:G)+3,FALSE),"Do not enter data")</calculatedColumnFormula>
    </tableColumn>
    <tableColumn id="10" xr3:uid="{00000000-0010-0000-0400-00000A000000}" name="GFS Level 3" dataDxfId="66">
      <calculatedColumnFormula>IFERROR(VLOOKUP(Government_revenues_table[[#This Row],[Clasificación según EFP]],Table6_GFS_codes_classification[#Data],COLUMNS($F:H)+3,FALSE),"Do not enter data")</calculatedColumnFormula>
    </tableColumn>
    <tableColumn id="7" xr3:uid="{00000000-0010-0000-0400-000007000000}" name="GFS Level 4" dataDxfId="65">
      <calculatedColumnFormula>IFERROR(VLOOKUP(Government_revenues_table[[#This Row],[Clasificación según EFP]],Table6_GFS_codes_classification[#Data],COLUMNS($F:I)+3,FALSE),"Do not enter data")</calculatedColumnFormula>
    </tableColumn>
    <tableColumn id="1" xr3:uid="{00000000-0010-0000-0400-000001000000}" name="Clasificación según EFP" dataDxfId="64"/>
    <tableColumn id="11" xr3:uid="{00000000-0010-0000-0400-00000B000000}" name="Sector" dataDxfId="63"/>
    <tableColumn id="3" xr3:uid="{00000000-0010-0000-0400-000003000000}" name="Denominación del flujo de ingresos" dataDxfId="62"/>
    <tableColumn id="4" xr3:uid="{00000000-0010-0000-0400-000004000000}" name="Entidad gubernamental" dataDxfId="61"/>
    <tableColumn id="5" xr3:uid="{00000000-0010-0000-0400-000005000000}" name="Valor de ingresos" dataDxfId="60"/>
    <tableColumn id="2" xr3:uid="{00000000-0010-0000-0400-000002000000}" name="Moneda"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10" displayName="Table10" ref="B14:N176" totalsRowShown="0" headerRowDxfId="58" dataDxfId="57">
  <autoFilter ref="B14:N176" xr:uid="{00000000-0009-0000-0100-00000E000000}"/>
  <tableColumns count="13">
    <tableColumn id="7" xr3:uid="{00000000-0010-0000-0500-000007000000}" name="Sector" dataDxfId="56">
      <calculatedColumnFormula>VLOOKUP(C15,Companies[#Data],3,FALSE)</calculatedColumnFormula>
    </tableColumn>
    <tableColumn id="1" xr3:uid="{00000000-0010-0000-0500-000001000000}" name="Empresa" dataDxfId="55"/>
    <tableColumn id="3" xr3:uid="{00000000-0010-0000-0500-000003000000}" name="Entidad gubernamental" dataDxfId="54"/>
    <tableColumn id="4" xr3:uid="{00000000-0010-0000-0500-000004000000}" name="Denominación del flujo de ingresos" dataDxfId="53"/>
    <tableColumn id="5" xr3:uid="{00000000-0010-0000-0500-000005000000}" name="Se recauda sobre el proyecto (S/N)" dataDxfId="52"/>
    <tableColumn id="6" xr3:uid="{00000000-0010-0000-0500-000006000000}" name="Se informa por proyecto (S/N)" dataDxfId="51"/>
    <tableColumn id="2" xr3:uid="{00000000-0010-0000-0500-000002000000}" name="Nombre del proyecto" dataDxfId="50"/>
    <tableColumn id="13" xr3:uid="{00000000-0010-0000-0500-00000D000000}" name="Moneda de la información" dataDxfId="49"/>
    <tableColumn id="14" xr3:uid="{00000000-0010-0000-0500-00000E000000}" name="Valor de ingresos" dataDxfId="48"/>
    <tableColumn id="18" xr3:uid="{00000000-0010-0000-0500-000012000000}" name="Pago realizado en especie (S/N)" dataDxfId="47"/>
    <tableColumn id="8" xr3:uid="{00000000-0010-0000-0500-000008000000}" name="Volumen en especie (si corresponde)" dataDxfId="46"/>
    <tableColumn id="9" xr3:uid="{00000000-0010-0000-0500-000009000000}" name="Unidad (si corresponde)" dataDxfId="45"/>
    <tableColumn id="10" xr3:uid="{00000000-0010-0000-0500-00000A000000}" name="Comentario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2"/>
    <tableColumn id="2" xr3:uid="{00000000-0010-0000-0600-000002000000}" name="ISO Alpha-2 Code" dataDxfId="41"/>
    <tableColumn id="3" xr3:uid="{00000000-0010-0000-0600-000003000000}" name="ISO Alpha-3 Code" dataDxfId="40"/>
    <tableColumn id="4" xr3:uid="{00000000-0010-0000-0600-000004000000}" name="ISO Numeric Code (UN M49)" dataDxfId="39"/>
    <tableColumn id="5" xr3:uid="{00000000-0010-0000-0600-000005000000}" name="Currency code (ISO-4217)" dataDxfId="38"/>
    <tableColumn id="6" xr3:uid="{00000000-0010-0000-0600-000006000000}" name="Currency code num (ISO-4217)" dataDxfId="37"/>
    <tableColumn id="7" xr3:uid="{00000000-0010-0000-0600-000007000000}"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5" dataDxfId="34">
  <autoFilter ref="I2:I7" xr:uid="{00000000-0009-0000-0100-000002000000}"/>
  <tableColumns count="1">
    <tableColumn id="1" xr3:uid="{00000000-0010-0000-0700-000001000000}"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800-000001000000}" name="Currency code (ISO-4217)" dataDxfId="28"/>
    <tableColumn id="2" xr3:uid="{00000000-0010-0000-0800-000002000000}" name="Currency code num (ISO-4217)" dataDxfId="27"/>
    <tableColumn id="3" xr3:uid="{00000000-0010-0000-0800-000003000000}"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5" dataDxfId="24">
  <autoFilter ref="K2:K7" xr:uid="{00000000-0009-0000-0100-000003000000}"/>
  <tableColumns count="1">
    <tableColumn id="1" xr3:uid="{00000000-0010-0000-0900-000001000000}" name="List" dataDxfId="2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CARNICER2@GMAIL.COM;RCANICER@AUSTRAL.EDU.AR" TargetMode="External"/><Relationship Id="rId3" Type="http://schemas.openxmlformats.org/officeDocument/2006/relationships/hyperlink" Target="mailto:data@eiti.org" TargetMode="External"/><Relationship Id="rId7" Type="http://schemas.openxmlformats.org/officeDocument/2006/relationships/hyperlink" Target="http://www.bcra.gob.ar/PublicacionesEstadisticas/Tipos_de_cambios.asp"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datos.gob.a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datos.minem.gob.ar/dataset/deteccion-satelital-de-venteos"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argentina.gob.ar/economia/energia/hidrocarburos/refinacion-y-comercializacion-de-petroleo-gas-y-derivados-tablas-dinamicas" TargetMode="External"/><Relationship Id="rId42" Type="http://schemas.openxmlformats.org/officeDocument/2006/relationships/hyperlink" Target="https://unstats.un.org/unsd/nationalaccount/sna2008.asp" TargetMode="External"/><Relationship Id="rId47" Type="http://schemas.openxmlformats.org/officeDocument/2006/relationships/hyperlink" Target="https://www.indec.gob.ar/indec/web/Nivel4-Tema-3-9-47" TargetMode="External"/><Relationship Id="rId50" Type="http://schemas.openxmlformats.org/officeDocument/2006/relationships/hyperlink" Target="https://www.indec.gob.ar/indec/web/Nivel4-Tema-3-9-47" TargetMode="External"/><Relationship Id="rId55" Type="http://schemas.openxmlformats.org/officeDocument/2006/relationships/printerSettings" Target="../printerSettings/printerSettings3.bin"/><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el-estandar-eiti-2019" TargetMode="External"/><Relationship Id="rId33" Type="http://schemas.openxmlformats.org/officeDocument/2006/relationships/hyperlink" Target="https://www.argentina.gob.ar/economia/energia/hidrocarburos/precios-de-hidrocarburos" TargetMode="External"/><Relationship Id="rId38" Type="http://schemas.openxmlformats.org/officeDocument/2006/relationships/hyperlink" Target="https://www.trabajo.gob.ar/estadisticas/oede/estadisticasnacionales.asp" TargetMode="External"/><Relationship Id="rId46" Type="http://schemas.openxmlformats.org/officeDocument/2006/relationships/hyperlink" Target="https://unstats.un.org/unsd/nationalaccount/sna2008.asp"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argentina.gob.ar/sites/default/files/tercer_informe_eiti_argentina_2020_-_2021.pdf" TargetMode="External"/><Relationship Id="rId41" Type="http://schemas.openxmlformats.org/officeDocument/2006/relationships/hyperlink" Target="https://eiti.org/es/documento/el-estandar-eiti-2019" TargetMode="External"/><Relationship Id="rId54" Type="http://schemas.openxmlformats.org/officeDocument/2006/relationships/hyperlink" Target="https://eiti.org/sites/default/files/2023-01/Tercer%20Informe%20EITI%20Argentina%202020%20-%202021%20-%20Modalidad%20Flexible.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plantilla-datos-resumidos-eiti" TargetMode="External"/><Relationship Id="rId32" Type="http://schemas.openxmlformats.org/officeDocument/2006/relationships/hyperlink" Target="https://www.argentina.gob.ar/economia/energia/hidrocarburos/volumeneslink%20to%20mineral%20portal" TargetMode="External"/><Relationship Id="rId37" Type="http://schemas.openxmlformats.org/officeDocument/2006/relationships/hyperlink" Target="https://www.presupuestoabierto.gob.ar/sici/" TargetMode="External"/><Relationship Id="rId40" Type="http://schemas.openxmlformats.org/officeDocument/2006/relationships/hyperlink" Target="http://informacionminera.produccion.gob.ar/dataset/1000/aspectos-regulatorios-socioambientales" TargetMode="External"/><Relationship Id="rId45" Type="http://schemas.openxmlformats.org/officeDocument/2006/relationships/hyperlink" Target="https://www.argentina.gob.ar/files/eiti5jpg" TargetMode="External"/><Relationship Id="rId53" Type="http://schemas.openxmlformats.org/officeDocument/2006/relationships/hyperlink" Target="https://www.argentina.gob.ar/sites/default/files/tercer_informe_eiti_argentina_2020_-_2021.pdf"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mailto:data@eiti.org" TargetMode="External"/><Relationship Id="rId28" Type="http://schemas.openxmlformats.org/officeDocument/2006/relationships/hyperlink" Target="https://www.argentina.gob.ar/sites/default/files/tercer_informe_eiti_argentina_2020_-_2021.pdf" TargetMode="External"/><Relationship Id="rId36" Type="http://schemas.openxmlformats.org/officeDocument/2006/relationships/hyperlink" Target="https://www.presupuestoabierto.gob.ar/sici/documentos-ibp" TargetMode="External"/><Relationship Id="rId49" Type="http://schemas.openxmlformats.org/officeDocument/2006/relationships/hyperlink" Target="https://www.indec.gob.ar/indec/web/Nivel4-Tema-3-9-47" TargetMode="External"/><Relationship Id="rId57" Type="http://schemas.openxmlformats.org/officeDocument/2006/relationships/comments" Target="../comments1.xm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www.argentina.gob.ar/sites/default/files/tercer_informe_eiti_argentina_2020_-_2021.pdf" TargetMode="External"/><Relationship Id="rId44" Type="http://schemas.openxmlformats.org/officeDocument/2006/relationships/hyperlink" Target="https://www.trabajo.gob.ar/estadisticas/oede/estadisticasnacionales.asp" TargetMode="External"/><Relationship Id="rId52" Type="http://schemas.openxmlformats.org/officeDocument/2006/relationships/hyperlink" Target="https://www.argentina.gob.ar/trabajo/estadisticas"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www.argentina.gob.ar/sites/default/files/tercer_informe_eiti_argentina_2020_-_2021.pdf" TargetMode="External"/><Relationship Id="rId30" Type="http://schemas.openxmlformats.org/officeDocument/2006/relationships/hyperlink" Target="https://www.argentina.gob.ar/sites/default/files/tercer_informe_eiti_argentina_2020_-_2021.pdf" TargetMode="External"/><Relationship Id="rId35" Type="http://schemas.openxmlformats.org/officeDocument/2006/relationships/hyperlink" Target="https://www.argentina.gob.ar/economia/energia/hidrocarburos/refinacion-y-comercializacion-de-petroleo-gas-y-derivados-tablas-dinamicas" TargetMode="External"/><Relationship Id="rId43" Type="http://schemas.openxmlformats.org/officeDocument/2006/relationships/hyperlink" Target="https://www.trabajo.gob.ar/estadisticas/oede/estadisticasnacionales.asp" TargetMode="External"/><Relationship Id="rId48" Type="http://schemas.openxmlformats.org/officeDocument/2006/relationships/hyperlink" Target="https://www.indec.gob.ar/indec/web/Nivel4-Tema-3-9-47" TargetMode="External"/><Relationship Id="rId56" Type="http://schemas.openxmlformats.org/officeDocument/2006/relationships/vmlDrawing" Target="../drawings/vmlDrawing1.vml"/><Relationship Id="rId8" Type="http://schemas.openxmlformats.org/officeDocument/2006/relationships/hyperlink" Target="https://eiti.org/es/documento/el-estandar-eiti-2019" TargetMode="External"/><Relationship Id="rId51" Type="http://schemas.openxmlformats.org/officeDocument/2006/relationships/hyperlink" Target="https://www.cancilleria.gob.ar/es/1110-inversion-formacion-bruta-de-capital-fijo" TargetMode="External"/><Relationship Id="rId3" Type="http://schemas.openxmlformats.org/officeDocument/2006/relationships/hyperlink" Target="https://eiti.org/es/documento/el-estandar-eiti-201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es/documento/el-estandar-eiti-2019" TargetMode="External"/><Relationship Id="rId7" Type="http://schemas.openxmlformats.org/officeDocument/2006/relationships/vmlDrawing" Target="../drawings/vmlDrawing2.v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abSelected="1" zoomScale="85" zoomScaleNormal="85" workbookViewId="0">
      <selection activeCell="G17" sqref="G17"/>
    </sheetView>
  </sheetViews>
  <sheetFormatPr defaultColWidth="4" defaultRowHeight="24" customHeight="1" x14ac:dyDescent="0.35"/>
  <cols>
    <col min="1" max="1" width="4" style="15"/>
    <col min="2" max="2" width="4" style="15" hidden="1" customWidth="1"/>
    <col min="3" max="3" width="76.54296875" style="15" customWidth="1"/>
    <col min="4" max="4" width="2.7265625" style="15" customWidth="1"/>
    <col min="5" max="5" width="56.26953125" style="15" customWidth="1"/>
    <col min="6" max="6" width="2.7265625" style="15" customWidth="1"/>
    <col min="7" max="7" width="50.54296875" style="15" customWidth="1"/>
    <col min="8" max="16384" width="4" style="15"/>
  </cols>
  <sheetData>
    <row r="1" spans="3:7" ht="15.75" customHeight="1" x14ac:dyDescent="0.35">
      <c r="C1" s="16"/>
      <c r="D1" s="135"/>
      <c r="E1" s="135"/>
      <c r="F1" s="135"/>
      <c r="G1" s="135"/>
    </row>
    <row r="2" spans="3:7" ht="15" x14ac:dyDescent="0.35">
      <c r="C2" s="135"/>
      <c r="D2" s="135"/>
      <c r="E2" s="135"/>
      <c r="F2" s="135"/>
      <c r="G2" s="135"/>
    </row>
    <row r="3" spans="3:7" ht="15" x14ac:dyDescent="0.35">
      <c r="C3" s="135"/>
      <c r="D3" s="135"/>
      <c r="E3" s="142"/>
      <c r="F3" s="135"/>
      <c r="G3" s="142"/>
    </row>
    <row r="4" spans="3:7" ht="15" x14ac:dyDescent="0.35">
      <c r="C4" s="135"/>
      <c r="D4" s="135"/>
      <c r="E4" s="142" t="s">
        <v>0</v>
      </c>
      <c r="F4" s="135"/>
      <c r="G4" s="406">
        <v>45275</v>
      </c>
    </row>
    <row r="5" spans="3:7" ht="15" x14ac:dyDescent="0.35">
      <c r="C5" s="135"/>
      <c r="D5" s="135"/>
      <c r="E5" s="135"/>
      <c r="F5" s="135"/>
      <c r="G5" s="135"/>
    </row>
    <row r="6" spans="3:7" ht="3.75" customHeight="1" x14ac:dyDescent="0.35">
      <c r="C6" s="135"/>
      <c r="D6" s="135"/>
      <c r="E6" s="135"/>
      <c r="F6" s="135"/>
      <c r="G6" s="135"/>
    </row>
    <row r="7" spans="3:7" ht="3.75" customHeight="1" x14ac:dyDescent="0.35">
      <c r="C7" s="135"/>
      <c r="D7" s="135"/>
      <c r="E7" s="135"/>
      <c r="F7" s="135"/>
      <c r="G7" s="135"/>
    </row>
    <row r="8" spans="3:7" ht="15" x14ac:dyDescent="0.35">
      <c r="C8" s="135"/>
      <c r="D8" s="135"/>
      <c r="E8" s="135"/>
      <c r="F8" s="135"/>
      <c r="G8" s="135"/>
    </row>
    <row r="9" spans="3:7" ht="15" x14ac:dyDescent="0.35">
      <c r="C9" s="30"/>
      <c r="D9" s="31"/>
      <c r="E9" s="31"/>
      <c r="F9" s="278"/>
      <c r="G9" s="278"/>
    </row>
    <row r="10" spans="3:7" ht="22.5" x14ac:dyDescent="0.35">
      <c r="C10" s="140" t="s">
        <v>1</v>
      </c>
      <c r="D10" s="141"/>
      <c r="E10" s="141"/>
      <c r="F10" s="278"/>
      <c r="G10" s="278"/>
    </row>
    <row r="11" spans="3:7" ht="15" x14ac:dyDescent="0.35">
      <c r="C11" s="32" t="s">
        <v>2</v>
      </c>
      <c r="D11" s="33"/>
      <c r="E11" s="33"/>
      <c r="F11" s="278"/>
      <c r="G11" s="278"/>
    </row>
    <row r="12" spans="3:7" ht="15" x14ac:dyDescent="0.35">
      <c r="C12" s="30"/>
      <c r="D12" s="31"/>
      <c r="E12" s="31"/>
      <c r="F12" s="278"/>
      <c r="G12" s="278"/>
    </row>
    <row r="13" spans="3:7" ht="15" x14ac:dyDescent="0.35">
      <c r="C13" s="34" t="s">
        <v>3</v>
      </c>
      <c r="D13" s="31"/>
      <c r="E13" s="31"/>
      <c r="F13" s="278"/>
      <c r="G13" s="278"/>
    </row>
    <row r="14" spans="3:7" ht="15" customHeight="1" x14ac:dyDescent="0.35">
      <c r="C14" s="345" t="s">
        <v>4</v>
      </c>
      <c r="D14" s="345"/>
      <c r="E14" s="345"/>
      <c r="F14" s="278"/>
      <c r="G14" s="278"/>
    </row>
    <row r="15" spans="3:7" ht="15" x14ac:dyDescent="0.35">
      <c r="C15" s="35"/>
      <c r="D15" s="35"/>
      <c r="E15" s="35"/>
      <c r="F15" s="278"/>
      <c r="G15" s="278"/>
    </row>
    <row r="16" spans="3:7" ht="15" x14ac:dyDescent="0.35">
      <c r="C16" s="36" t="s">
        <v>5</v>
      </c>
      <c r="D16" s="37"/>
      <c r="E16" s="37"/>
      <c r="F16" s="278"/>
      <c r="G16" s="278"/>
    </row>
    <row r="17" spans="3:7" ht="15" x14ac:dyDescent="0.35">
      <c r="C17" s="38" t="s">
        <v>6</v>
      </c>
      <c r="D17" s="37"/>
      <c r="E17" s="37"/>
      <c r="F17" s="278"/>
      <c r="G17" s="278"/>
    </row>
    <row r="18" spans="3:7" ht="15" x14ac:dyDescent="0.35">
      <c r="C18" s="38" t="s">
        <v>7</v>
      </c>
      <c r="D18" s="37"/>
      <c r="E18" s="37"/>
      <c r="F18" s="278"/>
      <c r="G18" s="278"/>
    </row>
    <row r="19" spans="3:7" ht="15" x14ac:dyDescent="0.35">
      <c r="C19" s="346" t="s">
        <v>8</v>
      </c>
      <c r="D19" s="346"/>
      <c r="E19" s="346"/>
      <c r="F19" s="278"/>
      <c r="G19" s="278"/>
    </row>
    <row r="20" spans="3:7" ht="32.15" customHeight="1" x14ac:dyDescent="0.35">
      <c r="C20" s="344" t="s">
        <v>9</v>
      </c>
      <c r="D20" s="344"/>
      <c r="E20" s="344"/>
      <c r="F20" s="278"/>
      <c r="G20" s="278"/>
    </row>
    <row r="21" spans="3:7" ht="15" x14ac:dyDescent="0.35">
      <c r="C21" s="37"/>
      <c r="D21" s="37"/>
      <c r="E21" s="37"/>
      <c r="F21" s="278"/>
      <c r="G21" s="278"/>
    </row>
    <row r="22" spans="3:7" ht="15" x14ac:dyDescent="0.35">
      <c r="C22" s="36" t="s">
        <v>10</v>
      </c>
      <c r="D22" s="38"/>
      <c r="E22" s="38"/>
      <c r="F22" s="278"/>
      <c r="G22" s="278"/>
    </row>
    <row r="23" spans="3:7" ht="15" x14ac:dyDescent="0.35">
      <c r="C23" s="38"/>
      <c r="D23" s="38"/>
      <c r="E23" s="38"/>
      <c r="F23" s="278"/>
      <c r="G23" s="278"/>
    </row>
    <row r="24" spans="3:7" ht="15" x14ac:dyDescent="0.35">
      <c r="C24" s="39"/>
      <c r="D24" s="141"/>
      <c r="E24" s="141"/>
      <c r="F24" s="278"/>
      <c r="G24" s="278"/>
    </row>
    <row r="25" spans="3:7" ht="15" x14ac:dyDescent="0.35">
      <c r="C25" s="40" t="s">
        <v>11</v>
      </c>
      <c r="D25" s="141"/>
      <c r="E25" s="141"/>
      <c r="F25" s="278"/>
      <c r="G25" s="278"/>
    </row>
    <row r="26" spans="3:7" ht="15" x14ac:dyDescent="0.35">
      <c r="C26" s="41"/>
      <c r="D26" s="141"/>
      <c r="E26" s="141"/>
      <c r="F26" s="278"/>
      <c r="G26" s="278"/>
    </row>
    <row r="27" spans="3:7" ht="15" x14ac:dyDescent="0.35">
      <c r="C27" s="42" t="s">
        <v>12</v>
      </c>
      <c r="D27" s="141"/>
      <c r="E27" s="141"/>
      <c r="F27" s="278"/>
      <c r="G27" s="278"/>
    </row>
    <row r="28" spans="3:7" ht="15" x14ac:dyDescent="0.35">
      <c r="C28" s="42" t="s">
        <v>13</v>
      </c>
      <c r="D28" s="141"/>
      <c r="E28" s="141"/>
      <c r="F28" s="278"/>
      <c r="G28" s="278"/>
    </row>
    <row r="29" spans="3:7" ht="15" x14ac:dyDescent="0.35">
      <c r="C29" s="42" t="s">
        <v>14</v>
      </c>
      <c r="D29" s="141"/>
      <c r="E29" s="141"/>
      <c r="F29" s="278"/>
      <c r="G29" s="278"/>
    </row>
    <row r="30" spans="3:7" ht="15" x14ac:dyDescent="0.35">
      <c r="C30" s="42" t="s">
        <v>15</v>
      </c>
      <c r="D30" s="141"/>
      <c r="E30" s="141"/>
      <c r="F30" s="278"/>
      <c r="G30" s="278"/>
    </row>
    <row r="31" spans="3:7" ht="15" x14ac:dyDescent="0.35">
      <c r="C31" s="42" t="s">
        <v>16</v>
      </c>
      <c r="D31" s="141"/>
      <c r="E31" s="141"/>
      <c r="F31" s="278"/>
      <c r="G31" s="278"/>
    </row>
    <row r="32" spans="3:7" ht="15" x14ac:dyDescent="0.35">
      <c r="C32" s="39"/>
      <c r="D32" s="39"/>
      <c r="E32" s="39"/>
      <c r="F32" s="278"/>
      <c r="G32" s="278"/>
    </row>
    <row r="33" spans="3:7" ht="15" x14ac:dyDescent="0.35">
      <c r="C33" s="340" t="s">
        <v>17</v>
      </c>
      <c r="D33" s="340"/>
      <c r="E33" s="340"/>
      <c r="F33" s="340"/>
      <c r="G33" s="340"/>
    </row>
    <row r="34" spans="3:7" s="17" customFormat="1" ht="15" x14ac:dyDescent="0.4">
      <c r="C34" s="18"/>
      <c r="D34" s="18"/>
      <c r="E34" s="19"/>
      <c r="F34" s="143"/>
      <c r="G34" s="143"/>
    </row>
    <row r="35" spans="3:7" ht="30" x14ac:dyDescent="0.35">
      <c r="C35" s="43" t="s">
        <v>18</v>
      </c>
      <c r="D35" s="135"/>
      <c r="E35" s="136" t="s">
        <v>19</v>
      </c>
      <c r="F35" s="135"/>
      <c r="G35" s="20" t="s">
        <v>20</v>
      </c>
    </row>
    <row r="36" spans="3:7" s="17" customFormat="1" ht="15" x14ac:dyDescent="0.35">
      <c r="C36" s="21"/>
      <c r="D36" s="143"/>
      <c r="E36" s="21"/>
      <c r="F36" s="143"/>
      <c r="G36" s="21"/>
    </row>
    <row r="37" spans="3:7" ht="15" x14ac:dyDescent="0.4">
      <c r="C37" s="36" t="s">
        <v>21</v>
      </c>
      <c r="D37" s="39"/>
      <c r="E37" s="44"/>
      <c r="F37" s="278"/>
      <c r="G37" s="278"/>
    </row>
    <row r="38" spans="3:7" ht="15" x14ac:dyDescent="0.4">
      <c r="C38" s="22"/>
      <c r="D38" s="22"/>
      <c r="E38" s="23"/>
      <c r="F38" s="135"/>
      <c r="G38" s="135"/>
    </row>
    <row r="40" spans="3:7" ht="15.65" customHeight="1" x14ac:dyDescent="0.35">
      <c r="C40" s="45" t="s">
        <v>22</v>
      </c>
      <c r="D40" s="24"/>
      <c r="E40" s="48" t="s">
        <v>23</v>
      </c>
      <c r="F40" s="49"/>
      <c r="G40" s="50"/>
    </row>
    <row r="41" spans="3:7" ht="43.5" customHeight="1" x14ac:dyDescent="0.35">
      <c r="C41" s="46" t="s">
        <v>24</v>
      </c>
      <c r="D41" s="24"/>
      <c r="E41" s="51" t="s">
        <v>25</v>
      </c>
      <c r="F41" s="139"/>
      <c r="G41" s="52"/>
    </row>
    <row r="42" spans="3:7" ht="31.5" customHeight="1" x14ac:dyDescent="0.35">
      <c r="C42" s="46" t="s">
        <v>26</v>
      </c>
      <c r="D42" s="24"/>
      <c r="E42" s="53" t="s">
        <v>27</v>
      </c>
      <c r="F42" s="139"/>
      <c r="G42" s="52"/>
    </row>
    <row r="43" spans="3:7" ht="24" customHeight="1" x14ac:dyDescent="0.35">
      <c r="C43" s="46" t="s">
        <v>28</v>
      </c>
      <c r="D43" s="24"/>
      <c r="E43" s="51" t="s">
        <v>29</v>
      </c>
      <c r="F43" s="139"/>
      <c r="G43" s="52"/>
    </row>
    <row r="44" spans="3:7" ht="48" customHeight="1" x14ac:dyDescent="0.35">
      <c r="C44" s="47" t="s">
        <v>30</v>
      </c>
      <c r="D44" s="24"/>
      <c r="E44" s="54" t="s">
        <v>31</v>
      </c>
      <c r="F44" s="55"/>
      <c r="G44" s="56"/>
    </row>
    <row r="45" spans="3:7" ht="12" customHeight="1" thickBot="1" x14ac:dyDescent="0.4">
      <c r="C45" s="135"/>
      <c r="D45" s="135"/>
      <c r="E45" s="135"/>
      <c r="F45" s="135"/>
      <c r="G45" s="135"/>
    </row>
    <row r="46" spans="3:7" ht="15.5" thickBot="1" x14ac:dyDescent="0.4">
      <c r="C46" s="341" t="s">
        <v>32</v>
      </c>
      <c r="D46" s="342"/>
      <c r="E46" s="342"/>
      <c r="F46" s="342"/>
      <c r="G46" s="343"/>
    </row>
    <row r="47" spans="3:7" ht="15.5" thickBot="1" x14ac:dyDescent="0.4">
      <c r="C47" s="341" t="s">
        <v>33</v>
      </c>
      <c r="D47" s="342"/>
      <c r="E47" s="342"/>
      <c r="F47" s="342"/>
      <c r="G47" s="343"/>
    </row>
    <row r="48" spans="3:7" ht="15.5" thickBot="1" x14ac:dyDescent="0.4">
      <c r="C48" s="22"/>
      <c r="D48" s="22"/>
      <c r="E48" s="22"/>
      <c r="F48" s="22"/>
      <c r="G48" s="135"/>
    </row>
    <row r="49" spans="2:7" ht="15" x14ac:dyDescent="0.35">
      <c r="B49" s="135"/>
      <c r="C49" s="138" t="s">
        <v>34</v>
      </c>
      <c r="D49" s="25"/>
      <c r="E49" s="26"/>
      <c r="F49" s="25"/>
      <c r="G49" s="25"/>
    </row>
    <row r="50" spans="2:7" ht="15" customHeight="1" x14ac:dyDescent="0.35">
      <c r="B50" s="135"/>
      <c r="C50" s="339" t="s">
        <v>35</v>
      </c>
      <c r="D50" s="339"/>
      <c r="E50" s="339"/>
      <c r="F50" s="339"/>
      <c r="G50" s="339"/>
    </row>
    <row r="51" spans="2:7" ht="15" x14ac:dyDescent="0.35">
      <c r="B51" s="27" t="s">
        <v>36</v>
      </c>
      <c r="C51" s="137" t="s">
        <v>37</v>
      </c>
      <c r="D51" s="27"/>
      <c r="E51" s="28"/>
      <c r="F51" s="27"/>
      <c r="G51" s="29"/>
    </row>
    <row r="52" spans="2:7" ht="15" x14ac:dyDescent="0.35">
      <c r="B52" s="135"/>
      <c r="C52" s="135"/>
      <c r="D52" s="135"/>
      <c r="E52" s="135"/>
      <c r="F52" s="135"/>
      <c r="G52" s="135"/>
    </row>
    <row r="53" spans="2:7" ht="15" x14ac:dyDescent="0.35">
      <c r="B53" s="135"/>
      <c r="C53" s="135"/>
      <c r="D53" s="135"/>
      <c r="E53" s="135"/>
      <c r="F53" s="135"/>
      <c r="G53" s="135"/>
    </row>
    <row r="54" spans="2:7" ht="15" x14ac:dyDescent="0.35">
      <c r="B54" s="135"/>
      <c r="C54" s="135"/>
      <c r="D54" s="135"/>
      <c r="E54" s="135"/>
      <c r="F54" s="135"/>
      <c r="G54" s="135"/>
    </row>
    <row r="55" spans="2:7" ht="15" x14ac:dyDescent="0.35">
      <c r="B55" s="135"/>
      <c r="C55" s="135"/>
      <c r="D55" s="135"/>
      <c r="E55" s="135"/>
      <c r="F55" s="135"/>
      <c r="G55" s="135"/>
    </row>
    <row r="56" spans="2:7" ht="15" x14ac:dyDescent="0.35">
      <c r="B56" s="135"/>
      <c r="C56" s="135"/>
      <c r="D56" s="135"/>
      <c r="E56" s="135"/>
      <c r="F56" s="135"/>
      <c r="G56" s="135"/>
    </row>
    <row r="57" spans="2:7" ht="15" x14ac:dyDescent="0.35">
      <c r="B57" s="135"/>
      <c r="C57" s="135"/>
      <c r="D57" s="135"/>
      <c r="E57" s="135"/>
      <c r="F57" s="135"/>
      <c r="G57" s="13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sheetPr>
  <dimension ref="A1:O95"/>
  <sheetViews>
    <sheetView showGridLines="0" zoomScaleNormal="100" workbookViewId="0">
      <selection activeCell="F71" sqref="F71"/>
    </sheetView>
  </sheetViews>
  <sheetFormatPr defaultColWidth="4" defaultRowHeight="24" customHeight="1" x14ac:dyDescent="0.35"/>
  <cols>
    <col min="1" max="1" width="4" style="7"/>
    <col min="2" max="2" width="4" style="7" hidden="1" customWidth="1"/>
    <col min="3" max="3" width="75" style="7" bestFit="1" customWidth="1"/>
    <col min="4" max="4" width="2.7265625" style="7" customWidth="1"/>
    <col min="5" max="5" width="45.7265625" style="7" customWidth="1"/>
    <col min="6" max="6" width="2.7265625" style="7" customWidth="1"/>
    <col min="7" max="7" width="40.26953125" style="7" bestFit="1" customWidth="1"/>
    <col min="8" max="16384" width="4" style="7"/>
  </cols>
  <sheetData>
    <row r="1" spans="1:7" ht="16" x14ac:dyDescent="0.35">
      <c r="C1" s="348" t="s">
        <v>38</v>
      </c>
      <c r="D1" s="348"/>
      <c r="E1" s="348"/>
      <c r="F1" s="348"/>
      <c r="G1" s="348"/>
    </row>
    <row r="2" spans="1:7" s="120" customFormat="1" ht="22.5" x14ac:dyDescent="0.35">
      <c r="C2" s="349" t="s">
        <v>39</v>
      </c>
      <c r="D2" s="349"/>
      <c r="E2" s="349"/>
      <c r="F2" s="349"/>
      <c r="G2" s="349"/>
    </row>
    <row r="3" spans="1:7" ht="12.75" customHeight="1" x14ac:dyDescent="0.35">
      <c r="C3" s="350" t="s">
        <v>40</v>
      </c>
      <c r="D3" s="350"/>
      <c r="E3" s="350"/>
      <c r="F3" s="350"/>
      <c r="G3" s="350"/>
    </row>
    <row r="4" spans="1:7" ht="12.75" customHeight="1" x14ac:dyDescent="0.35">
      <c r="C4" s="351" t="s">
        <v>41</v>
      </c>
      <c r="D4" s="351"/>
      <c r="E4" s="351"/>
      <c r="F4" s="351"/>
      <c r="G4" s="351"/>
    </row>
    <row r="5" spans="1:7" ht="12.75" customHeight="1" x14ac:dyDescent="0.35">
      <c r="C5" s="351" t="s">
        <v>42</v>
      </c>
      <c r="D5" s="351"/>
      <c r="E5" s="351"/>
      <c r="F5" s="351"/>
      <c r="G5" s="351"/>
    </row>
    <row r="6" spans="1:7" ht="12.75" customHeight="1" x14ac:dyDescent="0.4">
      <c r="C6" s="355" t="s">
        <v>43</v>
      </c>
      <c r="D6" s="355"/>
      <c r="E6" s="355"/>
      <c r="F6" s="355"/>
      <c r="G6" s="355"/>
    </row>
    <row r="7" spans="1:7" ht="30" x14ac:dyDescent="0.35">
      <c r="C7" s="43" t="s">
        <v>44</v>
      </c>
      <c r="D7" s="143"/>
      <c r="E7" s="136" t="s">
        <v>45</v>
      </c>
      <c r="F7" s="143"/>
      <c r="G7" s="149" t="s">
        <v>20</v>
      </c>
    </row>
    <row r="8" spans="1:7" ht="16" x14ac:dyDescent="0.35">
      <c r="C8" s="135"/>
      <c r="D8" s="57"/>
      <c r="E8" s="57"/>
      <c r="F8" s="135"/>
      <c r="G8" s="135"/>
    </row>
    <row r="9" spans="1:7" s="120" customFormat="1" ht="22.5" x14ac:dyDescent="0.35">
      <c r="B9" s="122"/>
      <c r="C9" s="127" t="s">
        <v>46</v>
      </c>
      <c r="E9" s="121"/>
    </row>
    <row r="10" spans="1:7" ht="19.5" thickBot="1" x14ac:dyDescent="0.4">
      <c r="A10" s="13"/>
      <c r="B10" s="13"/>
      <c r="C10" s="128" t="s">
        <v>47</v>
      </c>
      <c r="D10" s="129"/>
      <c r="E10" s="130" t="s">
        <v>48</v>
      </c>
      <c r="F10" s="129"/>
      <c r="G10" s="131" t="s">
        <v>49</v>
      </c>
    </row>
    <row r="11" spans="1:7" ht="16.5" thickBot="1" x14ac:dyDescent="0.4">
      <c r="B11" s="14"/>
      <c r="C11" s="58" t="s">
        <v>50</v>
      </c>
      <c r="D11" s="144"/>
      <c r="E11" s="59"/>
      <c r="F11" s="144"/>
      <c r="G11" s="59"/>
    </row>
    <row r="12" spans="1:7" ht="16" x14ac:dyDescent="0.35">
      <c r="A12" s="9"/>
      <c r="B12" s="9" t="s">
        <v>36</v>
      </c>
      <c r="C12" s="60" t="s">
        <v>51</v>
      </c>
      <c r="D12" s="27"/>
      <c r="E12" s="92" t="s">
        <v>52</v>
      </c>
      <c r="F12" s="27"/>
      <c r="G12" s="61"/>
    </row>
    <row r="13" spans="1:7" ht="16" x14ac:dyDescent="0.35">
      <c r="A13" s="9"/>
      <c r="B13" s="9" t="s">
        <v>36</v>
      </c>
      <c r="C13" s="60" t="s">
        <v>53</v>
      </c>
      <c r="D13" s="27"/>
      <c r="E13" s="63" t="str">
        <f>IFERROR(VLOOKUP($E$12,Table1_Country_codes_and_currencies[],3,FALSE),"")</f>
        <v>ARG</v>
      </c>
      <c r="F13" s="27"/>
      <c r="G13" s="61"/>
    </row>
    <row r="14" spans="1:7" ht="16" x14ac:dyDescent="0.35">
      <c r="B14" s="9" t="s">
        <v>36</v>
      </c>
      <c r="C14" s="60" t="s">
        <v>54</v>
      </c>
      <c r="D14" s="27"/>
      <c r="E14" s="63" t="str">
        <f>IFERROR(VLOOKUP($E$12,Table1_Country_codes_and_currencies[],7,FALSE),"")</f>
        <v>Argentine peso</v>
      </c>
      <c r="F14" s="27"/>
      <c r="G14" s="61"/>
    </row>
    <row r="15" spans="1:7" ht="16.5" thickBot="1" x14ac:dyDescent="0.4">
      <c r="B15" s="9" t="s">
        <v>36</v>
      </c>
      <c r="C15" s="67" t="s">
        <v>55</v>
      </c>
      <c r="D15" s="64"/>
      <c r="E15" s="65" t="str">
        <f>IFERROR(VLOOKUP($E$12,Table1_Country_codes_and_currencies[],5,FALSE),"")</f>
        <v>ARS</v>
      </c>
      <c r="F15" s="64"/>
      <c r="G15" s="66"/>
    </row>
    <row r="16" spans="1:7" ht="16.5" thickBot="1" x14ac:dyDescent="0.4">
      <c r="B16" s="14"/>
      <c r="C16" s="58" t="s">
        <v>56</v>
      </c>
      <c r="D16" s="144"/>
      <c r="E16" s="59"/>
      <c r="F16" s="144"/>
      <c r="G16" s="59"/>
    </row>
    <row r="17" spans="1:7" ht="16" x14ac:dyDescent="0.35">
      <c r="A17" s="9"/>
      <c r="B17" s="9" t="s">
        <v>57</v>
      </c>
      <c r="C17" s="60" t="s">
        <v>58</v>
      </c>
      <c r="D17" s="27"/>
      <c r="E17" s="93">
        <v>44197</v>
      </c>
      <c r="F17" s="27"/>
      <c r="G17" s="61"/>
    </row>
    <row r="18" spans="1:7" ht="16.5" thickBot="1" x14ac:dyDescent="0.4">
      <c r="A18" s="9"/>
      <c r="B18" s="9" t="s">
        <v>57</v>
      </c>
      <c r="C18" s="67" t="s">
        <v>59</v>
      </c>
      <c r="D18" s="64"/>
      <c r="E18" s="93">
        <v>44561</v>
      </c>
      <c r="F18" s="64"/>
      <c r="G18" s="66"/>
    </row>
    <row r="19" spans="1:7" ht="16.5" thickBot="1" x14ac:dyDescent="0.4">
      <c r="B19" s="14"/>
      <c r="C19" s="58" t="s">
        <v>60</v>
      </c>
      <c r="D19" s="144"/>
      <c r="E19" s="279"/>
      <c r="F19" s="144"/>
      <c r="G19" s="59"/>
    </row>
    <row r="20" spans="1:7" ht="16" x14ac:dyDescent="0.35">
      <c r="B20" s="9" t="s">
        <v>61</v>
      </c>
      <c r="C20" s="68" t="s">
        <v>62</v>
      </c>
      <c r="D20" s="27"/>
      <c r="E20" s="92" t="s">
        <v>63</v>
      </c>
      <c r="F20" s="27"/>
      <c r="G20" s="61"/>
    </row>
    <row r="21" spans="1:7" ht="16" x14ac:dyDescent="0.35">
      <c r="A21" s="9"/>
      <c r="B21" s="9" t="s">
        <v>61</v>
      </c>
      <c r="C21" s="60" t="s">
        <v>64</v>
      </c>
      <c r="D21" s="27"/>
      <c r="E21" s="94" t="s">
        <v>65</v>
      </c>
      <c r="F21" s="27"/>
      <c r="G21" s="61"/>
    </row>
    <row r="22" spans="1:7" ht="16" x14ac:dyDescent="0.35">
      <c r="B22" s="9" t="s">
        <v>61</v>
      </c>
      <c r="C22" s="60" t="s">
        <v>66</v>
      </c>
      <c r="D22" s="27"/>
      <c r="E22" s="95">
        <v>44923</v>
      </c>
      <c r="F22" s="27"/>
      <c r="G22" s="61"/>
    </row>
    <row r="23" spans="1:7" ht="30" x14ac:dyDescent="0.35">
      <c r="A23" s="9"/>
      <c r="B23" s="9" t="s">
        <v>61</v>
      </c>
      <c r="C23" s="60" t="s">
        <v>67</v>
      </c>
      <c r="D23" s="27"/>
      <c r="E23" s="151" t="s">
        <v>68</v>
      </c>
      <c r="F23" s="27"/>
      <c r="G23" s="61"/>
    </row>
    <row r="24" spans="1:7" ht="30" x14ac:dyDescent="0.35">
      <c r="B24" s="9" t="s">
        <v>61</v>
      </c>
      <c r="C24" s="69" t="s">
        <v>69</v>
      </c>
      <c r="D24" s="70"/>
      <c r="E24" s="94" t="s">
        <v>70</v>
      </c>
      <c r="F24" s="70"/>
      <c r="G24" s="71"/>
    </row>
    <row r="25" spans="1:7" ht="16" x14ac:dyDescent="0.35">
      <c r="B25" s="9" t="s">
        <v>61</v>
      </c>
      <c r="C25" s="60" t="s">
        <v>71</v>
      </c>
      <c r="D25" s="27"/>
      <c r="E25" s="95">
        <v>44923</v>
      </c>
      <c r="F25" s="27"/>
      <c r="G25" s="72"/>
    </row>
    <row r="26" spans="1:7" ht="16" x14ac:dyDescent="0.35">
      <c r="A26" s="9"/>
      <c r="B26" s="9" t="s">
        <v>61</v>
      </c>
      <c r="C26" s="60" t="s">
        <v>72</v>
      </c>
      <c r="D26" s="27"/>
      <c r="E26" s="96" t="s">
        <v>73</v>
      </c>
      <c r="F26" s="27"/>
      <c r="G26" s="72"/>
    </row>
    <row r="27" spans="1:7" ht="16" x14ac:dyDescent="0.35">
      <c r="B27" s="9" t="s">
        <v>61</v>
      </c>
      <c r="C27" s="69" t="s">
        <v>74</v>
      </c>
      <c r="D27" s="70"/>
      <c r="E27" s="94" t="s">
        <v>63</v>
      </c>
      <c r="F27" s="73"/>
      <c r="G27" s="74"/>
    </row>
    <row r="28" spans="1:7" ht="36" x14ac:dyDescent="0.35">
      <c r="A28" s="9"/>
      <c r="B28" s="9" t="s">
        <v>61</v>
      </c>
      <c r="C28" s="60" t="s">
        <v>75</v>
      </c>
      <c r="D28" s="27"/>
      <c r="E28" s="152">
        <v>43983</v>
      </c>
      <c r="F28" s="27"/>
      <c r="G28" s="153" t="s">
        <v>76</v>
      </c>
    </row>
    <row r="29" spans="1:7" ht="18" x14ac:dyDescent="0.35">
      <c r="A29" s="9"/>
      <c r="B29" s="9" t="s">
        <v>61</v>
      </c>
      <c r="C29" s="60" t="s">
        <v>75</v>
      </c>
      <c r="D29" s="27"/>
      <c r="E29" s="152">
        <v>44188</v>
      </c>
      <c r="F29" s="27"/>
      <c r="G29" s="154" t="s">
        <v>77</v>
      </c>
    </row>
    <row r="30" spans="1:7" ht="18" x14ac:dyDescent="0.35">
      <c r="A30" s="9"/>
      <c r="B30" s="9" t="s">
        <v>61</v>
      </c>
      <c r="C30" s="60" t="s">
        <v>75</v>
      </c>
      <c r="D30" s="27"/>
      <c r="E30" s="152">
        <v>43822</v>
      </c>
      <c r="F30" s="27"/>
      <c r="G30" s="61" t="s">
        <v>78</v>
      </c>
    </row>
    <row r="31" spans="1:7" ht="16.5" thickBot="1" x14ac:dyDescent="0.4">
      <c r="A31" s="9"/>
      <c r="B31" s="9" t="s">
        <v>61</v>
      </c>
      <c r="C31" s="60" t="s">
        <v>79</v>
      </c>
      <c r="D31" s="75"/>
      <c r="E31" s="96" t="s">
        <v>73</v>
      </c>
      <c r="F31" s="64"/>
      <c r="G31" s="76"/>
    </row>
    <row r="32" spans="1:7" ht="16.149999999999999" customHeight="1" thickBot="1" x14ac:dyDescent="0.4">
      <c r="C32" s="147" t="s">
        <v>80</v>
      </c>
      <c r="D32" s="280"/>
      <c r="E32" s="28"/>
      <c r="F32" s="281"/>
      <c r="G32" s="29"/>
    </row>
    <row r="33" spans="1:15" ht="18" x14ac:dyDescent="0.35">
      <c r="A33" s="9"/>
      <c r="B33" s="11"/>
      <c r="C33" s="77" t="s">
        <v>81</v>
      </c>
      <c r="D33" s="27"/>
      <c r="E33" s="155" t="s">
        <v>82</v>
      </c>
      <c r="F33" s="135"/>
      <c r="G33" s="78"/>
    </row>
    <row r="34" spans="1:15" ht="16" x14ac:dyDescent="0.35">
      <c r="B34" s="9" t="s">
        <v>83</v>
      </c>
      <c r="C34" s="79" t="s">
        <v>84</v>
      </c>
      <c r="D34" s="64"/>
      <c r="E34" s="282" t="s">
        <v>85</v>
      </c>
      <c r="F34" s="144"/>
      <c r="G34" s="80"/>
    </row>
    <row r="35" spans="1:15" ht="18" customHeight="1" thickBot="1" x14ac:dyDescent="0.4">
      <c r="A35" s="9"/>
      <c r="B35" s="9" t="s">
        <v>83</v>
      </c>
      <c r="C35" s="58" t="s">
        <v>86</v>
      </c>
      <c r="D35" s="144"/>
      <c r="E35" s="281"/>
      <c r="F35" s="144"/>
      <c r="G35" s="281"/>
    </row>
    <row r="36" spans="1:15" ht="15.65" customHeight="1" x14ac:dyDescent="0.35">
      <c r="B36" s="9" t="s">
        <v>83</v>
      </c>
      <c r="C36" s="62" t="s">
        <v>87</v>
      </c>
      <c r="D36" s="27"/>
      <c r="E36" s="63"/>
      <c r="F36" s="27"/>
      <c r="G36" s="27"/>
    </row>
    <row r="37" spans="1:15" ht="90" x14ac:dyDescent="0.35">
      <c r="A37" s="9"/>
      <c r="B37" s="9" t="s">
        <v>83</v>
      </c>
      <c r="C37" s="81" t="s">
        <v>88</v>
      </c>
      <c r="D37" s="27"/>
      <c r="E37" s="94" t="s">
        <v>70</v>
      </c>
      <c r="F37" s="27"/>
      <c r="G37" s="153" t="s">
        <v>89</v>
      </c>
    </row>
    <row r="38" spans="1:15" ht="90" x14ac:dyDescent="0.35">
      <c r="A38" s="9"/>
      <c r="B38" s="9" t="s">
        <v>83</v>
      </c>
      <c r="C38" s="81" t="s">
        <v>90</v>
      </c>
      <c r="D38" s="27"/>
      <c r="E38" s="94" t="s">
        <v>70</v>
      </c>
      <c r="F38" s="27"/>
      <c r="G38" s="153" t="s">
        <v>89</v>
      </c>
    </row>
    <row r="39" spans="1:15" ht="54" x14ac:dyDescent="0.35">
      <c r="B39" s="9" t="s">
        <v>83</v>
      </c>
      <c r="C39" s="81" t="s">
        <v>91</v>
      </c>
      <c r="D39" s="27"/>
      <c r="E39" s="94" t="s">
        <v>70</v>
      </c>
      <c r="F39" s="27"/>
      <c r="G39" s="153" t="s">
        <v>92</v>
      </c>
    </row>
    <row r="40" spans="1:15" ht="18" customHeight="1" x14ac:dyDescent="0.35">
      <c r="B40" s="9" t="s">
        <v>83</v>
      </c>
      <c r="C40" s="81" t="s">
        <v>93</v>
      </c>
      <c r="D40" s="27"/>
      <c r="E40" s="94" t="s">
        <v>94</v>
      </c>
      <c r="F40" s="27"/>
      <c r="G40" s="72"/>
    </row>
    <row r="41" spans="1:15" ht="16" x14ac:dyDescent="0.35">
      <c r="B41" s="9" t="s">
        <v>83</v>
      </c>
      <c r="C41" s="82" t="s">
        <v>95</v>
      </c>
      <c r="D41" s="27"/>
      <c r="E41" s="94" t="s">
        <v>96</v>
      </c>
      <c r="F41" s="27"/>
      <c r="G41" s="72"/>
    </row>
    <row r="42" spans="1:15" ht="16" x14ac:dyDescent="0.35">
      <c r="B42" s="9" t="s">
        <v>83</v>
      </c>
      <c r="C42" s="81" t="s">
        <v>97</v>
      </c>
      <c r="D42" s="27"/>
      <c r="E42" s="94">
        <v>4</v>
      </c>
      <c r="F42" s="27"/>
      <c r="G42" s="72"/>
    </row>
    <row r="43" spans="1:15" ht="16" x14ac:dyDescent="0.35">
      <c r="B43" s="9" t="s">
        <v>83</v>
      </c>
      <c r="C43" s="81" t="s">
        <v>98</v>
      </c>
      <c r="D43" s="83"/>
      <c r="E43" s="94">
        <v>24</v>
      </c>
      <c r="F43" s="27"/>
      <c r="G43" s="84"/>
    </row>
    <row r="44" spans="1:15" ht="16" x14ac:dyDescent="0.35">
      <c r="B44" s="9" t="s">
        <v>83</v>
      </c>
      <c r="C44" s="146" t="s">
        <v>99</v>
      </c>
      <c r="D44" s="27"/>
      <c r="E44" s="97" t="s">
        <v>100</v>
      </c>
      <c r="F44" s="70"/>
      <c r="G44" s="72"/>
    </row>
    <row r="45" spans="1:15" ht="16" x14ac:dyDescent="0.35">
      <c r="B45" s="9" t="s">
        <v>83</v>
      </c>
      <c r="C45" s="85" t="s">
        <v>101</v>
      </c>
      <c r="D45" s="27"/>
      <c r="E45" s="98">
        <v>95.16</v>
      </c>
      <c r="F45" s="27"/>
      <c r="G45" s="72"/>
    </row>
    <row r="46" spans="1:15" ht="42.5" thickBot="1" x14ac:dyDescent="0.4">
      <c r="B46" s="9" t="s">
        <v>83</v>
      </c>
      <c r="C46" s="126" t="s">
        <v>102</v>
      </c>
      <c r="D46" s="64"/>
      <c r="E46" s="156" t="s">
        <v>103</v>
      </c>
      <c r="F46" s="64"/>
      <c r="G46" s="104"/>
    </row>
    <row r="47" spans="1:15" s="13" customFormat="1" ht="16.5" thickBot="1" x14ac:dyDescent="0.4">
      <c r="A47" s="7"/>
      <c r="B47" s="9" t="s">
        <v>83</v>
      </c>
      <c r="C47" s="148" t="s">
        <v>104</v>
      </c>
      <c r="D47" s="64"/>
      <c r="E47" s="125"/>
      <c r="F47" s="64"/>
      <c r="G47" s="104"/>
    </row>
    <row r="48" spans="1:15" ht="15.65" customHeight="1" x14ac:dyDescent="0.35">
      <c r="B48" s="9" t="s">
        <v>83</v>
      </c>
      <c r="C48" s="81" t="s">
        <v>105</v>
      </c>
      <c r="D48" s="27"/>
      <c r="E48" s="94" t="s">
        <v>63</v>
      </c>
      <c r="F48" s="27"/>
      <c r="G48" s="72"/>
      <c r="O48" s="9"/>
    </row>
    <row r="49" spans="1:7" s="9" customFormat="1" ht="16" x14ac:dyDescent="0.35">
      <c r="A49" s="7"/>
      <c r="C49" s="81" t="s">
        <v>106</v>
      </c>
      <c r="D49" s="27"/>
      <c r="E49" s="94" t="s">
        <v>63</v>
      </c>
      <c r="F49" s="27"/>
      <c r="G49" s="72"/>
    </row>
    <row r="50" spans="1:7" s="9" customFormat="1" ht="54" x14ac:dyDescent="0.35">
      <c r="A50" s="7"/>
      <c r="C50" s="81" t="s">
        <v>107</v>
      </c>
      <c r="D50" s="27"/>
      <c r="E50" s="94" t="s">
        <v>63</v>
      </c>
      <c r="F50" s="27"/>
      <c r="G50" s="153" t="s">
        <v>108</v>
      </c>
    </row>
    <row r="51" spans="1:7" ht="16.5" thickBot="1" x14ac:dyDescent="0.4">
      <c r="B51" s="9"/>
      <c r="C51" s="102" t="s">
        <v>109</v>
      </c>
      <c r="D51" s="64"/>
      <c r="E51" s="103" t="s">
        <v>70</v>
      </c>
      <c r="F51" s="64"/>
      <c r="G51" s="104"/>
    </row>
    <row r="52" spans="1:7" ht="16.5" thickBot="1" x14ac:dyDescent="0.4">
      <c r="B52" s="9"/>
      <c r="C52" s="99" t="s">
        <v>110</v>
      </c>
      <c r="D52" s="100"/>
      <c r="E52" s="101">
        <f>SUM(E53:E56)</f>
        <v>0.96078431372549011</v>
      </c>
      <c r="F52" s="100"/>
      <c r="G52" s="100"/>
    </row>
    <row r="53" spans="1:7" ht="16" x14ac:dyDescent="0.35">
      <c r="B53" s="9"/>
      <c r="C53" s="60" t="s">
        <v>111</v>
      </c>
      <c r="D53" s="27"/>
      <c r="E53" s="86">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0.13725490196078433</v>
      </c>
      <c r="F53" s="27"/>
      <c r="G53" s="87" t="s">
        <v>112</v>
      </c>
    </row>
    <row r="54" spans="1:7" s="9" customFormat="1" ht="16" x14ac:dyDescent="0.35">
      <c r="B54" s="14"/>
      <c r="C54" s="60" t="s">
        <v>113</v>
      </c>
      <c r="D54" s="27"/>
      <c r="E54" s="86">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0.56862745098039214</v>
      </c>
      <c r="F54" s="27"/>
      <c r="G54" s="87" t="s">
        <v>112</v>
      </c>
    </row>
    <row r="55" spans="1:7" s="9" customFormat="1" ht="16" x14ac:dyDescent="0.35">
      <c r="A55" s="7"/>
      <c r="B55" s="9" t="s">
        <v>114</v>
      </c>
      <c r="C55" s="60" t="s">
        <v>115</v>
      </c>
      <c r="D55" s="27"/>
      <c r="E55" s="86">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0.19607843137254902</v>
      </c>
      <c r="F55" s="27"/>
      <c r="G55" s="87" t="s">
        <v>112</v>
      </c>
    </row>
    <row r="56" spans="1:7" ht="15" customHeight="1" thickBot="1" x14ac:dyDescent="0.4">
      <c r="B56" s="9" t="s">
        <v>114</v>
      </c>
      <c r="C56" s="60" t="s">
        <v>116</v>
      </c>
      <c r="D56" s="27"/>
      <c r="E56" s="86">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5.8823529411764705E-2</v>
      </c>
      <c r="F56" s="27"/>
      <c r="G56" s="87" t="s">
        <v>112</v>
      </c>
    </row>
    <row r="57" spans="1:7" ht="16.5" thickBot="1" x14ac:dyDescent="0.4">
      <c r="B57" s="9" t="s">
        <v>114</v>
      </c>
      <c r="C57" s="88" t="s">
        <v>117</v>
      </c>
      <c r="D57" s="89"/>
      <c r="E57" s="90"/>
      <c r="F57" s="89"/>
      <c r="G57" s="89"/>
    </row>
    <row r="58" spans="1:7" s="9" customFormat="1" ht="16" x14ac:dyDescent="0.35">
      <c r="A58" s="7"/>
      <c r="B58" s="9" t="s">
        <v>114</v>
      </c>
      <c r="C58" s="60" t="s">
        <v>118</v>
      </c>
      <c r="D58" s="27"/>
      <c r="E58" s="157" t="s">
        <v>119</v>
      </c>
      <c r="F58" s="27"/>
      <c r="G58" s="61"/>
    </row>
    <row r="59" spans="1:7" ht="16" x14ac:dyDescent="0.35">
      <c r="C59" s="60" t="s">
        <v>120</v>
      </c>
      <c r="D59" s="27"/>
      <c r="E59" s="157" t="s">
        <v>65</v>
      </c>
      <c r="F59" s="27"/>
      <c r="G59" s="61"/>
    </row>
    <row r="60" spans="1:7" ht="28" x14ac:dyDescent="0.35">
      <c r="C60" s="60" t="s">
        <v>121</v>
      </c>
      <c r="D60" s="27"/>
      <c r="E60" s="158" t="s">
        <v>122</v>
      </c>
      <c r="F60" s="27"/>
      <c r="G60" s="61"/>
    </row>
    <row r="61" spans="1:7" ht="16.5" thickBot="1" x14ac:dyDescent="0.4">
      <c r="C61" s="91"/>
      <c r="D61" s="64"/>
      <c r="E61" s="65"/>
      <c r="F61" s="64"/>
      <c r="G61" s="75"/>
    </row>
    <row r="62" spans="1:7" s="9" customFormat="1" ht="16.5" thickBot="1" x14ac:dyDescent="0.4">
      <c r="A62" s="7"/>
      <c r="B62" s="7"/>
      <c r="C62" s="352"/>
      <c r="D62" s="352"/>
      <c r="E62" s="352"/>
      <c r="F62" s="352"/>
      <c r="G62" s="352"/>
    </row>
    <row r="63" spans="1:7" s="15" customFormat="1" ht="15.5" thickBot="1" x14ac:dyDescent="0.4">
      <c r="A63" s="135"/>
      <c r="B63" s="135"/>
      <c r="C63" s="341" t="s">
        <v>32</v>
      </c>
      <c r="D63" s="342"/>
      <c r="E63" s="342"/>
      <c r="F63" s="342"/>
      <c r="G63" s="343"/>
    </row>
    <row r="64" spans="1:7" s="15" customFormat="1" ht="15.5" thickBot="1" x14ac:dyDescent="0.4">
      <c r="A64" s="135"/>
      <c r="B64" s="135"/>
      <c r="C64" s="341" t="s">
        <v>33</v>
      </c>
      <c r="D64" s="342"/>
      <c r="E64" s="342"/>
      <c r="F64" s="342"/>
      <c r="G64" s="343"/>
    </row>
    <row r="65" spans="2:7" s="15" customFormat="1" ht="15.5" thickBot="1" x14ac:dyDescent="0.4">
      <c r="B65" s="135"/>
      <c r="C65" s="353"/>
      <c r="D65" s="353"/>
      <c r="E65" s="353"/>
      <c r="F65" s="353"/>
      <c r="G65" s="353"/>
    </row>
    <row r="66" spans="2:7" s="15" customFormat="1" ht="18.75" customHeight="1" x14ac:dyDescent="0.35">
      <c r="B66" s="135"/>
      <c r="C66" s="354" t="s">
        <v>34</v>
      </c>
      <c r="D66" s="354"/>
      <c r="E66" s="354"/>
      <c r="F66" s="354"/>
      <c r="G66" s="354"/>
    </row>
    <row r="67" spans="2:7" s="15" customFormat="1" ht="15" customHeight="1" x14ac:dyDescent="0.35">
      <c r="B67" s="135"/>
      <c r="C67" s="339" t="s">
        <v>35</v>
      </c>
      <c r="D67" s="339"/>
      <c r="E67" s="339"/>
      <c r="F67" s="339"/>
      <c r="G67" s="339"/>
    </row>
    <row r="68" spans="2:7" s="15" customFormat="1" ht="15" x14ac:dyDescent="0.35">
      <c r="B68" s="27" t="s">
        <v>36</v>
      </c>
      <c r="C68" s="347" t="s">
        <v>37</v>
      </c>
      <c r="D68" s="347"/>
      <c r="E68" s="347"/>
      <c r="F68" s="347"/>
      <c r="G68" s="347"/>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357"/>
      <c r="D72" s="357"/>
      <c r="E72" s="357"/>
      <c r="F72" s="357"/>
      <c r="G72" s="357"/>
    </row>
    <row r="73" spans="2:7" ht="16" x14ac:dyDescent="0.35">
      <c r="C73" s="357"/>
      <c r="D73" s="357"/>
      <c r="E73" s="357"/>
      <c r="F73" s="357"/>
      <c r="G73" s="357"/>
    </row>
    <row r="74" spans="2:7" ht="18.75" customHeight="1" x14ac:dyDescent="0.35">
      <c r="C74" s="357"/>
      <c r="D74" s="357"/>
      <c r="E74" s="357"/>
      <c r="F74" s="357"/>
      <c r="G74" s="357"/>
    </row>
    <row r="75" spans="2:7" ht="16" x14ac:dyDescent="0.35">
      <c r="C75" s="357"/>
      <c r="D75" s="357"/>
      <c r="E75" s="357"/>
      <c r="F75" s="357"/>
      <c r="G75" s="357"/>
    </row>
    <row r="76" spans="2:7" ht="16" x14ac:dyDescent="0.35">
      <c r="C76" s="8"/>
      <c r="D76" s="8"/>
      <c r="E76" s="8"/>
      <c r="F76" s="8"/>
    </row>
    <row r="77" spans="2:7" ht="16" x14ac:dyDescent="0.35">
      <c r="C77" s="356"/>
      <c r="D77" s="356"/>
      <c r="E77" s="356"/>
    </row>
    <row r="78" spans="2:7" ht="16" x14ac:dyDescent="0.35">
      <c r="C78" s="356"/>
      <c r="D78" s="356"/>
      <c r="E78" s="356"/>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1:G1"/>
    <mergeCell ref="C2:G2"/>
    <mergeCell ref="C3:G3"/>
    <mergeCell ref="C4:G4"/>
    <mergeCell ref="C5:G5"/>
    <mergeCell ref="C64:G64"/>
    <mergeCell ref="C67:G67"/>
    <mergeCell ref="C63:G63"/>
    <mergeCell ref="C62:G62"/>
    <mergeCell ref="C65:G65"/>
    <mergeCell ref="C66:G66"/>
    <mergeCell ref="C6:G6"/>
  </mergeCells>
  <dataValidations xWindow="1195" yWindow="633" count="12">
    <dataValidation allowBlank="1" showInputMessage="1" showErrorMessage="1" promptTitle="Nombre de la entidad" prompt="Ingrese el nombre de la entidad, empresa u organismo gubernamental" sqref="E21" xr:uid="{00000000-0002-0000-0100-000000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1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6 E31" xr:uid="{00000000-0002-0000-0100-000002000000}"/>
    <dataValidation type="whole" showInputMessage="1" showErrorMessage="1" sqref="G16 E19:G19 E32:G32 E35:G36 E47 E13:E16 E53:E57 D61:G61 F69:F1048576 F52:G57 C65:C68 D12:D61 D1:E1 G1 C1:C62 F7:F61 D7:G11" xr:uid="{00000000-0002-0000-0100-000003000000}">
      <formula1>999999</formula1>
      <formula2>99999999</formula2>
    </dataValidation>
    <dataValidation allowBlank="1" showInputMessage="1" showErrorMessage="1" promptTitle="Otro sector" prompt="Favor ingreso el nombre del sector" sqref="E41" xr:uid="{00000000-0002-0000-0100-000004000000}"/>
    <dataValidation type="list" allowBlank="1" showInputMessage="1" showErrorMessage="1" promptTitle="Elegir del menú desplegable" prompt="Seleccione el país correspondiente del menú desplegable" sqref="E12" xr:uid="{00000000-0002-0000-0100-000005000000}">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7:E18 E25 E22 E30" xr:uid="{00000000-0002-0000-0100-000006000000}">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0 E24 E27 E37:E40 E48:E51" xr:uid="{00000000-0002-0000-0100-000007000000}">
      <formula1>Simple_options_list</formula1>
    </dataValidation>
    <dataValidation type="whole" allowBlank="1" showInputMessage="1" showErrorMessage="1" errorTitle="No editar estas celdas" error="Por favor, no edite estas celdas" sqref="E52 C63:G64" xr:uid="{00000000-0002-0000-0100-000008000000}">
      <formula1>10000</formula1>
      <formula2>50000</formula2>
    </dataValidation>
    <dataValidation type="whole" operator="greaterThanOrEqual" allowBlank="1" showInputMessage="1" showErrorMessage="1" errorTitle="Número" error="Ingrese un número en la celda" sqref="E42:E43" xr:uid="{00000000-0002-0000-0100-000009000000}">
      <formula1>1</formula1>
    </dataValidation>
    <dataValidation type="date" allowBlank="1" showInputMessage="1" showErrorMessage="1" prompt="Fecha con el formato específico - AAAA-MM-DD" sqref="E28:E29" xr:uid="{00000000-0002-0000-0100-00000A000000}">
      <formula1>36161</formula1>
      <formula2>47848</formula2>
    </dataValidation>
    <dataValidation type="list" allowBlank="1" showInputMessage="1" showErrorMessage="1" prompt="Tipo de reporte - Indique el tipo de presentación de información de entre las siguientes opciones:_x000a__x000a_Divulgación sistemática_x000a_Informe EITI_x000a_No disponible_x000a_No se aplica" sqref="E33" xr:uid="{00000000-0002-0000-0100-00000B000000}">
      <formula1>Reporting_options_list</formula1>
    </dataValidation>
  </dataValidations>
  <hyperlinks>
    <hyperlink ref="C44" r:id="rId1" xr:uid="{00000000-0004-0000-0100-000000000000}"/>
    <hyperlink ref="C32" r:id="rId2" location="r7-2" xr:uid="{00000000-0004-0000-0100-000001000000}"/>
    <hyperlink ref="C6" r:id="rId3" xr:uid="{00000000-0004-0000-0100-000002000000}"/>
    <hyperlink ref="C63:G63" r:id="rId4" display="Puede acceder a la versión más reciente de las plantillas de datos resumidos en https://eiti.org/es/documento/plantilla-datos-resumidos-del-eiti" xr:uid="{00000000-0004-0000-0100-000003000000}"/>
    <hyperlink ref="C47" r:id="rId5" location="r4-7" xr:uid="{00000000-0004-0000-0100-000004000000}"/>
    <hyperlink ref="C64:G64" r:id="rId6" display="Give us your feedback or report a conflict in the data! Write to us at  data@eiti.org" xr:uid="{00000000-0004-0000-0100-000005000000}"/>
    <hyperlink ref="E46" r:id="rId7" xr:uid="{00000000-0004-0000-0100-000006000000}"/>
    <hyperlink ref="E60" r:id="rId8" xr:uid="{00000000-0004-0000-0100-000007000000}"/>
    <hyperlink ref="E34" r:id="rId9" xr:uid="{00000000-0004-0000-0100-000008000000}"/>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0C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P237"/>
  <sheetViews>
    <sheetView showGridLines="0" zoomScale="80" zoomScaleNormal="80" workbookViewId="0">
      <selection activeCell="G198" sqref="G198"/>
    </sheetView>
  </sheetViews>
  <sheetFormatPr defaultColWidth="4" defaultRowHeight="24" customHeight="1" x14ac:dyDescent="0.35"/>
  <cols>
    <col min="1" max="1" width="4" style="180"/>
    <col min="2" max="2" width="67.54296875" style="180" customWidth="1"/>
    <col min="3" max="3" width="4" style="180"/>
    <col min="4" max="4" width="57.26953125" style="180" customWidth="1"/>
    <col min="5" max="5" width="5.453125" style="180" customWidth="1"/>
    <col min="6" max="6" width="53.26953125" style="180" customWidth="1"/>
    <col min="7" max="7" width="4" style="180"/>
    <col min="8" max="8" width="53.7265625" style="180" customWidth="1"/>
    <col min="9" max="15" width="4" style="180"/>
    <col min="16" max="16" width="42" style="180" bestFit="1" customWidth="1"/>
    <col min="17" max="16384" width="4" style="180"/>
  </cols>
  <sheetData>
    <row r="1" spans="2:16" ht="19" x14ac:dyDescent="0.35"/>
    <row r="2" spans="2:16" ht="19" x14ac:dyDescent="0.35">
      <c r="B2" s="359" t="s">
        <v>123</v>
      </c>
      <c r="C2" s="359"/>
      <c r="D2" s="359"/>
      <c r="E2" s="359"/>
      <c r="F2" s="359"/>
      <c r="G2" s="359"/>
      <c r="H2" s="359"/>
    </row>
    <row r="3" spans="2:16" ht="19" x14ac:dyDescent="0.35">
      <c r="B3" s="360" t="s">
        <v>39</v>
      </c>
      <c r="C3" s="360"/>
      <c r="D3" s="360"/>
      <c r="E3" s="360"/>
      <c r="F3" s="360"/>
      <c r="G3" s="360"/>
      <c r="H3" s="360"/>
    </row>
    <row r="4" spans="2:16" ht="57" customHeight="1" x14ac:dyDescent="0.35">
      <c r="B4" s="361" t="s">
        <v>124</v>
      </c>
      <c r="C4" s="361"/>
      <c r="D4" s="361"/>
      <c r="E4" s="361"/>
      <c r="F4" s="361"/>
      <c r="G4" s="361"/>
      <c r="H4" s="361"/>
    </row>
    <row r="5" spans="2:16" ht="53.25" customHeight="1" x14ac:dyDescent="0.35">
      <c r="B5" s="362" t="s">
        <v>125</v>
      </c>
      <c r="C5" s="362"/>
      <c r="D5" s="362"/>
      <c r="E5" s="362"/>
      <c r="F5" s="362"/>
      <c r="G5" s="362"/>
      <c r="H5" s="362"/>
    </row>
    <row r="6" spans="2:16" ht="15" customHeight="1" x14ac:dyDescent="0.5">
      <c r="B6" s="362" t="s">
        <v>126</v>
      </c>
      <c r="C6" s="362"/>
      <c r="D6" s="362"/>
      <c r="E6" s="362"/>
      <c r="F6" s="362"/>
      <c r="G6" s="362"/>
      <c r="H6" s="362"/>
      <c r="P6" s="181"/>
    </row>
    <row r="7" spans="2:16" ht="15" customHeight="1" x14ac:dyDescent="0.35">
      <c r="B7" s="362" t="s">
        <v>127</v>
      </c>
      <c r="C7" s="362"/>
      <c r="D7" s="362"/>
      <c r="E7" s="362"/>
      <c r="F7" s="362"/>
      <c r="G7" s="362"/>
      <c r="H7" s="362"/>
    </row>
    <row r="8" spans="2:16" ht="17.149999999999999" customHeight="1" x14ac:dyDescent="0.35">
      <c r="B8" s="362" t="s">
        <v>128</v>
      </c>
      <c r="C8" s="362"/>
      <c r="D8" s="362"/>
      <c r="E8" s="362"/>
      <c r="F8" s="362"/>
      <c r="G8" s="362"/>
      <c r="H8" s="362"/>
    </row>
    <row r="9" spans="2:16" ht="15" customHeight="1" x14ac:dyDescent="0.5">
      <c r="B9" s="367" t="s">
        <v>129</v>
      </c>
      <c r="C9" s="367"/>
      <c r="D9" s="367"/>
      <c r="E9" s="367"/>
      <c r="F9" s="367"/>
      <c r="G9" s="367"/>
      <c r="H9" s="367"/>
    </row>
    <row r="10" spans="2:16" ht="15" customHeight="1" x14ac:dyDescent="0.5">
      <c r="E10" s="182"/>
      <c r="F10" s="182"/>
      <c r="G10" s="182"/>
      <c r="H10" s="182"/>
    </row>
    <row r="11" spans="2:16" ht="38" x14ac:dyDescent="0.35">
      <c r="B11" s="183" t="s">
        <v>44</v>
      </c>
      <c r="C11" s="184"/>
      <c r="D11" s="185" t="s">
        <v>45</v>
      </c>
      <c r="E11" s="184"/>
      <c r="F11" s="186" t="s">
        <v>20</v>
      </c>
    </row>
    <row r="12" spans="2:16" ht="19" x14ac:dyDescent="0.35"/>
    <row r="13" spans="2:16" ht="19" x14ac:dyDescent="0.35">
      <c r="B13" s="187" t="s">
        <v>130</v>
      </c>
      <c r="D13" s="188"/>
      <c r="F13" s="188"/>
    </row>
    <row r="14" spans="2:16" ht="19" x14ac:dyDescent="0.35">
      <c r="B14" s="189" t="s">
        <v>131</v>
      </c>
      <c r="D14" s="189"/>
      <c r="F14" s="189"/>
    </row>
    <row r="15" spans="2:16" ht="19" x14ac:dyDescent="0.35">
      <c r="B15" s="190"/>
      <c r="D15" s="191"/>
      <c r="F15" s="191"/>
    </row>
    <row r="16" spans="2:16" s="132" customFormat="1" ht="19" x14ac:dyDescent="0.35">
      <c r="B16" s="133" t="s">
        <v>132</v>
      </c>
      <c r="D16" s="133" t="s">
        <v>133</v>
      </c>
      <c r="F16" s="133" t="s">
        <v>134</v>
      </c>
      <c r="H16" s="134" t="s">
        <v>135</v>
      </c>
    </row>
    <row r="17" spans="1:8" ht="32.25" customHeight="1" x14ac:dyDescent="0.35">
      <c r="B17" s="192" t="s">
        <v>136</v>
      </c>
      <c r="D17" s="193"/>
      <c r="F17" s="193"/>
      <c r="H17" s="323"/>
    </row>
    <row r="18" spans="1:8" ht="19" x14ac:dyDescent="0.35">
      <c r="B18" s="195" t="s">
        <v>137</v>
      </c>
      <c r="D18" s="196"/>
      <c r="F18" s="196"/>
      <c r="H18" s="321"/>
    </row>
    <row r="19" spans="1:8" ht="19" x14ac:dyDescent="0.35">
      <c r="B19" s="198" t="s">
        <v>138</v>
      </c>
      <c r="D19" s="199" t="s">
        <v>82</v>
      </c>
      <c r="F19" s="199" t="s">
        <v>139</v>
      </c>
      <c r="H19" s="321" t="s">
        <v>140</v>
      </c>
    </row>
    <row r="20" spans="1:8" ht="19" x14ac:dyDescent="0.35">
      <c r="B20" s="198" t="s">
        <v>141</v>
      </c>
      <c r="D20" s="199" t="s">
        <v>82</v>
      </c>
      <c r="F20" s="199" t="s">
        <v>139</v>
      </c>
      <c r="H20" s="321" t="s">
        <v>140</v>
      </c>
    </row>
    <row r="21" spans="1:8" ht="19" x14ac:dyDescent="0.35">
      <c r="B21" s="198" t="s">
        <v>142</v>
      </c>
      <c r="D21" s="199" t="s">
        <v>82</v>
      </c>
      <c r="F21" s="199" t="s">
        <v>139</v>
      </c>
      <c r="H21" s="321" t="s">
        <v>140</v>
      </c>
    </row>
    <row r="22" spans="1:8" ht="19" x14ac:dyDescent="0.35">
      <c r="B22" s="200" t="s">
        <v>143</v>
      </c>
      <c r="D22" s="201" t="s">
        <v>82</v>
      </c>
      <c r="F22" s="199" t="s">
        <v>139</v>
      </c>
      <c r="H22" s="321" t="s">
        <v>140</v>
      </c>
    </row>
    <row r="23" spans="1:8" ht="19" x14ac:dyDescent="0.35">
      <c r="B23" s="190"/>
      <c r="D23" s="191"/>
      <c r="F23" s="191"/>
      <c r="H23" s="135"/>
    </row>
    <row r="24" spans="1:8" ht="38" x14ac:dyDescent="0.35">
      <c r="B24" s="192" t="s">
        <v>144</v>
      </c>
      <c r="D24" s="193"/>
      <c r="F24" s="193"/>
      <c r="H24" s="323"/>
    </row>
    <row r="25" spans="1:8" ht="19" x14ac:dyDescent="0.35">
      <c r="B25" s="195" t="s">
        <v>137</v>
      </c>
      <c r="D25" s="196"/>
      <c r="F25" s="196"/>
      <c r="H25" s="321"/>
    </row>
    <row r="26" spans="1:8" ht="57" x14ac:dyDescent="0.35">
      <c r="B26" s="198" t="s">
        <v>145</v>
      </c>
      <c r="D26" s="199" t="s">
        <v>146</v>
      </c>
      <c r="F26" s="199" t="s">
        <v>68</v>
      </c>
      <c r="G26" s="203"/>
      <c r="H26" s="320" t="s">
        <v>147</v>
      </c>
    </row>
    <row r="27" spans="1:8" ht="57" x14ac:dyDescent="0.35">
      <c r="A27" s="204"/>
      <c r="B27" s="205" t="s">
        <v>148</v>
      </c>
      <c r="C27" s="206"/>
      <c r="D27" s="199" t="s">
        <v>146</v>
      </c>
      <c r="F27" s="199" t="s">
        <v>68</v>
      </c>
      <c r="G27" s="203"/>
      <c r="H27" s="320" t="s">
        <v>147</v>
      </c>
    </row>
    <row r="28" spans="1:8" ht="57" x14ac:dyDescent="0.35">
      <c r="B28" s="198" t="s">
        <v>149</v>
      </c>
      <c r="D28" s="199" t="s">
        <v>146</v>
      </c>
      <c r="F28" s="199" t="s">
        <v>68</v>
      </c>
      <c r="G28" s="203"/>
      <c r="H28" s="320" t="s">
        <v>147</v>
      </c>
    </row>
    <row r="29" spans="1:8" ht="57" x14ac:dyDescent="0.35">
      <c r="B29" s="207" t="s">
        <v>148</v>
      </c>
      <c r="C29" s="206"/>
      <c r="D29" s="199" t="s">
        <v>146</v>
      </c>
      <c r="F29" s="199" t="s">
        <v>68</v>
      </c>
      <c r="G29" s="203"/>
      <c r="H29" s="320" t="s">
        <v>147</v>
      </c>
    </row>
    <row r="30" spans="1:8" ht="57" x14ac:dyDescent="0.35">
      <c r="B30" s="198" t="s">
        <v>150</v>
      </c>
      <c r="D30" s="199" t="s">
        <v>146</v>
      </c>
      <c r="F30" s="199" t="s">
        <v>68</v>
      </c>
      <c r="G30" s="203"/>
      <c r="H30" s="320" t="s">
        <v>147</v>
      </c>
    </row>
    <row r="31" spans="1:8" ht="38" x14ac:dyDescent="0.35">
      <c r="B31" s="208" t="s">
        <v>151</v>
      </c>
      <c r="C31" s="206"/>
      <c r="D31" s="201" t="s">
        <v>152</v>
      </c>
      <c r="F31" s="199" t="str">
        <f>IF(D26=Lists!$K$4,"&lt; Ingresar dirección web de la fuente de los datos &gt;",IF(D26=Lists!$K$5,"&lt; Incluir referencia a sección del Informe EITI o dirección web &gt;",IF(D26=Lists!$K$6,"&lt; Incluir referencia a elementos que prueban la inaplicabilidad &gt;","")))</f>
        <v>&lt; Incluir referencia a sección del Informe EITI o dirección web &gt;</v>
      </c>
      <c r="H31" s="321"/>
    </row>
    <row r="32" spans="1:8" ht="19" x14ac:dyDescent="0.35">
      <c r="B32" s="209"/>
      <c r="D32" s="191"/>
      <c r="F32" s="191"/>
      <c r="H32" s="324"/>
    </row>
    <row r="33" spans="2:8" ht="19" x14ac:dyDescent="0.35">
      <c r="B33" s="192" t="s">
        <v>153</v>
      </c>
      <c r="D33" s="210"/>
      <c r="F33" s="210"/>
      <c r="H33" s="194"/>
    </row>
    <row r="34" spans="2:8" ht="57" x14ac:dyDescent="0.35">
      <c r="B34" s="195" t="s">
        <v>154</v>
      </c>
      <c r="D34" s="199" t="s">
        <v>146</v>
      </c>
      <c r="F34" s="199" t="s">
        <v>68</v>
      </c>
      <c r="H34" s="284" t="s">
        <v>155</v>
      </c>
    </row>
    <row r="35" spans="2:8" ht="57" x14ac:dyDescent="0.35">
      <c r="B35" s="195" t="s">
        <v>156</v>
      </c>
      <c r="D35" s="199" t="s">
        <v>146</v>
      </c>
      <c r="F35" s="199" t="s">
        <v>68</v>
      </c>
      <c r="H35" s="197" t="s">
        <v>157</v>
      </c>
    </row>
    <row r="36" spans="2:8" ht="38" x14ac:dyDescent="0.35">
      <c r="B36" s="211" t="s">
        <v>158</v>
      </c>
      <c r="D36" s="201" t="s">
        <v>152</v>
      </c>
      <c r="F36" s="199" t="str">
        <f>IF(D36=Lists!$K$4,"&lt; Ingresar dirección web de la fuente de los datos &gt;",IF(D36=Lists!$K$5,"&lt; Incluir referencia a sección del Informe EITI o dirección web &gt;",IF(D36=Lists!$K$6,"&lt; Incluir referencia a elementos que prueban la inaplicabilidad &gt;","")))</f>
        <v>&lt; Incluir referencia a elementos que prueban la inaplicabilidad &gt;</v>
      </c>
      <c r="H36" s="202"/>
    </row>
    <row r="37" spans="2:8" ht="19" x14ac:dyDescent="0.35">
      <c r="B37" s="190"/>
      <c r="D37" s="191"/>
      <c r="F37" s="191"/>
    </row>
    <row r="38" spans="2:8" ht="19" x14ac:dyDescent="0.35">
      <c r="B38" s="192" t="s">
        <v>159</v>
      </c>
      <c r="D38" s="210"/>
      <c r="F38" s="210"/>
      <c r="H38" s="194"/>
    </row>
    <row r="39" spans="2:8" ht="57" x14ac:dyDescent="0.35">
      <c r="B39" s="216" t="s">
        <v>160</v>
      </c>
      <c r="D39" s="199" t="s">
        <v>146</v>
      </c>
      <c r="F39" s="199" t="s">
        <v>68</v>
      </c>
      <c r="H39" s="320" t="s">
        <v>161</v>
      </c>
    </row>
    <row r="40" spans="2:8" ht="65.25" customHeight="1" x14ac:dyDescent="0.35">
      <c r="B40" s="217" t="s">
        <v>162</v>
      </c>
      <c r="D40" s="199" t="s">
        <v>163</v>
      </c>
      <c r="F40" s="199"/>
      <c r="H40" s="320" t="s">
        <v>161</v>
      </c>
    </row>
    <row r="41" spans="2:8" ht="19" x14ac:dyDescent="0.35">
      <c r="B41" s="195" t="s">
        <v>164</v>
      </c>
      <c r="D41" s="199" t="s">
        <v>163</v>
      </c>
      <c r="F41" s="199" t="str">
        <f>IF(D41=Lists!$K$4,"&lt; Ingresar dirección web de la fuente de los datos &gt;",IF(D41=Lists!$K$5,"&lt; Incluir referencia a sección del Informe EITI o dirección web &gt;",IF(D41=Lists!$K$6,"&lt; Incluir referencia a elementos que prueban la inaplicabilidad &gt;","")))</f>
        <v/>
      </c>
      <c r="H41" s="321"/>
    </row>
    <row r="42" spans="2:8" ht="19" x14ac:dyDescent="0.35">
      <c r="B42" s="195" t="s">
        <v>165</v>
      </c>
      <c r="D42" s="199" t="s">
        <v>163</v>
      </c>
      <c r="F42" s="199" t="str">
        <f>IF(D42=Lists!$K$4,"&lt; Ingresar dirección web de la fuente de los datos &gt;",IF(D42=Lists!$K$5,"&lt; Incluir referencia a sección del Informe EITI o dirección web &gt;",IF(D42=Lists!$K$6,"&lt; Incluir referencia a elementos que prueban la inaplicabilidad &gt;","")))</f>
        <v/>
      </c>
      <c r="H42" s="321"/>
    </row>
    <row r="43" spans="2:8" ht="38" x14ac:dyDescent="0.35">
      <c r="B43" s="211" t="s">
        <v>166</v>
      </c>
      <c r="D43" s="199" t="s">
        <v>152</v>
      </c>
      <c r="F43" s="199" t="str">
        <f>IF(D43=Lists!$K$4,"&lt; Ingresar dirección web de la fuente de los datos &gt;",IF(D43=Lists!$K$5,"&lt; Incluir referencia a sección del Informe EITI o dirección web &gt;",IF(D43=Lists!$K$6,"&lt; Incluir referencia a elementos que prueban la inaplicabilidad &gt;","")))</f>
        <v>&lt; Incluir referencia a elementos que prueban la inaplicabilidad &gt;</v>
      </c>
      <c r="H43" s="322"/>
    </row>
    <row r="44" spans="2:8" ht="19" x14ac:dyDescent="0.35">
      <c r="B44" s="190"/>
      <c r="D44" s="191"/>
      <c r="F44" s="191"/>
      <c r="H44" s="135"/>
    </row>
    <row r="45" spans="2:8" ht="19" x14ac:dyDescent="0.35">
      <c r="B45" s="192" t="s">
        <v>167</v>
      </c>
      <c r="D45" s="212"/>
      <c r="F45" s="212"/>
      <c r="H45" s="323"/>
    </row>
    <row r="46" spans="2:8" ht="100" x14ac:dyDescent="0.35">
      <c r="B46" s="195" t="s">
        <v>168</v>
      </c>
      <c r="D46" s="199" t="s">
        <v>146</v>
      </c>
      <c r="F46" s="285" t="s">
        <v>169</v>
      </c>
      <c r="H46" s="334" t="s">
        <v>170</v>
      </c>
    </row>
    <row r="47" spans="2:8" ht="57" x14ac:dyDescent="0.45">
      <c r="B47" s="198" t="s">
        <v>171</v>
      </c>
      <c r="D47" s="199" t="s">
        <v>146</v>
      </c>
      <c r="F47" s="199" t="s">
        <v>68</v>
      </c>
      <c r="G47" s="213"/>
      <c r="H47" s="335" t="s">
        <v>172</v>
      </c>
    </row>
    <row r="48" spans="2:8" ht="19" x14ac:dyDescent="0.35">
      <c r="B48" s="214" t="s">
        <v>173</v>
      </c>
      <c r="D48" s="215" t="s">
        <v>174</v>
      </c>
      <c r="F48" s="201" t="str">
        <f>IF(D48="&lt; nombre del registro &gt;","&lt; Ingresar dirección web de la fuente de los datos &gt;",IF(D48=Lists!$K$5,"&lt; Incluir referencia a sección del Informe EITI o dirección web &gt;",IF(D48=Lists!$K$6,"&lt; Incluir referencia a elementos que prueban la inaplicabilidad &gt;","")))</f>
        <v/>
      </c>
      <c r="H48" s="202"/>
    </row>
    <row r="49" spans="2:8" ht="19" x14ac:dyDescent="0.35">
      <c r="B49" s="190"/>
      <c r="D49" s="191"/>
      <c r="F49" s="191"/>
    </row>
    <row r="50" spans="2:8" ht="19" x14ac:dyDescent="0.35">
      <c r="B50" s="192" t="s">
        <v>175</v>
      </c>
      <c r="D50" s="212"/>
      <c r="F50" s="212"/>
      <c r="H50" s="334"/>
    </row>
    <row r="51" spans="2:8" ht="57" x14ac:dyDescent="0.35">
      <c r="B51" s="216" t="s">
        <v>176</v>
      </c>
      <c r="D51" s="199" t="s">
        <v>146</v>
      </c>
      <c r="F51" s="199" t="s">
        <v>68</v>
      </c>
      <c r="H51" s="335" t="s">
        <v>177</v>
      </c>
    </row>
    <row r="52" spans="2:8" ht="95" x14ac:dyDescent="0.35">
      <c r="B52" s="217" t="s">
        <v>178</v>
      </c>
      <c r="D52" s="199" t="s">
        <v>146</v>
      </c>
      <c r="F52" s="199" t="s">
        <v>68</v>
      </c>
      <c r="H52" s="335" t="s">
        <v>177</v>
      </c>
    </row>
    <row r="53" spans="2:8" ht="60.75" customHeight="1" x14ac:dyDescent="0.35">
      <c r="B53" s="218" t="s">
        <v>179</v>
      </c>
      <c r="D53" s="199" t="s">
        <v>146</v>
      </c>
      <c r="F53" s="199" t="s">
        <v>68</v>
      </c>
      <c r="H53" s="335" t="s">
        <v>177</v>
      </c>
    </row>
    <row r="54" spans="2:8" ht="19" x14ac:dyDescent="0.35">
      <c r="B54" s="190"/>
      <c r="D54" s="191"/>
      <c r="F54" s="191"/>
    </row>
    <row r="55" spans="2:8" ht="19" x14ac:dyDescent="0.35">
      <c r="B55" s="192" t="s">
        <v>180</v>
      </c>
      <c r="D55" s="212"/>
      <c r="F55" s="212"/>
      <c r="H55" s="194"/>
    </row>
    <row r="56" spans="2:8" ht="57" x14ac:dyDescent="0.35">
      <c r="B56" s="211" t="s">
        <v>181</v>
      </c>
      <c r="D56" s="199" t="s">
        <v>146</v>
      </c>
      <c r="F56" s="199" t="s">
        <v>68</v>
      </c>
      <c r="H56" s="286" t="s">
        <v>182</v>
      </c>
    </row>
    <row r="57" spans="2:8" ht="19" x14ac:dyDescent="0.35">
      <c r="B57" s="190"/>
      <c r="D57" s="191"/>
      <c r="F57" s="191"/>
    </row>
    <row r="58" spans="2:8" ht="19" x14ac:dyDescent="0.35">
      <c r="B58" s="192" t="s">
        <v>183</v>
      </c>
      <c r="D58" s="212"/>
      <c r="F58" s="212"/>
      <c r="H58" s="194"/>
    </row>
    <row r="59" spans="2:8" ht="19" x14ac:dyDescent="0.35">
      <c r="B59" s="219" t="s">
        <v>184</v>
      </c>
      <c r="D59" s="220"/>
      <c r="F59" s="220"/>
      <c r="H59" s="197"/>
    </row>
    <row r="60" spans="2:8" ht="60" x14ac:dyDescent="0.35">
      <c r="B60" s="216" t="s">
        <v>185</v>
      </c>
      <c r="D60" s="199" t="s">
        <v>146</v>
      </c>
      <c r="F60" s="317" t="s">
        <v>186</v>
      </c>
      <c r="H60" s="286" t="s">
        <v>187</v>
      </c>
    </row>
    <row r="61" spans="2:8" ht="60" x14ac:dyDescent="0.35">
      <c r="B61" s="216" t="s">
        <v>188</v>
      </c>
      <c r="D61" s="199" t="s">
        <v>146</v>
      </c>
      <c r="F61" s="199" t="s">
        <v>189</v>
      </c>
      <c r="H61" s="286" t="s">
        <v>190</v>
      </c>
    </row>
    <row r="62" spans="2:8" ht="40" x14ac:dyDescent="0.35">
      <c r="B62" s="288" t="s">
        <v>191</v>
      </c>
      <c r="D62" s="316">
        <v>28596513</v>
      </c>
      <c r="F62" s="288" t="s">
        <v>192</v>
      </c>
      <c r="H62" s="286" t="s">
        <v>193</v>
      </c>
    </row>
    <row r="63" spans="2:8" ht="40" x14ac:dyDescent="0.35">
      <c r="B63" s="291" t="str">
        <f>LEFT(B62,SEARCH(",",B62))&amp;" valor"</f>
        <v>Petróleo crudo (2709), valor</v>
      </c>
      <c r="D63" s="316">
        <f>10356*1000000</f>
        <v>10356000000</v>
      </c>
      <c r="F63" s="288" t="s">
        <v>194</v>
      </c>
      <c r="H63" s="286" t="s">
        <v>193</v>
      </c>
    </row>
    <row r="64" spans="2:8" ht="40" x14ac:dyDescent="0.35">
      <c r="B64" s="288" t="s">
        <v>195</v>
      </c>
      <c r="D64" s="316">
        <v>40467801</v>
      </c>
      <c r="F64" s="288" t="s">
        <v>196</v>
      </c>
      <c r="H64" s="286" t="s">
        <v>193</v>
      </c>
    </row>
    <row r="65" spans="2:8" ht="40" x14ac:dyDescent="0.35">
      <c r="B65" s="291" t="str">
        <f>LEFT(B64,SEARCH(",",B64))&amp;" valor"</f>
        <v>Gas natural (2711), valor</v>
      </c>
      <c r="D65" s="316">
        <v>4307000000</v>
      </c>
      <c r="F65" s="288" t="s">
        <v>194</v>
      </c>
      <c r="H65" s="286" t="s">
        <v>193</v>
      </c>
    </row>
    <row r="66" spans="2:8" ht="23" x14ac:dyDescent="0.35">
      <c r="B66" s="289" t="s">
        <v>197</v>
      </c>
      <c r="D66" s="316">
        <v>33.799999999999997</v>
      </c>
      <c r="F66" s="288" t="s">
        <v>198</v>
      </c>
      <c r="H66" s="286" t="s">
        <v>199</v>
      </c>
    </row>
    <row r="67" spans="2:8" ht="23" x14ac:dyDescent="0.35">
      <c r="B67" s="292" t="s">
        <v>200</v>
      </c>
      <c r="D67" s="316">
        <v>117097256770</v>
      </c>
      <c r="F67" s="288" t="s">
        <v>100</v>
      </c>
      <c r="H67" s="286" t="s">
        <v>201</v>
      </c>
    </row>
    <row r="68" spans="2:8" ht="23" x14ac:dyDescent="0.35">
      <c r="B68" s="289" t="s">
        <v>202</v>
      </c>
      <c r="D68" s="316">
        <v>857</v>
      </c>
      <c r="F68" s="288" t="s">
        <v>198</v>
      </c>
      <c r="H68" s="286" t="s">
        <v>199</v>
      </c>
    </row>
    <row r="69" spans="2:8" ht="23" x14ac:dyDescent="0.35">
      <c r="B69" s="292" t="s">
        <v>203</v>
      </c>
      <c r="D69" s="316">
        <v>29246941572</v>
      </c>
      <c r="F69" s="288" t="s">
        <v>100</v>
      </c>
      <c r="H69" s="286" t="s">
        <v>201</v>
      </c>
    </row>
    <row r="70" spans="2:8" ht="23" x14ac:dyDescent="0.35">
      <c r="B70" s="289" t="s">
        <v>204</v>
      </c>
      <c r="D70" s="316">
        <v>13377</v>
      </c>
      <c r="F70" s="288" t="s">
        <v>198</v>
      </c>
      <c r="H70" s="286" t="s">
        <v>199</v>
      </c>
    </row>
    <row r="71" spans="2:8" ht="23" x14ac:dyDescent="0.35">
      <c r="B71" s="292" t="s">
        <v>205</v>
      </c>
      <c r="D71" s="316">
        <v>2412360620</v>
      </c>
      <c r="F71" s="288" t="s">
        <v>100</v>
      </c>
      <c r="H71" s="286" t="s">
        <v>201</v>
      </c>
    </row>
    <row r="72" spans="2:8" ht="23" x14ac:dyDescent="0.35">
      <c r="B72" s="289" t="s">
        <v>206</v>
      </c>
      <c r="D72" s="316">
        <v>16267</v>
      </c>
      <c r="F72" s="288" t="s">
        <v>198</v>
      </c>
      <c r="H72" s="286" t="s">
        <v>199</v>
      </c>
    </row>
    <row r="73" spans="2:8" ht="23" x14ac:dyDescent="0.35">
      <c r="B73" s="292" t="s">
        <v>207</v>
      </c>
      <c r="D73" s="316">
        <v>2621177256</v>
      </c>
      <c r="F73" s="288" t="s">
        <v>100</v>
      </c>
      <c r="H73" s="286" t="s">
        <v>201</v>
      </c>
    </row>
    <row r="74" spans="2:8" ht="46" x14ac:dyDescent="0.35">
      <c r="B74" s="289" t="s">
        <v>208</v>
      </c>
      <c r="D74" s="316">
        <v>1459</v>
      </c>
      <c r="F74" s="288" t="s">
        <v>198</v>
      </c>
      <c r="H74" s="286" t="s">
        <v>209</v>
      </c>
    </row>
    <row r="75" spans="2:8" ht="46" x14ac:dyDescent="0.35">
      <c r="B75" s="293" t="s">
        <v>210</v>
      </c>
      <c r="D75" s="316">
        <v>5099205</v>
      </c>
      <c r="F75" s="288" t="s">
        <v>100</v>
      </c>
      <c r="H75" s="286" t="s">
        <v>201</v>
      </c>
    </row>
    <row r="76" spans="2:8" ht="46" x14ac:dyDescent="0.35">
      <c r="B76" s="290" t="s">
        <v>208</v>
      </c>
      <c r="D76" s="316">
        <f>14138+12978+20801</f>
        <v>47917</v>
      </c>
      <c r="F76" s="288" t="s">
        <v>198</v>
      </c>
      <c r="H76" s="286" t="s">
        <v>211</v>
      </c>
    </row>
    <row r="77" spans="2:8" ht="46" x14ac:dyDescent="0.35">
      <c r="B77" s="293" t="s">
        <v>210</v>
      </c>
      <c r="D77" s="316" t="s">
        <v>212</v>
      </c>
      <c r="F77" s="288" t="s">
        <v>100</v>
      </c>
      <c r="H77" s="286" t="s">
        <v>201</v>
      </c>
    </row>
    <row r="78" spans="2:8" ht="40" x14ac:dyDescent="0.35">
      <c r="B78" s="290" t="s">
        <v>213</v>
      </c>
      <c r="D78" s="316">
        <f>3730+266</f>
        <v>3996</v>
      </c>
      <c r="F78" s="288" t="s">
        <v>198</v>
      </c>
      <c r="H78" s="286" t="s">
        <v>214</v>
      </c>
    </row>
    <row r="79" spans="2:8" ht="23" x14ac:dyDescent="0.35">
      <c r="B79" s="293" t="s">
        <v>215</v>
      </c>
      <c r="D79" s="316" t="s">
        <v>212</v>
      </c>
      <c r="F79" s="288" t="s">
        <v>100</v>
      </c>
      <c r="H79" s="286" t="s">
        <v>201</v>
      </c>
    </row>
    <row r="80" spans="2:8" ht="19" x14ac:dyDescent="0.35">
      <c r="B80" s="190"/>
      <c r="D80" s="191"/>
      <c r="F80" s="191"/>
    </row>
    <row r="81" spans="2:8" ht="19" x14ac:dyDescent="0.35">
      <c r="B81" s="192" t="s">
        <v>216</v>
      </c>
      <c r="D81" s="212"/>
      <c r="F81" s="212"/>
      <c r="H81" s="194"/>
    </row>
    <row r="82" spans="2:8" ht="55.5" x14ac:dyDescent="0.35">
      <c r="B82" s="216" t="s">
        <v>217</v>
      </c>
      <c r="D82" s="199" t="s">
        <v>82</v>
      </c>
      <c r="F82" s="298" t="s">
        <v>218</v>
      </c>
      <c r="H82" s="300" t="s">
        <v>219</v>
      </c>
    </row>
    <row r="83" spans="2:8" ht="92" x14ac:dyDescent="0.35">
      <c r="B83" s="216" t="s">
        <v>220</v>
      </c>
      <c r="D83" s="199" t="s">
        <v>82</v>
      </c>
      <c r="F83" s="299" t="s">
        <v>218</v>
      </c>
      <c r="H83" s="300" t="s">
        <v>219</v>
      </c>
    </row>
    <row r="84" spans="2:8" ht="23" x14ac:dyDescent="0.35">
      <c r="B84" s="294" t="s">
        <v>191</v>
      </c>
      <c r="D84" s="287">
        <v>4193600.1</v>
      </c>
      <c r="F84" s="294" t="s">
        <v>221</v>
      </c>
      <c r="H84" s="300" t="s">
        <v>222</v>
      </c>
    </row>
    <row r="85" spans="2:8" ht="23" x14ac:dyDescent="0.35">
      <c r="B85" s="295" t="s">
        <v>223</v>
      </c>
      <c r="D85" s="287">
        <f>1802*1000000</f>
        <v>1802000000</v>
      </c>
      <c r="F85" s="294" t="s">
        <v>194</v>
      </c>
      <c r="H85" s="300" t="s">
        <v>222</v>
      </c>
    </row>
    <row r="86" spans="2:8" ht="23" x14ac:dyDescent="0.35">
      <c r="B86" s="294" t="s">
        <v>195</v>
      </c>
      <c r="D86" s="287">
        <f>876194.8*1000</f>
        <v>876194800</v>
      </c>
      <c r="F86" s="294" t="s">
        <v>196</v>
      </c>
      <c r="H86" s="300" t="s">
        <v>222</v>
      </c>
    </row>
    <row r="87" spans="2:8" ht="23" x14ac:dyDescent="0.35">
      <c r="B87" s="295" t="s">
        <v>224</v>
      </c>
      <c r="D87" s="287">
        <f>2274.9*1000000</f>
        <v>2274900000</v>
      </c>
      <c r="F87" s="294" t="s">
        <v>194</v>
      </c>
      <c r="H87" s="300" t="s">
        <v>222</v>
      </c>
    </row>
    <row r="88" spans="2:8" ht="23" x14ac:dyDescent="0.35">
      <c r="B88" s="296" t="s">
        <v>197</v>
      </c>
      <c r="D88" s="287">
        <v>255</v>
      </c>
      <c r="F88" s="294" t="s">
        <v>198</v>
      </c>
      <c r="H88" s="300" t="s">
        <v>225</v>
      </c>
    </row>
    <row r="89" spans="2:8" ht="23" x14ac:dyDescent="0.35">
      <c r="B89" s="295" t="s">
        <v>200</v>
      </c>
      <c r="D89" s="287">
        <v>2005610000</v>
      </c>
      <c r="F89" s="294" t="s">
        <v>194</v>
      </c>
      <c r="H89" s="300" t="s">
        <v>225</v>
      </c>
    </row>
    <row r="90" spans="2:8" ht="23" x14ac:dyDescent="0.35">
      <c r="B90" s="296" t="s">
        <v>202</v>
      </c>
      <c r="D90" s="287">
        <v>44651.8</v>
      </c>
      <c r="F90" s="294" t="s">
        <v>198</v>
      </c>
      <c r="H90" s="300" t="s">
        <v>225</v>
      </c>
    </row>
    <row r="91" spans="2:8" ht="23" x14ac:dyDescent="0.35">
      <c r="B91" s="295" t="s">
        <v>203</v>
      </c>
      <c r="D91" s="287">
        <v>835490000</v>
      </c>
      <c r="F91" s="294" t="s">
        <v>194</v>
      </c>
      <c r="H91" s="300" t="s">
        <v>225</v>
      </c>
    </row>
    <row r="92" spans="2:8" ht="23" x14ac:dyDescent="0.35">
      <c r="B92" s="296" t="s">
        <v>226</v>
      </c>
      <c r="D92" s="327">
        <v>25</v>
      </c>
      <c r="F92" s="294" t="s">
        <v>198</v>
      </c>
      <c r="H92" s="300" t="s">
        <v>225</v>
      </c>
    </row>
    <row r="93" spans="2:8" ht="23" x14ac:dyDescent="0.35">
      <c r="B93" s="295" t="s">
        <v>227</v>
      </c>
      <c r="D93" s="327">
        <v>2750</v>
      </c>
      <c r="F93" s="294" t="s">
        <v>194</v>
      </c>
      <c r="H93" s="300" t="s">
        <v>225</v>
      </c>
    </row>
    <row r="94" spans="2:8" ht="23" x14ac:dyDescent="0.35">
      <c r="B94" s="296" t="s">
        <v>228</v>
      </c>
      <c r="D94" s="287">
        <v>32620.6</v>
      </c>
      <c r="F94" s="294" t="s">
        <v>198</v>
      </c>
      <c r="H94" s="300" t="s">
        <v>229</v>
      </c>
    </row>
    <row r="95" spans="2:8" ht="23" x14ac:dyDescent="0.35">
      <c r="B95" s="297" t="s">
        <v>230</v>
      </c>
      <c r="D95" s="287">
        <v>208170000</v>
      </c>
      <c r="F95" s="294" t="s">
        <v>194</v>
      </c>
      <c r="H95" s="300" t="s">
        <v>229</v>
      </c>
    </row>
    <row r="96" spans="2:8" ht="23" x14ac:dyDescent="0.35">
      <c r="B96" s="296" t="s">
        <v>204</v>
      </c>
      <c r="D96" s="287">
        <v>27152.6</v>
      </c>
      <c r="F96" s="294" t="s">
        <v>198</v>
      </c>
      <c r="H96" s="300" t="s">
        <v>225</v>
      </c>
    </row>
    <row r="97" spans="2:8" ht="23" x14ac:dyDescent="0.35">
      <c r="B97" s="295" t="s">
        <v>205</v>
      </c>
      <c r="D97" s="287">
        <v>22350000</v>
      </c>
      <c r="F97" s="294" t="s">
        <v>194</v>
      </c>
      <c r="H97" s="300" t="s">
        <v>225</v>
      </c>
    </row>
    <row r="98" spans="2:8" ht="23" x14ac:dyDescent="0.35">
      <c r="B98" s="296" t="s">
        <v>206</v>
      </c>
      <c r="D98" s="287">
        <v>12251.9</v>
      </c>
      <c r="F98" s="294" t="s">
        <v>198</v>
      </c>
      <c r="H98" s="300" t="s">
        <v>225</v>
      </c>
    </row>
    <row r="99" spans="2:8" ht="23" x14ac:dyDescent="0.35">
      <c r="B99" s="295" t="s">
        <v>207</v>
      </c>
      <c r="D99" s="287">
        <v>17330000</v>
      </c>
      <c r="F99" s="294" t="s">
        <v>194</v>
      </c>
      <c r="H99" s="300" t="s">
        <v>225</v>
      </c>
    </row>
    <row r="100" spans="2:8" ht="46" x14ac:dyDescent="0.35">
      <c r="B100" s="318" t="s">
        <v>208</v>
      </c>
      <c r="D100" s="287">
        <v>15495.6</v>
      </c>
      <c r="F100" s="294" t="s">
        <v>198</v>
      </c>
      <c r="H100" s="300" t="s">
        <v>225</v>
      </c>
    </row>
    <row r="101" spans="2:8" ht="46" x14ac:dyDescent="0.35">
      <c r="B101" s="319" t="s">
        <v>210</v>
      </c>
      <c r="D101" s="287">
        <v>25490000</v>
      </c>
      <c r="F101" s="294" t="s">
        <v>194</v>
      </c>
      <c r="H101" s="300" t="s">
        <v>225</v>
      </c>
    </row>
    <row r="102" spans="2:8" ht="19" x14ac:dyDescent="0.35">
      <c r="B102" s="190"/>
      <c r="D102" s="191"/>
      <c r="F102" s="191"/>
    </row>
    <row r="103" spans="2:8" ht="19" x14ac:dyDescent="0.35">
      <c r="B103" s="192" t="s">
        <v>231</v>
      </c>
      <c r="D103" s="212"/>
      <c r="F103" s="221"/>
      <c r="H103" s="194"/>
    </row>
    <row r="104" spans="2:8" ht="115" x14ac:dyDescent="0.35">
      <c r="B104" s="216" t="s">
        <v>232</v>
      </c>
      <c r="D104" s="199" t="s">
        <v>146</v>
      </c>
      <c r="F104" s="222" t="s">
        <v>68</v>
      </c>
      <c r="H104" s="300" t="s">
        <v>233</v>
      </c>
    </row>
    <row r="105" spans="2:8" ht="115" x14ac:dyDescent="0.35">
      <c r="B105" s="223" t="s">
        <v>234</v>
      </c>
      <c r="D105" s="199" t="s">
        <v>146</v>
      </c>
      <c r="F105" s="222" t="s">
        <v>68</v>
      </c>
      <c r="H105" s="300" t="s">
        <v>233</v>
      </c>
    </row>
    <row r="106" spans="2:8" ht="57" x14ac:dyDescent="0.35">
      <c r="B106" s="224" t="s">
        <v>235</v>
      </c>
      <c r="D106" s="328" t="s">
        <v>236</v>
      </c>
      <c r="F106" s="328" t="s">
        <v>237</v>
      </c>
      <c r="H106" s="202"/>
    </row>
    <row r="107" spans="2:8" ht="19" x14ac:dyDescent="0.35">
      <c r="B107" s="190"/>
      <c r="D107" s="191"/>
      <c r="F107" s="191"/>
    </row>
    <row r="108" spans="2:8" ht="19" x14ac:dyDescent="0.35">
      <c r="B108" s="192" t="s">
        <v>238</v>
      </c>
      <c r="D108" s="221"/>
      <c r="F108" s="221"/>
      <c r="H108" s="194"/>
    </row>
    <row r="109" spans="2:8" ht="57" x14ac:dyDescent="0.35">
      <c r="B109" s="223" t="s">
        <v>239</v>
      </c>
      <c r="D109" s="199" t="s">
        <v>152</v>
      </c>
      <c r="F109" s="199" t="s">
        <v>240</v>
      </c>
      <c r="H109" s="197"/>
    </row>
    <row r="110" spans="2:8" ht="19" x14ac:dyDescent="0.35">
      <c r="B110" s="225" t="s">
        <v>241</v>
      </c>
      <c r="C110" s="226"/>
      <c r="D110" s="193"/>
      <c r="E110" s="226"/>
      <c r="F110" s="193"/>
      <c r="H110" s="197"/>
    </row>
    <row r="111" spans="2:8" ht="19" x14ac:dyDescent="0.35">
      <c r="B111" s="227" t="s">
        <v>191</v>
      </c>
      <c r="D111" s="199"/>
      <c r="F111" s="199" t="s">
        <v>221</v>
      </c>
      <c r="H111" s="197"/>
    </row>
    <row r="112" spans="2:8" ht="19" x14ac:dyDescent="0.35">
      <c r="B112" s="227" t="s">
        <v>195</v>
      </c>
      <c r="D112" s="199"/>
      <c r="F112" s="199" t="s">
        <v>196</v>
      </c>
      <c r="H112" s="197"/>
    </row>
    <row r="113" spans="2:8" ht="19" x14ac:dyDescent="0.35">
      <c r="B113" s="228" t="s">
        <v>243</v>
      </c>
      <c r="C113" s="229"/>
      <c r="D113" s="201"/>
      <c r="E113" s="229"/>
      <c r="F113" s="201" t="s">
        <v>244</v>
      </c>
      <c r="H113" s="197"/>
    </row>
    <row r="114" spans="2:8" ht="19" x14ac:dyDescent="0.35">
      <c r="B114" s="225" t="s">
        <v>245</v>
      </c>
      <c r="C114" s="226"/>
      <c r="D114" s="193"/>
      <c r="E114" s="226"/>
      <c r="F114" s="193"/>
      <c r="H114" s="197"/>
    </row>
    <row r="115" spans="2:8" ht="19" x14ac:dyDescent="0.35">
      <c r="B115" s="227" t="s">
        <v>191</v>
      </c>
      <c r="D115" s="199"/>
      <c r="F115" s="199" t="s">
        <v>221</v>
      </c>
      <c r="H115" s="197"/>
    </row>
    <row r="116" spans="2:8" ht="19" x14ac:dyDescent="0.35">
      <c r="B116" s="217" t="str">
        <f>LEFT(B115,SEARCH(",",B115))&amp;" valor"</f>
        <v>Petróleo crudo (2709), valor</v>
      </c>
      <c r="D116" s="199"/>
      <c r="F116" s="199" t="s">
        <v>194</v>
      </c>
      <c r="H116" s="197" t="s">
        <v>246</v>
      </c>
    </row>
    <row r="117" spans="2:8" ht="19" x14ac:dyDescent="0.35">
      <c r="B117" s="227" t="s">
        <v>195</v>
      </c>
      <c r="D117" s="199"/>
      <c r="F117" s="199" t="s">
        <v>196</v>
      </c>
      <c r="H117" s="197"/>
    </row>
    <row r="118" spans="2:8" ht="19" x14ac:dyDescent="0.35">
      <c r="B118" s="217" t="str">
        <f>LEFT(B117,SEARCH(",",B117))&amp;" valor"</f>
        <v>Gas natural (2711), valor</v>
      </c>
      <c r="D118" s="199"/>
      <c r="F118" s="199" t="s">
        <v>194</v>
      </c>
      <c r="H118" s="197" t="s">
        <v>246</v>
      </c>
    </row>
    <row r="119" spans="2:8" ht="19" x14ac:dyDescent="0.35">
      <c r="B119" s="227" t="s">
        <v>243</v>
      </c>
      <c r="D119" s="199"/>
      <c r="F119" s="199" t="s">
        <v>244</v>
      </c>
      <c r="H119" s="197"/>
    </row>
    <row r="120" spans="2:8" ht="19" x14ac:dyDescent="0.35">
      <c r="B120" s="217" t="str">
        <f>LEFT(B119,SEARCH(",",B119))&amp;" valor"</f>
        <v>Agregar productos básicos aquí, valor</v>
      </c>
      <c r="D120" s="199"/>
      <c r="F120" s="199" t="s">
        <v>194</v>
      </c>
      <c r="H120" s="197" t="s">
        <v>246</v>
      </c>
    </row>
    <row r="121" spans="2:8" ht="57" x14ac:dyDescent="0.35">
      <c r="B121" s="230" t="s">
        <v>247</v>
      </c>
      <c r="C121" s="229"/>
      <c r="D121" s="201"/>
      <c r="E121" s="229"/>
      <c r="F121" s="201" t="s">
        <v>194</v>
      </c>
      <c r="G121" s="229"/>
      <c r="H121" s="202"/>
    </row>
    <row r="122" spans="2:8" ht="19" x14ac:dyDescent="0.35">
      <c r="B122" s="190"/>
      <c r="F122" s="231"/>
    </row>
    <row r="123" spans="2:8" ht="16.149999999999999" customHeight="1" x14ac:dyDescent="0.35">
      <c r="B123" s="192" t="s">
        <v>248</v>
      </c>
      <c r="D123" s="221"/>
      <c r="F123" s="221"/>
      <c r="H123" s="194"/>
    </row>
    <row r="124" spans="2:8" ht="38" x14ac:dyDescent="0.35">
      <c r="B124" s="223" t="s">
        <v>249</v>
      </c>
      <c r="D124" s="199" t="s">
        <v>152</v>
      </c>
      <c r="F124" s="199" t="s">
        <v>240</v>
      </c>
      <c r="H124" s="197"/>
    </row>
    <row r="125" spans="2:8" ht="30.75" customHeight="1" x14ac:dyDescent="0.35">
      <c r="B125" s="232" t="s">
        <v>250</v>
      </c>
      <c r="D125" s="201" t="s">
        <v>242</v>
      </c>
      <c r="F125" s="201" t="s">
        <v>194</v>
      </c>
      <c r="H125" s="202"/>
    </row>
    <row r="126" spans="2:8" ht="19" x14ac:dyDescent="0.35">
      <c r="B126" s="190"/>
      <c r="D126" s="191"/>
      <c r="F126" s="231"/>
    </row>
    <row r="127" spans="2:8" ht="19" x14ac:dyDescent="0.35">
      <c r="B127" s="192" t="s">
        <v>251</v>
      </c>
      <c r="D127" s="221"/>
      <c r="F127" s="221"/>
      <c r="H127" s="194"/>
    </row>
    <row r="128" spans="2:8" ht="57" x14ac:dyDescent="0.35">
      <c r="B128" s="223" t="s">
        <v>252</v>
      </c>
      <c r="D128" s="199" t="s">
        <v>152</v>
      </c>
      <c r="F128" s="199" t="s">
        <v>253</v>
      </c>
      <c r="H128" s="197"/>
    </row>
    <row r="129" spans="2:8" ht="30.75" customHeight="1" x14ac:dyDescent="0.35">
      <c r="B129" s="232" t="s">
        <v>254</v>
      </c>
      <c r="D129" s="201"/>
      <c r="F129" s="201" t="s">
        <v>194</v>
      </c>
      <c r="H129" s="202"/>
    </row>
    <row r="130" spans="2:8" ht="19" x14ac:dyDescent="0.35">
      <c r="B130" s="190"/>
      <c r="D130" s="191"/>
      <c r="F130" s="231"/>
    </row>
    <row r="131" spans="2:8" ht="38" x14ac:dyDescent="0.35">
      <c r="B131" s="192" t="s">
        <v>255</v>
      </c>
      <c r="D131" s="221"/>
      <c r="F131" s="221"/>
      <c r="H131" s="194"/>
    </row>
    <row r="132" spans="2:8" ht="57" x14ac:dyDescent="0.35">
      <c r="B132" s="223" t="s">
        <v>256</v>
      </c>
      <c r="D132" s="199" t="s">
        <v>146</v>
      </c>
      <c r="F132" s="233" t="s">
        <v>68</v>
      </c>
      <c r="H132" s="301" t="s">
        <v>257</v>
      </c>
    </row>
    <row r="133" spans="2:8" ht="57" x14ac:dyDescent="0.35">
      <c r="B133" s="232" t="s">
        <v>258</v>
      </c>
      <c r="D133" s="201"/>
      <c r="F133" s="201" t="s">
        <v>194</v>
      </c>
      <c r="H133" s="283" t="s">
        <v>259</v>
      </c>
    </row>
    <row r="134" spans="2:8" ht="19" x14ac:dyDescent="0.35">
      <c r="B134" s="190"/>
      <c r="D134" s="191"/>
      <c r="F134" s="231"/>
    </row>
    <row r="135" spans="2:8" ht="19" x14ac:dyDescent="0.35">
      <c r="B135" s="192" t="s">
        <v>260</v>
      </c>
      <c r="D135" s="221"/>
      <c r="F135" s="221"/>
      <c r="H135" s="194"/>
    </row>
    <row r="136" spans="2:8" ht="38" x14ac:dyDescent="0.35">
      <c r="B136" s="223" t="str">
        <f>"¿El gobierno divulga información sobre"&amp;RIGHT(B135,LEN(B135)-SEARCH(":",B135,1))&amp;"?"</f>
        <v>¿El gobierno divulga información sobre Pagos directos subnacionales?</v>
      </c>
      <c r="D136" s="199" t="s">
        <v>152</v>
      </c>
      <c r="F136" s="199" t="s">
        <v>261</v>
      </c>
      <c r="H136" s="197" t="s">
        <v>262</v>
      </c>
    </row>
    <row r="137" spans="2:8" ht="38" x14ac:dyDescent="0.35">
      <c r="B137" s="232" t="s">
        <v>263</v>
      </c>
      <c r="D137" s="201"/>
      <c r="F137" s="201" t="s">
        <v>194</v>
      </c>
      <c r="H137" s="202"/>
    </row>
    <row r="138" spans="2:8" ht="19" x14ac:dyDescent="0.35">
      <c r="B138" s="190"/>
      <c r="D138" s="191"/>
      <c r="F138" s="231"/>
    </row>
    <row r="139" spans="2:8" ht="19" x14ac:dyDescent="0.35">
      <c r="B139" s="192" t="s">
        <v>264</v>
      </c>
      <c r="D139" s="221"/>
      <c r="F139" s="231"/>
      <c r="H139" s="194"/>
    </row>
    <row r="140" spans="2:8" ht="38" x14ac:dyDescent="0.35">
      <c r="B140" s="224" t="s">
        <v>265</v>
      </c>
      <c r="D140" s="234">
        <f>IFERROR(IF(_xlfn.DAYS('Parte 1 - Datos generales'!$E$22,'Parte 1 - Datos generales'!$E$18)/365&gt;0,_xlfn.DAYS('Parte 1 - Datos generales'!$E$22,'Parte 1 - Datos generales'!$E$18)/365,_xlfn.DAYS('Parte 1 - Datos generales'!$E$25,'Parte 1 - Datos generales'!$E$18)/365),"Calculado utilizando Parte 1 Datos generales")</f>
        <v>0.99178082191780825</v>
      </c>
      <c r="F140" s="231"/>
      <c r="H140" s="202"/>
    </row>
    <row r="141" spans="2:8" ht="19" x14ac:dyDescent="0.35">
      <c r="B141" s="190"/>
      <c r="D141" s="191"/>
      <c r="F141" s="231"/>
    </row>
    <row r="142" spans="2:8" ht="19" x14ac:dyDescent="0.35">
      <c r="B142" s="192" t="s">
        <v>266</v>
      </c>
      <c r="D142" s="221"/>
      <c r="F142" s="221"/>
      <c r="H142" s="194"/>
    </row>
    <row r="143" spans="2:8" ht="76" x14ac:dyDescent="0.35">
      <c r="B143" s="216" t="s">
        <v>267</v>
      </c>
      <c r="D143" s="199" t="s">
        <v>146</v>
      </c>
      <c r="F143" s="304" t="s">
        <v>68</v>
      </c>
      <c r="G143" s="235"/>
      <c r="H143" s="301" t="s">
        <v>268</v>
      </c>
    </row>
    <row r="144" spans="2:8" ht="69" x14ac:dyDescent="0.35">
      <c r="B144" s="217" t="s">
        <v>269</v>
      </c>
      <c r="D144" s="199" t="s">
        <v>146</v>
      </c>
      <c r="F144" s="304" t="s">
        <v>68</v>
      </c>
      <c r="H144" s="301" t="s">
        <v>268</v>
      </c>
    </row>
    <row r="145" spans="2:8" ht="69" x14ac:dyDescent="0.35">
      <c r="B145" s="195" t="s">
        <v>270</v>
      </c>
      <c r="D145" s="199" t="s">
        <v>146</v>
      </c>
      <c r="F145" s="304" t="s">
        <v>68</v>
      </c>
      <c r="H145" s="301" t="s">
        <v>268</v>
      </c>
    </row>
    <row r="146" spans="2:8" ht="69" x14ac:dyDescent="0.35">
      <c r="B146" s="198" t="s">
        <v>271</v>
      </c>
      <c r="D146" s="199" t="s">
        <v>146</v>
      </c>
      <c r="F146" s="304" t="s">
        <v>68</v>
      </c>
      <c r="H146" s="301" t="s">
        <v>268</v>
      </c>
    </row>
    <row r="147" spans="2:8" ht="69" x14ac:dyDescent="0.35">
      <c r="B147" s="195" t="s">
        <v>272</v>
      </c>
      <c r="D147" s="199" t="s">
        <v>146</v>
      </c>
      <c r="F147" s="304" t="s">
        <v>68</v>
      </c>
      <c r="H147" s="301" t="s">
        <v>268</v>
      </c>
    </row>
    <row r="148" spans="2:8" ht="69" x14ac:dyDescent="0.35">
      <c r="B148" s="200" t="s">
        <v>273</v>
      </c>
      <c r="D148" s="199" t="s">
        <v>146</v>
      </c>
      <c r="F148" s="304" t="s">
        <v>68</v>
      </c>
      <c r="H148" s="301" t="s">
        <v>268</v>
      </c>
    </row>
    <row r="149" spans="2:8" ht="19" x14ac:dyDescent="0.35">
      <c r="B149" s="190"/>
      <c r="D149" s="191"/>
      <c r="F149" s="231"/>
    </row>
    <row r="150" spans="2:8" ht="38" x14ac:dyDescent="0.35">
      <c r="B150" s="192" t="s">
        <v>274</v>
      </c>
      <c r="D150" s="221"/>
      <c r="F150" s="221"/>
      <c r="H150" s="194"/>
    </row>
    <row r="151" spans="2:8" ht="92" x14ac:dyDescent="0.35">
      <c r="B151" s="223" t="s">
        <v>275</v>
      </c>
      <c r="D151" s="303" t="s">
        <v>82</v>
      </c>
      <c r="E151" s="236"/>
      <c r="F151" s="302" t="s">
        <v>276</v>
      </c>
      <c r="G151" s="159"/>
      <c r="H151" s="301" t="s">
        <v>277</v>
      </c>
    </row>
    <row r="152" spans="2:8" ht="38" x14ac:dyDescent="0.35">
      <c r="B152" s="232" t="s">
        <v>278</v>
      </c>
      <c r="D152" s="201"/>
      <c r="F152" s="237" t="s">
        <v>279</v>
      </c>
      <c r="H152" s="202"/>
    </row>
    <row r="153" spans="2:8" ht="19" x14ac:dyDescent="0.35">
      <c r="B153" s="190"/>
      <c r="D153" s="191"/>
      <c r="F153" s="231"/>
    </row>
    <row r="154" spans="2:8" ht="19" x14ac:dyDescent="0.35">
      <c r="B154" s="192" t="s">
        <v>280</v>
      </c>
      <c r="D154" s="221"/>
      <c r="F154" s="221"/>
      <c r="H154" s="194"/>
    </row>
    <row r="155" spans="2:8" ht="38" x14ac:dyDescent="0.35">
      <c r="B155" s="223" t="s">
        <v>281</v>
      </c>
      <c r="D155" s="199" t="s">
        <v>152</v>
      </c>
      <c r="F155" s="199" t="s">
        <v>282</v>
      </c>
      <c r="H155" s="197"/>
    </row>
    <row r="156" spans="2:8" ht="38" x14ac:dyDescent="0.35">
      <c r="B156" s="238" t="s">
        <v>283</v>
      </c>
      <c r="D156" s="199"/>
      <c r="F156" s="199" t="s">
        <v>194</v>
      </c>
      <c r="H156" s="197"/>
    </row>
    <row r="157" spans="2:8" ht="38" x14ac:dyDescent="0.35">
      <c r="B157" s="232" t="s">
        <v>284</v>
      </c>
      <c r="D157" s="201"/>
      <c r="F157" s="201" t="s">
        <v>194</v>
      </c>
      <c r="H157" s="202"/>
    </row>
    <row r="158" spans="2:8" ht="19" x14ac:dyDescent="0.35">
      <c r="B158" s="190"/>
      <c r="D158" s="191"/>
      <c r="F158" s="231"/>
    </row>
    <row r="159" spans="2:8" ht="19" x14ac:dyDescent="0.35">
      <c r="B159" s="192" t="s">
        <v>285</v>
      </c>
      <c r="D159" s="221"/>
      <c r="F159" s="221"/>
      <c r="H159" s="194"/>
    </row>
    <row r="160" spans="2:8" ht="69" x14ac:dyDescent="0.35">
      <c r="B160" s="223" t="s">
        <v>286</v>
      </c>
      <c r="D160" s="199" t="s">
        <v>146</v>
      </c>
      <c r="F160" s="304" t="s">
        <v>68</v>
      </c>
      <c r="G160" s="159"/>
      <c r="H160" s="301" t="s">
        <v>287</v>
      </c>
    </row>
    <row r="161" spans="2:8" ht="69" x14ac:dyDescent="0.35">
      <c r="B161" s="223" t="s">
        <v>288</v>
      </c>
      <c r="D161" s="199" t="s">
        <v>146</v>
      </c>
      <c r="F161" s="304" t="s">
        <v>68</v>
      </c>
      <c r="G161" s="239"/>
      <c r="H161" s="301" t="s">
        <v>287</v>
      </c>
    </row>
    <row r="162" spans="2:8" ht="57" x14ac:dyDescent="0.35">
      <c r="B162" s="224" t="s">
        <v>289</v>
      </c>
      <c r="D162" s="199" t="s">
        <v>146</v>
      </c>
      <c r="F162" s="304" t="s">
        <v>290</v>
      </c>
      <c r="G162" s="160"/>
      <c r="H162" s="301" t="s">
        <v>287</v>
      </c>
    </row>
    <row r="163" spans="2:8" ht="19" x14ac:dyDescent="0.35">
      <c r="B163" s="190"/>
      <c r="D163" s="191"/>
      <c r="F163" s="231"/>
    </row>
    <row r="164" spans="2:8" ht="19" x14ac:dyDescent="0.35">
      <c r="B164" s="192" t="s">
        <v>291</v>
      </c>
      <c r="D164" s="221"/>
      <c r="F164" s="221"/>
      <c r="H164" s="194"/>
    </row>
    <row r="165" spans="2:8" ht="95" x14ac:dyDescent="0.35">
      <c r="B165" s="223" t="s">
        <v>292</v>
      </c>
      <c r="D165" s="199" t="s">
        <v>152</v>
      </c>
      <c r="F165" s="199" t="s">
        <v>293</v>
      </c>
      <c r="H165" s="284" t="s">
        <v>294</v>
      </c>
    </row>
    <row r="166" spans="2:8" ht="38" x14ac:dyDescent="0.35">
      <c r="B166" s="238" t="s">
        <v>295</v>
      </c>
      <c r="D166" s="199"/>
      <c r="F166" s="199" t="s">
        <v>194</v>
      </c>
      <c r="H166" s="197"/>
    </row>
    <row r="167" spans="2:8" ht="38" x14ac:dyDescent="0.35">
      <c r="B167" s="238" t="s">
        <v>296</v>
      </c>
      <c r="D167" s="199"/>
      <c r="E167" s="204"/>
      <c r="F167" s="199" t="s">
        <v>194</v>
      </c>
      <c r="H167" s="197"/>
    </row>
    <row r="168" spans="2:8" ht="38" x14ac:dyDescent="0.35">
      <c r="B168" s="223" t="s">
        <v>297</v>
      </c>
      <c r="D168" s="199" t="s">
        <v>298</v>
      </c>
      <c r="F168" s="240" t="str">
        <f>IF(D168=Lists!$K$4,"&lt; Ingresar dirección web de la fuente de los datos &gt;",IF(D168=Lists!$K$5,"&lt; Reference section in EITI Report &gt;",IF(D168=Lists!$K$6,"&lt; Incluir referencia a elementos que prueban la inaplicabilidad &gt;","")))</f>
        <v/>
      </c>
      <c r="H168" s="284"/>
    </row>
    <row r="169" spans="2:8" ht="38" x14ac:dyDescent="0.35">
      <c r="B169" s="238" t="s">
        <v>299</v>
      </c>
      <c r="D169" s="199"/>
      <c r="F169" s="199" t="s">
        <v>194</v>
      </c>
      <c r="H169" s="197"/>
    </row>
    <row r="170" spans="2:8" ht="38" x14ac:dyDescent="0.35">
      <c r="B170" s="238" t="s">
        <v>300</v>
      </c>
      <c r="D170" s="199"/>
      <c r="F170" s="199" t="s">
        <v>194</v>
      </c>
      <c r="H170" s="197"/>
    </row>
    <row r="171" spans="2:8" ht="38" x14ac:dyDescent="0.35">
      <c r="B171" s="223" t="s">
        <v>301</v>
      </c>
      <c r="D171" s="199" t="s">
        <v>298</v>
      </c>
      <c r="F171" s="199" t="str">
        <f>IF(D171=Lists!$K$4,"&lt; Ingresar dirección web de la fuente de los datos &gt;",IF(D171=Lists!$K$5,"&lt; Incluir referencia a sección del Informe EITI o dirección web &gt;",IF(D171=Lists!$K$6,"&lt; Incluir referencia a elementos que prueban la inaplicabilidad &gt;","")))</f>
        <v/>
      </c>
      <c r="H171" s="197"/>
    </row>
    <row r="172" spans="2:8" ht="38" x14ac:dyDescent="0.35">
      <c r="B172" s="238" t="s">
        <v>302</v>
      </c>
      <c r="D172" s="199"/>
      <c r="F172" s="199" t="s">
        <v>194</v>
      </c>
      <c r="H172" s="197"/>
    </row>
    <row r="173" spans="2:8" ht="38" x14ac:dyDescent="0.35">
      <c r="B173" s="232" t="s">
        <v>303</v>
      </c>
      <c r="D173" s="199"/>
      <c r="F173" s="199" t="s">
        <v>194</v>
      </c>
      <c r="H173" s="197"/>
    </row>
    <row r="174" spans="2:8" ht="19" x14ac:dyDescent="0.35">
      <c r="B174" s="190"/>
      <c r="D174" s="191"/>
      <c r="F174" s="231"/>
    </row>
    <row r="175" spans="2:8" ht="19" x14ac:dyDescent="0.35">
      <c r="B175" s="192" t="s">
        <v>304</v>
      </c>
      <c r="D175" s="221"/>
      <c r="F175" s="221"/>
      <c r="H175" s="194"/>
    </row>
    <row r="176" spans="2:8" ht="114" x14ac:dyDescent="0.35">
      <c r="B176" s="223" t="s">
        <v>305</v>
      </c>
      <c r="D176" s="199" t="s">
        <v>152</v>
      </c>
      <c r="F176" s="285" t="s">
        <v>306</v>
      </c>
      <c r="H176" s="284" t="s">
        <v>307</v>
      </c>
    </row>
    <row r="177" spans="2:8" ht="57" x14ac:dyDescent="0.35">
      <c r="B177" s="232" t="s">
        <v>308</v>
      </c>
      <c r="D177" s="201"/>
      <c r="F177" s="201" t="s">
        <v>194</v>
      </c>
      <c r="H177" s="202"/>
    </row>
    <row r="178" spans="2:8" ht="19" x14ac:dyDescent="0.35">
      <c r="B178" s="190"/>
      <c r="D178" s="191"/>
      <c r="F178" s="231"/>
    </row>
    <row r="179" spans="2:8" ht="19" x14ac:dyDescent="0.35">
      <c r="B179" s="192" t="s">
        <v>309</v>
      </c>
      <c r="D179" s="241"/>
      <c r="F179" s="242"/>
      <c r="H179" s="194"/>
    </row>
    <row r="180" spans="2:8" ht="46" x14ac:dyDescent="0.65">
      <c r="B180" s="243" t="s">
        <v>310</v>
      </c>
      <c r="D180" s="199" t="s">
        <v>146</v>
      </c>
      <c r="F180" s="308" t="s">
        <v>311</v>
      </c>
      <c r="H180" s="197" t="s">
        <v>312</v>
      </c>
    </row>
    <row r="181" spans="2:8" ht="46" x14ac:dyDescent="0.65">
      <c r="B181" s="244" t="s">
        <v>313</v>
      </c>
      <c r="C181" s="245"/>
      <c r="D181" s="305">
        <v>343237000</v>
      </c>
      <c r="E181" s="236"/>
      <c r="F181" s="296" t="s">
        <v>100</v>
      </c>
      <c r="G181" s="239"/>
      <c r="H181" s="312" t="s">
        <v>314</v>
      </c>
    </row>
    <row r="182" spans="2:8" ht="46" x14ac:dyDescent="0.65">
      <c r="B182" s="244" t="s">
        <v>315</v>
      </c>
      <c r="C182" s="245"/>
      <c r="D182" s="306">
        <v>1330140000</v>
      </c>
      <c r="E182" s="236"/>
      <c r="F182" s="296" t="s">
        <v>100</v>
      </c>
      <c r="G182" s="239"/>
      <c r="H182" s="312" t="s">
        <v>314</v>
      </c>
    </row>
    <row r="183" spans="2:8" ht="46" x14ac:dyDescent="0.65">
      <c r="B183" s="244" t="s">
        <v>316</v>
      </c>
      <c r="C183" s="245"/>
      <c r="D183" s="325">
        <v>8.9999999999999993E-3</v>
      </c>
      <c r="E183" s="236"/>
      <c r="F183" s="308" t="s">
        <v>314</v>
      </c>
      <c r="G183" s="239"/>
      <c r="H183" s="313" t="s">
        <v>317</v>
      </c>
    </row>
    <row r="184" spans="2:8" ht="46" x14ac:dyDescent="0.65">
      <c r="B184" s="244" t="s">
        <v>318</v>
      </c>
      <c r="C184" s="245"/>
      <c r="D184" s="325">
        <v>3.5000000000000003E-2</v>
      </c>
      <c r="E184" s="236"/>
      <c r="F184" s="308" t="s">
        <v>314</v>
      </c>
      <c r="G184" s="239"/>
      <c r="H184" s="313" t="s">
        <v>317</v>
      </c>
    </row>
    <row r="185" spans="2:8" ht="23" x14ac:dyDescent="0.35">
      <c r="B185" s="246" t="s">
        <v>319</v>
      </c>
      <c r="C185" s="245"/>
      <c r="D185" s="307" t="s">
        <v>320</v>
      </c>
      <c r="E185" s="236"/>
      <c r="F185" s="296"/>
      <c r="G185" s="159"/>
      <c r="H185" s="314"/>
    </row>
    <row r="186" spans="2:8" ht="34" customHeight="1" x14ac:dyDescent="0.35">
      <c r="B186" s="246" t="s">
        <v>321</v>
      </c>
      <c r="C186" s="245"/>
      <c r="D186" s="306">
        <v>38514121000000</v>
      </c>
      <c r="E186" s="236"/>
      <c r="F186" s="296" t="s">
        <v>100</v>
      </c>
      <c r="G186" s="239"/>
      <c r="H186" s="314" t="s">
        <v>322</v>
      </c>
    </row>
    <row r="187" spans="2:8" ht="23" x14ac:dyDescent="0.35">
      <c r="B187" s="247" t="s">
        <v>323</v>
      </c>
      <c r="C187" s="245"/>
      <c r="D187" s="306">
        <v>3293000000</v>
      </c>
      <c r="E187" s="236"/>
      <c r="F187" s="296" t="s">
        <v>194</v>
      </c>
      <c r="G187" s="159"/>
      <c r="H187" s="313" t="s">
        <v>324</v>
      </c>
    </row>
    <row r="188" spans="2:8" ht="23" x14ac:dyDescent="0.65">
      <c r="B188" s="247" t="s">
        <v>325</v>
      </c>
      <c r="C188" s="245"/>
      <c r="D188" s="306">
        <v>85612000000</v>
      </c>
      <c r="E188" s="236"/>
      <c r="F188" s="296" t="s">
        <v>194</v>
      </c>
      <c r="G188" s="248"/>
      <c r="H188" s="313" t="s">
        <v>324</v>
      </c>
    </row>
    <row r="189" spans="2:8" ht="23" x14ac:dyDescent="0.65">
      <c r="B189" s="247" t="s">
        <v>326</v>
      </c>
      <c r="C189" s="245"/>
      <c r="D189" s="306">
        <v>4306000000</v>
      </c>
      <c r="E189" s="236"/>
      <c r="F189" s="296" t="s">
        <v>194</v>
      </c>
      <c r="G189" s="248"/>
      <c r="H189" s="313" t="s">
        <v>327</v>
      </c>
    </row>
    <row r="190" spans="2:8" ht="23" x14ac:dyDescent="0.65">
      <c r="B190" s="247" t="s">
        <v>328</v>
      </c>
      <c r="C190" s="245"/>
      <c r="D190" s="306">
        <v>3115000000</v>
      </c>
      <c r="E190" s="236"/>
      <c r="F190" s="296" t="s">
        <v>194</v>
      </c>
      <c r="G190" s="248"/>
      <c r="H190" s="313" t="s">
        <v>327</v>
      </c>
    </row>
    <row r="191" spans="2:8" ht="23" x14ac:dyDescent="0.65">
      <c r="B191" s="247" t="s">
        <v>329</v>
      </c>
      <c r="C191" s="245"/>
      <c r="D191" s="306">
        <f>+D189+D190</f>
        <v>7421000000</v>
      </c>
      <c r="E191" s="236"/>
      <c r="F191" s="296" t="s">
        <v>194</v>
      </c>
      <c r="G191" s="248"/>
      <c r="H191" s="313" t="s">
        <v>327</v>
      </c>
    </row>
    <row r="192" spans="2:8" ht="23" x14ac:dyDescent="0.65">
      <c r="B192" s="247" t="s">
        <v>330</v>
      </c>
      <c r="C192" s="245"/>
      <c r="D192" s="306">
        <v>77934000000</v>
      </c>
      <c r="E192" s="236"/>
      <c r="F192" s="296" t="s">
        <v>194</v>
      </c>
      <c r="G192" s="248"/>
      <c r="H192" s="313" t="s">
        <v>327</v>
      </c>
    </row>
    <row r="193" spans="1:8" ht="37" x14ac:dyDescent="0.65">
      <c r="B193" s="247" t="s">
        <v>331</v>
      </c>
      <c r="C193" s="245"/>
      <c r="D193" s="305">
        <f>60709*0.81+9824*0.9</f>
        <v>58015.89</v>
      </c>
      <c r="E193" s="236"/>
      <c r="F193" s="296" t="s">
        <v>332</v>
      </c>
      <c r="G193" s="248"/>
      <c r="H193" s="315" t="s">
        <v>333</v>
      </c>
    </row>
    <row r="194" spans="1:8" ht="37" x14ac:dyDescent="0.65">
      <c r="B194" s="247" t="s">
        <v>334</v>
      </c>
      <c r="C194" s="245"/>
      <c r="D194" s="305">
        <f>60704*0.19+9824*0.1</f>
        <v>12516.16</v>
      </c>
      <c r="E194" s="236"/>
      <c r="F194" s="296" t="s">
        <v>332</v>
      </c>
      <c r="G194" s="248"/>
      <c r="H194" s="315" t="s">
        <v>333</v>
      </c>
    </row>
    <row r="195" spans="1:8" ht="46" x14ac:dyDescent="0.65">
      <c r="B195" s="247" t="s">
        <v>335</v>
      </c>
      <c r="C195" s="245"/>
      <c r="D195" s="305">
        <f>+D194+D193</f>
        <v>70532.05</v>
      </c>
      <c r="E195" s="236"/>
      <c r="F195" s="308" t="s">
        <v>311</v>
      </c>
      <c r="G195" s="248"/>
      <c r="H195" s="313" t="s">
        <v>336</v>
      </c>
    </row>
    <row r="196" spans="1:8" ht="46" x14ac:dyDescent="0.65">
      <c r="B196" s="247" t="s">
        <v>337</v>
      </c>
      <c r="C196" s="245"/>
      <c r="D196" s="305">
        <f>+D195+D194</f>
        <v>83048.210000000006</v>
      </c>
      <c r="E196" s="236"/>
      <c r="F196" s="308" t="s">
        <v>311</v>
      </c>
      <c r="G196" s="248"/>
      <c r="H196" s="313" t="s">
        <v>327</v>
      </c>
    </row>
    <row r="197" spans="1:8" ht="92" x14ac:dyDescent="0.65">
      <c r="B197" s="247" t="s">
        <v>338</v>
      </c>
      <c r="C197" s="245"/>
      <c r="D197" s="306">
        <v>98027211034.751892</v>
      </c>
      <c r="E197" s="236"/>
      <c r="F197" s="296" t="s">
        <v>100</v>
      </c>
      <c r="G197" s="248"/>
      <c r="H197" s="314" t="s">
        <v>339</v>
      </c>
    </row>
    <row r="198" spans="1:8" ht="92" x14ac:dyDescent="0.65">
      <c r="B198" s="247" t="s">
        <v>340</v>
      </c>
      <c r="C198" s="245"/>
      <c r="D198" s="306">
        <v>735204082760.63904</v>
      </c>
      <c r="E198" s="236"/>
      <c r="F198" s="296" t="s">
        <v>100</v>
      </c>
      <c r="G198" s="248"/>
      <c r="H198" s="314" t="s">
        <v>339</v>
      </c>
    </row>
    <row r="199" spans="1:8" ht="37" x14ac:dyDescent="0.65">
      <c r="B199" s="247" t="s">
        <v>341</v>
      </c>
      <c r="C199" s="245"/>
      <c r="D199" s="306">
        <v>8168934252895.9902</v>
      </c>
      <c r="E199" s="236"/>
      <c r="F199" s="296" t="s">
        <v>100</v>
      </c>
      <c r="G199" s="248"/>
      <c r="H199" s="315" t="s">
        <v>342</v>
      </c>
    </row>
    <row r="200" spans="1:8" ht="46" x14ac:dyDescent="0.65">
      <c r="B200" s="249" t="s">
        <v>343</v>
      </c>
      <c r="C200" s="245"/>
      <c r="D200" s="296" t="s">
        <v>344</v>
      </c>
      <c r="E200" s="236"/>
      <c r="F200" s="308" t="s">
        <v>345</v>
      </c>
      <c r="G200" s="159"/>
      <c r="H200" s="314"/>
    </row>
    <row r="201" spans="1:8" ht="19" x14ac:dyDescent="0.35">
      <c r="B201" s="231"/>
      <c r="D201" s="250"/>
      <c r="F201" s="231"/>
    </row>
    <row r="202" spans="1:8" ht="19" x14ac:dyDescent="0.35">
      <c r="B202" s="231"/>
      <c r="D202" s="250"/>
      <c r="F202" s="231"/>
    </row>
    <row r="203" spans="1:8" ht="19" x14ac:dyDescent="0.35">
      <c r="B203" s="192" t="s">
        <v>346</v>
      </c>
      <c r="D203" s="193"/>
      <c r="F203" s="193"/>
      <c r="H203" s="194"/>
    </row>
    <row r="204" spans="1:8" ht="19" x14ac:dyDescent="0.35">
      <c r="B204" s="195" t="s">
        <v>137</v>
      </c>
      <c r="D204" s="196"/>
      <c r="F204" s="196"/>
      <c r="H204" s="197"/>
    </row>
    <row r="205" spans="1:8" ht="115" x14ac:dyDescent="0.35">
      <c r="B205" s="217" t="s">
        <v>347</v>
      </c>
      <c r="D205" s="309" t="s">
        <v>348</v>
      </c>
      <c r="E205" s="236"/>
      <c r="F205" s="311" t="s">
        <v>349</v>
      </c>
      <c r="G205" s="251"/>
      <c r="H205" s="310" t="s">
        <v>350</v>
      </c>
    </row>
    <row r="206" spans="1:8" ht="57" x14ac:dyDescent="0.35">
      <c r="A206" s="204"/>
      <c r="B206" s="252" t="s">
        <v>351</v>
      </c>
      <c r="C206" s="206"/>
      <c r="D206" s="309" t="s">
        <v>352</v>
      </c>
      <c r="E206" s="236"/>
      <c r="F206" s="309"/>
      <c r="G206" s="161"/>
      <c r="H206" s="310" t="s">
        <v>350</v>
      </c>
    </row>
    <row r="207" spans="1:8" ht="207" x14ac:dyDescent="0.35">
      <c r="B207" s="218" t="s">
        <v>353</v>
      </c>
      <c r="C207" s="206"/>
      <c r="D207" s="309" t="s">
        <v>354</v>
      </c>
      <c r="E207" s="236"/>
      <c r="F207" s="311" t="s">
        <v>355</v>
      </c>
      <c r="G207" s="251"/>
      <c r="H207" s="310" t="s">
        <v>350</v>
      </c>
    </row>
    <row r="208" spans="1:8" ht="19.5" thickBot="1" x14ac:dyDescent="0.4">
      <c r="B208" s="253"/>
      <c r="C208" s="254"/>
      <c r="D208" s="255"/>
      <c r="E208" s="254"/>
      <c r="F208" s="253"/>
      <c r="G208" s="254"/>
      <c r="H208" s="254"/>
    </row>
    <row r="209" spans="2:8" ht="19" x14ac:dyDescent="0.35">
      <c r="B209" s="231"/>
      <c r="D209" s="250"/>
      <c r="F209" s="231"/>
    </row>
    <row r="210" spans="2:8" ht="19.5" thickBot="1" x14ac:dyDescent="0.4">
      <c r="B210" s="363" t="s">
        <v>356</v>
      </c>
      <c r="C210" s="364"/>
      <c r="D210" s="364"/>
      <c r="E210" s="364"/>
      <c r="F210" s="364"/>
      <c r="G210" s="364"/>
      <c r="H210" s="364"/>
    </row>
    <row r="211" spans="2:8" ht="19" x14ac:dyDescent="0.35">
      <c r="B211" s="365" t="s">
        <v>357</v>
      </c>
      <c r="C211" s="366"/>
      <c r="D211" s="366"/>
      <c r="E211" s="366"/>
      <c r="F211" s="366"/>
      <c r="G211" s="366"/>
      <c r="H211" s="366"/>
    </row>
    <row r="212" spans="2:8" ht="19.5" thickBot="1" x14ac:dyDescent="0.4">
      <c r="B212" s="256"/>
      <c r="C212" s="256"/>
      <c r="D212" s="256"/>
      <c r="E212" s="256"/>
      <c r="F212" s="256"/>
      <c r="G212" s="256"/>
      <c r="H212" s="256"/>
    </row>
    <row r="213" spans="2:8" ht="19" x14ac:dyDescent="0.35">
      <c r="B213" s="368" t="s">
        <v>34</v>
      </c>
      <c r="C213" s="368"/>
      <c r="D213" s="368"/>
      <c r="E213" s="368"/>
      <c r="F213" s="368"/>
    </row>
    <row r="214" spans="2:8" ht="19" x14ac:dyDescent="0.35">
      <c r="B214" s="369" t="s">
        <v>358</v>
      </c>
      <c r="C214" s="369"/>
      <c r="D214" s="369"/>
      <c r="E214" s="369"/>
      <c r="F214" s="369"/>
    </row>
    <row r="215" spans="2:8" ht="19" x14ac:dyDescent="0.35">
      <c r="B215" s="358" t="s">
        <v>359</v>
      </c>
      <c r="C215" s="358"/>
      <c r="D215" s="358"/>
      <c r="E215" s="358"/>
      <c r="F215" s="358"/>
    </row>
    <row r="216" spans="2:8" ht="19" x14ac:dyDescent="0.35"/>
    <row r="217" spans="2:8" ht="19" x14ac:dyDescent="0.35"/>
    <row r="218" spans="2:8" ht="19" x14ac:dyDescent="0.35"/>
    <row r="219" spans="2:8" ht="19" x14ac:dyDescent="0.35"/>
    <row r="220" spans="2:8" ht="19" x14ac:dyDescent="0.35"/>
    <row r="221" spans="2:8" ht="19" x14ac:dyDescent="0.35"/>
    <row r="222" spans="2:8" ht="19" x14ac:dyDescent="0.35"/>
    <row r="223" spans="2:8" ht="19" x14ac:dyDescent="0.35"/>
    <row r="224" spans="2:8" ht="19" x14ac:dyDescent="0.35"/>
    <row r="225" ht="19" x14ac:dyDescent="0.35"/>
    <row r="226" ht="19" x14ac:dyDescent="0.35"/>
    <row r="227" ht="19" x14ac:dyDescent="0.35"/>
    <row r="228" ht="19" x14ac:dyDescent="0.35"/>
    <row r="229" ht="19" x14ac:dyDescent="0.35"/>
    <row r="230" ht="19" x14ac:dyDescent="0.35"/>
    <row r="231" ht="19" x14ac:dyDescent="0.35"/>
    <row r="232" ht="19" x14ac:dyDescent="0.35"/>
    <row r="233" ht="19" x14ac:dyDescent="0.35"/>
    <row r="234" ht="19" x14ac:dyDescent="0.35"/>
    <row r="235" ht="19" x14ac:dyDescent="0.35"/>
    <row r="236" ht="19" x14ac:dyDescent="0.35"/>
    <row r="237" ht="19" x14ac:dyDescent="0.35"/>
  </sheetData>
  <mergeCells count="13">
    <mergeCell ref="B215:F215"/>
    <mergeCell ref="B2:H2"/>
    <mergeCell ref="B3:H3"/>
    <mergeCell ref="B4:H4"/>
    <mergeCell ref="B5:H5"/>
    <mergeCell ref="B6:H6"/>
    <mergeCell ref="B7:H7"/>
    <mergeCell ref="B8:H8"/>
    <mergeCell ref="B210:H210"/>
    <mergeCell ref="B211:H211"/>
    <mergeCell ref="B9:H9"/>
    <mergeCell ref="B213:F213"/>
    <mergeCell ref="B214:F214"/>
  </mergeCells>
  <phoneticPr fontId="68" type="noConversion"/>
  <dataValidations xWindow="1111" yWindow="470" count="35">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2:D79 D111:D113 D115:D120 D84:D101" xr:uid="{00000000-0002-0000-0200-000000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9 D104:D105 D160:D162 D56 D51:D53 D36 D46:D47 D128 D26:D31 D124 D19:D22 D204:D207 D180 D176 D171 D168 D165 D143:D148 D155 D151 D43 D136 D132 D82:D83" xr:uid="{00000000-0002-0000-0200-00000100000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1" xr:uid="{00000000-0002-0000-0200-000002000000}">
      <formula1>0</formula1>
    </dataValidation>
    <dataValidation type="textLength" allowBlank="1" showInputMessage="1" showErrorMessage="1" errorTitle="Por favor, no editar estas celda" error="Por favor, no edite estas celdas" sqref="B104:B106 B124:B125 B140 B136:B137 B132:B133 B128:B129" xr:uid="{00000000-0002-0000-0200-000003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7" xr:uid="{00000000-0002-0000-0200-000004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5" xr:uid="{00000000-0002-0000-0200-000005000000}">
      <formula1>2</formula1>
    </dataValidation>
    <dataValidation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4" xr:uid="{00000000-0002-0000-0200-00000600000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3" xr:uid="{00000000-0002-0000-0200-000007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1:D182" xr:uid="{00000000-0002-0000-0200-00000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6" xr:uid="{00000000-0002-0000-0200-000009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7 D172:D173 D169:D170 D166:D167 D156:D157 D152 D137 D133 D129 D125" xr:uid="{00000000-0002-0000-0200-00000A0000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90" xr:uid="{00000000-0002-0000-0200-00000B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1" xr:uid="{00000000-0002-0000-0200-00000C00000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92:F193 F181:F187 F137 F156:F157 F133 F129 F125 F177 F172:F173 F169:F170 F166:F167" xr:uid="{00000000-0002-0000-0200-00000D000000}">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2" xr:uid="{00000000-0002-0000-0200-00000E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93" xr:uid="{00000000-0002-0000-0200-00000F000000}">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11:B113 B98 B96 B94 B92 B90 B88 B86 B84 B76 B74 B72 B70 B68 B66 B119 B117 B115" xr:uid="{00000000-0002-0000-0200-000010000000}">
      <formula1>Commodities_list</formula1>
    </dataValidation>
    <dataValidation type="whole" allowBlank="1" showInputMessage="1" showErrorMessage="1" errorTitle="Por favor, no editar estas celda" error="Por favor, no edite estas celdas" sqref="B176:B177 B165:B170 B160:B162 B155:B157 B151:B152 B143:B148 B204:B207" xr:uid="{00000000-0002-0000-0200-000011000000}">
      <formula1>10000</formula1>
      <formula2>50000</formula2>
    </dataValidation>
    <dataValidation type="whole" allowBlank="1" showInputMessage="1" showErrorMessage="1" errorTitle="Por favor, no editar estas celda" error="Por favor, no edite estas celdas" sqref="B208:H209 B180:B185 B187:B193" xr:uid="{00000000-0002-0000-0200-000012000000}">
      <formula1>4</formula1>
      <formula2>5</formula2>
    </dataValidation>
    <dataValidation allowBlank="1" showInputMessage="1" showErrorMessage="1" promptTitle="Nombre del registro" prompt="Ingrese el nombre del Registro de Beneficiarios Reales" sqref="D48" xr:uid="{00000000-0002-0000-0200-000013000000}"/>
    <dataValidation allowBlank="1" showInputMessage="1" showErrorMessage="1" promptTitle="Additional relevant files" prompt="If several files relevant to the report exist, please indicate as such here. If several, please copy this into several rows." sqref="D48" xr:uid="{00000000-0002-0000-0200-00001400000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8:F191 F180" xr:uid="{00000000-0002-0000-0200-000015000000}">
      <formula1>0</formula1>
    </dataValidation>
    <dataValidation allowBlank="1" showInputMessage="1" showErrorMessage="1" errorTitle="Por favor, no editar estas celda" error="Por favor, no edite estas celdas" sqref="B171:B173" xr:uid="{00000000-0002-0000-0200-000016000000}"/>
    <dataValidation type="whole" allowBlank="1" showInputMessage="1" showErrorMessage="1" errorTitle="No editar estas celdas" error="Por favor, no edite estas celdas" sqref="B212 B210" xr:uid="{00000000-0002-0000-0200-000017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9" xr:uid="{00000000-0002-0000-0200-00001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8" xr:uid="{00000000-0002-0000-0200-000019000000}">
      <formula1>2</formula1>
    </dataValidation>
    <dataValidation type="whole" showInputMessage="1" showErrorMessage="1" sqref="B60:B61 H201 B174:D174 F174 B178:D178 F178 D25 F32 D32 F37 D37 F44 D44 F49 D49 F54 D54 D80 F80 F102 F106:F107 B82:B83 E109 B110:G110 B114:G114 C180:C193 D18 F122 C124:C125 F126 B130:D130 F130 B134:D134 F134 C136:C137 F149 C151:C152 F153 B158:D158 F158 B163:D163 C165:C173 C104:C106 B107:D107 E160:E163 C128:C129 C132:C133 B126:D126 C140 C143:C148 C155:C157 C160:C162 B153:D153 C176:C177 F163 F18 F59 B120:B121 B149:D149 C204:C207 C115:C121 G160:G163 E165:E174 G165:G174 G176:G178 E176:E178 E140:G141 F25:G25 G31:G32 E111:E113 G111:G113 C82:C101 C111:C113 I1:I16 H23 E59:E80 D59 B102:D102 H37 H32 B80 G59:G80 C59:C80 A1:A83 E82:E102 G82:G102 G180:G202 E180:E202 D200:D202 H44 A203:A207 G204:G207 E204:E207 B122:D122 G109 B109:C109 B141:D141 B116 B11:F11 B213:F215 B1:H1 B10:H10 B12:H16 G18:G23 B18:C23 E18:E23 D23 F23 B118 B25:C32 E25:E32 E34:E37 G34:G37 B34:C37 B39:C44 E39:E44 G39:G44 G46:G49 B46:C49 E46:E49 E51:E54 G51:G54 B51:C54 B56:C57 D57 F57 E56:E57 G56:G57 E104:E107 G104:G107 E115:E122 G115:G122 E124:E126 G124:G126 E128:E130 G128:G130 G132:G134 E132:E134 E136:E138 F138 B138:D138 G136:G138 G143:G149 E143:E149 G151:G153 E151:E153 G155:G158 E155:E158 H126 H153 H149 H141 H138 H134 H130 H102 H107 H122 H80 H178 H174 H163 H158 H57 H54 H49 B194:C202 D194:D196 F194:F196 F200:F202" xr:uid="{00000000-0002-0000-0200-00001A000000}">
      <formula1>999999</formula1>
      <formula2>99999999</formula2>
    </dataValidation>
    <dataValidation showInputMessage="1" showErrorMessage="1" sqref="B59 D197:D199" xr:uid="{00000000-0002-0000-0200-00001B000000}"/>
    <dataValidation type="textLength" allowBlank="1" showInputMessage="1" showErrorMessage="1" sqref="H104:H106 H143:H148 H34:H36 H31 H165:H173 H51:H53 H56 H41:H43 H204:H207 H109:H121 H124:H125 H128:H129 H132:H133 H136:H137 H140 H18:H22 H151:H152 H155:H157 H160:H162 H82:H101 H176:H177 H25 H59:H79 H46:H48 F165 H180:H185 H187:H200" xr:uid="{00000000-0002-0000-0200-00001C000000}">
      <formula1>0</formula1>
      <formula2>350</formula2>
    </dataValidation>
    <dataValidation type="whole" showInputMessage="1" showErrorMessage="1" errorTitle="No editar estas celdas" error="Por favor, no edite estas celdas" sqref="B2:H9 B17:H17 B33:H33 B38:H38 B45:H45 B50:H50 B55:H55 B58:H58 B81:H81 B103:H103 B108:H108 B123:H123 B127:H127 B131:H131 B135:H135 B139:H139 B142:H142 B150:H150 B154:H154 B159:H159 B164:H164 B175:H175 B179:H179 D140 D106 B24:H24 B203:H203" xr:uid="{00000000-0002-0000-0200-00001D000000}">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119 F66 F70 F72 F74 F76 F117 F68 F78 F111:F113 F115 F94 F96 F84 F86 F88 F90 F92 F98 F100" xr:uid="{00000000-0002-0000-0200-00001E000000}">
      <formula1>"&lt;Unidad&gt;,Sm3,Sm3 o.e.,Barriles,Toneladas,oz,carats,Pce"</formula1>
    </dataValidation>
    <dataValidation type="custom" allowBlank="1" showErrorMessage="1" sqref="H26:H30" xr:uid="{00000000-0002-0000-0200-00001F000000}">
      <formula1>AND(GTE(LEN(H26),MIN((0),(350))),LTE(LEN(H26),MAX((0),(350))))</formula1>
    </dataValidation>
    <dataValidation type="decimal" allowBlank="1" showErrorMessage="1" sqref="G26:G30" xr:uid="{00000000-0002-0000-0200-000020000000}">
      <formula1>999999</formula1>
      <formula2>99999999</formula2>
    </dataValidation>
    <dataValidation type="list" allowBlank="1" showInputMessage="1" showErrorMessage="1" prompt="Tipo de reporte - Indique el tipo de presentación de información de entre las siguientes opciones:_x000a__x000a_Divulgación sistemática_x000a_Régimen informativo del EITI_x000a_No disponible_x000a_No se aplica" sqref="D34:D35 D39:D42 D60:D61" xr:uid="{00000000-0002-0000-0200-000021000000}">
      <formula1>Reporting_options_list</formula1>
    </dataValidation>
    <dataValidation type="custom" allowBlank="1" showInputMessage="1" showErrorMessage="1" errorTitle="Por favor, no editar estas celda" error="Por favor, no edite estas celdas" sqref="B186" xr:uid="{00000000-0002-0000-0200-000022000000}">
      <formula1>4</formula1>
    </dataValidation>
  </dataValidations>
  <hyperlinks>
    <hyperlink ref="B17" r:id="rId1" location="r2-1" xr:uid="{00000000-0004-0000-0200-000000000000}"/>
    <hyperlink ref="B24" r:id="rId2" location="r2-2" xr:uid="{00000000-0004-0000-0200-000001000000}"/>
    <hyperlink ref="B45" r:id="rId3" location="r2-5" xr:uid="{00000000-0004-0000-0200-000002000000}"/>
    <hyperlink ref="B50" r:id="rId4" location="r2-6" xr:uid="{00000000-0004-0000-0200-000003000000}"/>
    <hyperlink ref="B55" r:id="rId5" location="r3-1" xr:uid="{00000000-0004-0000-0200-000004000000}"/>
    <hyperlink ref="B59" r:id="rId6" xr:uid="{00000000-0004-0000-0200-000005000000}"/>
    <hyperlink ref="B81" r:id="rId7" location="r3-3" xr:uid="{00000000-0004-0000-0200-000006000000}"/>
    <hyperlink ref="B103" r:id="rId8" location="r4-1" display="Requisito EITI 4.1: Exhaustividad:" xr:uid="{00000000-0004-0000-0200-000007000000}"/>
    <hyperlink ref="B108" r:id="rId9" location="r4-2" xr:uid="{00000000-0004-0000-0200-000008000000}"/>
    <hyperlink ref="B123" r:id="rId10" location="r4-3" xr:uid="{00000000-0004-0000-0200-000009000000}"/>
    <hyperlink ref="B127" r:id="rId11" location="r4-4" xr:uid="{00000000-0004-0000-0200-00000A000000}"/>
    <hyperlink ref="B131" r:id="rId12" location="r4-5" xr:uid="{00000000-0004-0000-0200-00000B000000}"/>
    <hyperlink ref="B135" r:id="rId13" location="r4-6" xr:uid="{00000000-0004-0000-0200-00000C000000}"/>
    <hyperlink ref="B139" r:id="rId14" location="r4-8" xr:uid="{00000000-0004-0000-0200-00000D000000}"/>
    <hyperlink ref="B142" r:id="rId15" location="r4-9" xr:uid="{00000000-0004-0000-0200-00000E000000}"/>
    <hyperlink ref="B154" r:id="rId16" location="r5-2" xr:uid="{00000000-0004-0000-0200-00000F000000}"/>
    <hyperlink ref="B159" r:id="rId17" location="r5-3" xr:uid="{00000000-0004-0000-0200-000010000000}"/>
    <hyperlink ref="B175" r:id="rId18" location="r6-2" xr:uid="{00000000-0004-0000-0200-000011000000}"/>
    <hyperlink ref="B179" r:id="rId19" location="r6-3" xr:uid="{00000000-0004-0000-0200-000012000000}"/>
    <hyperlink ref="B164" r:id="rId20" location="r6-1" xr:uid="{00000000-0004-0000-0200-000013000000}"/>
    <hyperlink ref="B33" r:id="rId21" location="r2-3" xr:uid="{00000000-0004-0000-0200-000014000000}"/>
    <hyperlink ref="B58" r:id="rId22" location="r3-2" xr:uid="{00000000-0004-0000-0200-000015000000}"/>
    <hyperlink ref="B211:F211" r:id="rId23" display="Give us your feedback or report a conflict in the data! Write to us at  data@eiti.org" xr:uid="{00000000-0004-0000-0200-000016000000}"/>
    <hyperlink ref="B210:F210" r:id="rId24" display="Puede acceder a la versión más reciente de las plantillas de datos resumidos en https://eiti.org/es/documento/plantilla-datos-resumidos-del-eiti" xr:uid="{00000000-0004-0000-0200-000017000000}"/>
    <hyperlink ref="B150" r:id="rId25" location="r5-1" xr:uid="{00000000-0004-0000-0200-000018000000}"/>
    <hyperlink ref="B38" r:id="rId26" location="r2-4" xr:uid="{00000000-0004-0000-0200-000019000000}"/>
    <hyperlink ref="F47" r:id="rId27" xr:uid="{00000000-0004-0000-0200-00001A000000}"/>
    <hyperlink ref="F51" r:id="rId28" xr:uid="{00000000-0004-0000-0200-00001B000000}"/>
    <hyperlink ref="F52" r:id="rId29" xr:uid="{00000000-0004-0000-0200-00001C000000}"/>
    <hyperlink ref="F53" r:id="rId30" xr:uid="{00000000-0004-0000-0200-00001D000000}"/>
    <hyperlink ref="F56" r:id="rId31" xr:uid="{00000000-0004-0000-0200-00001E000000}"/>
    <hyperlink ref="F60" r:id="rId32" xr:uid="{00000000-0004-0000-0200-00001F000000}"/>
    <hyperlink ref="F61" r:id="rId33" xr:uid="{00000000-0004-0000-0200-000020000000}"/>
    <hyperlink ref="F82" r:id="rId34" xr:uid="{00000000-0004-0000-0200-000021000000}"/>
    <hyperlink ref="F83" r:id="rId35" xr:uid="{00000000-0004-0000-0200-000022000000}"/>
    <hyperlink ref="F151" r:id="rId36" xr:uid="{00000000-0004-0000-0200-000023000000}"/>
    <hyperlink ref="F162" r:id="rId37" xr:uid="{00000000-0004-0000-0200-000024000000}"/>
    <hyperlink ref="F180" r:id="rId38" xr:uid="{00000000-0004-0000-0200-000025000000}"/>
    <hyperlink ref="F207" r:id="rId39" xr:uid="{00000000-0004-0000-0200-000026000000}"/>
    <hyperlink ref="F205" r:id="rId40" xr:uid="{00000000-0004-0000-0200-000027000000}"/>
    <hyperlink ref="B203" r:id="rId41" location="r6-4" xr:uid="{00000000-0004-0000-0200-000028000000}"/>
    <hyperlink ref="B181" r:id="rId42" display="Producto Interno Bruto - SCN 2008 C. Explotación de minas y canteras, incluidos el gas y el petróleo" xr:uid="{00000000-0004-0000-0200-000029000000}"/>
    <hyperlink ref="F195" r:id="rId43" xr:uid="{00000000-0004-0000-0200-00002A000000}"/>
    <hyperlink ref="F196" r:id="rId44" xr:uid="{00000000-0004-0000-0200-00002B000000}"/>
    <hyperlink ref="F200" r:id="rId45" xr:uid="{00000000-0004-0000-0200-00002C000000}"/>
    <hyperlink ref="B182" r:id="rId46" display="Producto Interno Bruto - SCN 2008 C. Explotación de minas y canteras, incluidos el gas y el petróleo" xr:uid="{00000000-0004-0000-0200-00002D000000}"/>
    <hyperlink ref="F183" r:id="rId47" xr:uid="{00000000-0004-0000-0200-00002E000000}"/>
    <hyperlink ref="F184" r:id="rId48" xr:uid="{00000000-0004-0000-0200-00002F000000}"/>
    <hyperlink ref="H181" r:id="rId49" xr:uid="{00000000-0004-0000-0200-000030000000}"/>
    <hyperlink ref="H182" r:id="rId50" xr:uid="{00000000-0004-0000-0200-000031000000}"/>
    <hyperlink ref="H199" r:id="rId51" xr:uid="{00000000-0004-0000-0200-000032000000}"/>
    <hyperlink ref="H193" r:id="rId52" xr:uid="{00000000-0004-0000-0200-000033000000}"/>
    <hyperlink ref="F30" r:id="rId53" xr:uid="{00000000-0004-0000-0200-000034000000}"/>
    <hyperlink ref="F46" r:id="rId54" xr:uid="{00000000-0004-0000-0200-000035000000}"/>
  </hyperlinks>
  <pageMargins left="0.25" right="0.25" top="0.75" bottom="0.75" header="0.3" footer="0.3"/>
  <pageSetup paperSize="8" scale="83" fitToHeight="0" orientation="landscape" horizontalDpi="2400" verticalDpi="2400" r:id="rId55"/>
  <legacyDrawing r:id="rId56"/>
  <extLst>
    <ext xmlns:x14="http://schemas.microsoft.com/office/spreadsheetml/2009/9/main" uri="{CCE6A557-97BC-4b89-ADB6-D9C93CAAB3DF}">
      <x14:dataValidations xmlns:xm="http://schemas.microsoft.com/office/excel/2006/main" xWindow="1111" yWindow="470" count="8">
        <x14:dataValidation type="list" showInputMessage="1" showErrorMessage="1" xr:uid="{00000000-0002-0000-0200-000023000000}">
          <x14:formula1>
            <xm:f>Lists!$P$3:$P$74</xm:f>
          </x14:formula1>
          <xm:sqref>B65 B63</xm:sqref>
        </x14:dataValidation>
        <x14:dataValidation type="list" operator="equal" showInputMessage="1" showErrorMessage="1" errorTitle="El contenido ingresado es inváli" error="El contenido ingresado es inválido" promptTitle="Ingrese la unidad" prompt="Ingrese la moneda de acuerdo con el código de divisas ISO de tres letreas." xr:uid="{00000000-0002-0000-0200-000024000000}">
          <x14:formula1>
            <xm:f>Lists!$I$11:$I$168</xm:f>
          </x14:formula1>
          <xm:sqref>F120:F121 F118 F116 F73 F75 F71 F69 F67 F65 F63 F79 F77</xm:sqref>
        </x14:dataValidation>
        <x14:dataValidation type="list" showInputMessage="1" showErrorMessage="1" xr:uid="{00000000-0002-0000-0200-000025000000}">
          <x14:formula1>
            <xm:f>Lists!$O$3:$O$74</xm:f>
          </x14:formula1>
          <xm:sqref>B67 B71 B73 B69 B75 B77 B89 B97 B93 B91 B99 B85 B87</xm:sqref>
        </x14:dataValidation>
        <x14:dataValidation type="list" showInputMessage="1" showErrorMessage="1" xr:uid="{00000000-0002-0000-0200-000026000000}">
          <x14:formula1>
            <xm:f>Lists!$O$3:$O$75</xm:f>
          </x14:formula1>
          <xm:sqref>B95 B101</xm:sqref>
        </x14:dataValidation>
        <x14:dataValidation type="list" showInputMessage="1" showErrorMessage="1" xr:uid="{00000000-0002-0000-0200-000027000000}">
          <x14:formula1>
            <xm:f>Lists!$P$3:$P$75</xm:f>
          </x14:formula1>
          <xm:sqref>B100</xm:sqref>
        </x14:dataValidation>
        <x14:dataValidation type="list" showInputMessage="1" showErrorMessage="1" xr:uid="{00000000-0002-0000-0200-000028000000}">
          <x14:formula1>
            <xm:f>Lists!$P$3:$P$76</xm:f>
          </x14:formula1>
          <xm:sqref>B78</xm:sqref>
        </x14:dataValidation>
        <x14:dataValidation type="list" showInputMessage="1" showErrorMessage="1" xr:uid="{00000000-0002-0000-0200-000029000000}">
          <x14:formula1>
            <xm:f>Lists!$O$3:$O$76</xm:f>
          </x14:formula1>
          <xm:sqref>B79</xm:sqref>
        </x14:dataValidation>
        <x14:dataValidation type="list" showInputMessage="1" showErrorMessage="1" xr:uid="{00000000-0002-0000-0200-00002A000000}">
          <x14:formula1>
            <xm:f>Lists!$I$11:$I$168</xm:f>
          </x14:formula1>
          <xm:sqref>F197:F199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112"/>
  <sheetViews>
    <sheetView showGridLines="0" topLeftCell="A23" zoomScale="70" zoomScaleNormal="70" workbookViewId="0">
      <selection activeCell="E47" sqref="E47"/>
    </sheetView>
  </sheetViews>
  <sheetFormatPr defaultColWidth="4" defaultRowHeight="24" customHeight="1" x14ac:dyDescent="0.35"/>
  <cols>
    <col min="1" max="1" width="4" style="180"/>
    <col min="2" max="2" width="81.36328125" style="180" customWidth="1"/>
    <col min="3" max="3" width="44.453125" style="180" customWidth="1"/>
    <col min="4" max="4" width="38.81640625" style="180" customWidth="1"/>
    <col min="5" max="5" width="46.81640625" style="180" bestFit="1" customWidth="1"/>
    <col min="6" max="6" width="26.453125" style="180" customWidth="1"/>
    <col min="7" max="7" width="76.7265625" style="180" bestFit="1" customWidth="1"/>
    <col min="8" max="8" width="26.453125" style="180" customWidth="1"/>
    <col min="9" max="9" width="26.453125" style="257" customWidth="1"/>
    <col min="10" max="10" width="26.453125" style="180" customWidth="1"/>
    <col min="11" max="11" width="4" style="180" customWidth="1"/>
    <col min="12" max="33" width="4" style="180"/>
    <col min="34" max="34" width="12.1796875" style="180" bestFit="1" customWidth="1"/>
    <col min="35" max="16384" width="4" style="180"/>
  </cols>
  <sheetData>
    <row r="1" spans="2:12" ht="19" x14ac:dyDescent="0.35"/>
    <row r="2" spans="2:12" ht="19" x14ac:dyDescent="0.35">
      <c r="B2" s="359" t="s">
        <v>360</v>
      </c>
      <c r="C2" s="359"/>
      <c r="D2" s="359"/>
      <c r="E2" s="359"/>
      <c r="F2" s="359"/>
      <c r="G2" s="359"/>
      <c r="H2" s="359"/>
      <c r="I2" s="359"/>
      <c r="J2" s="359"/>
    </row>
    <row r="3" spans="2:12" ht="19" x14ac:dyDescent="0.35">
      <c r="B3" s="360" t="s">
        <v>39</v>
      </c>
      <c r="C3" s="360"/>
      <c r="D3" s="360"/>
      <c r="E3" s="360"/>
      <c r="F3" s="360"/>
      <c r="G3" s="360"/>
      <c r="H3" s="360"/>
      <c r="I3" s="360"/>
      <c r="J3" s="360"/>
    </row>
    <row r="4" spans="2:12" ht="15" customHeight="1" x14ac:dyDescent="0.35">
      <c r="B4" s="362" t="s">
        <v>361</v>
      </c>
      <c r="C4" s="362"/>
      <c r="D4" s="362"/>
      <c r="E4" s="362"/>
      <c r="F4" s="362"/>
      <c r="G4" s="362"/>
      <c r="H4" s="362"/>
      <c r="I4" s="362"/>
      <c r="J4" s="362"/>
    </row>
    <row r="5" spans="2:12" ht="15" customHeight="1" x14ac:dyDescent="0.35">
      <c r="B5" s="362" t="s">
        <v>362</v>
      </c>
      <c r="C5" s="362"/>
      <c r="D5" s="362"/>
      <c r="E5" s="362"/>
      <c r="F5" s="362"/>
      <c r="G5" s="362"/>
      <c r="H5" s="362"/>
      <c r="I5" s="362"/>
      <c r="J5" s="362"/>
    </row>
    <row r="6" spans="2:12" ht="15" customHeight="1" x14ac:dyDescent="0.35">
      <c r="B6" s="362" t="s">
        <v>363</v>
      </c>
      <c r="C6" s="362"/>
      <c r="D6" s="362"/>
      <c r="E6" s="362"/>
      <c r="F6" s="362"/>
      <c r="G6" s="362"/>
      <c r="H6" s="362"/>
      <c r="I6" s="362"/>
      <c r="J6" s="362"/>
    </row>
    <row r="7" spans="2:12" ht="15.65" customHeight="1" x14ac:dyDescent="0.35">
      <c r="B7" s="362" t="s">
        <v>364</v>
      </c>
      <c r="C7" s="362"/>
      <c r="D7" s="362"/>
      <c r="E7" s="362"/>
      <c r="F7" s="362"/>
      <c r="G7" s="362"/>
      <c r="H7" s="362"/>
      <c r="I7" s="362"/>
      <c r="J7" s="362"/>
    </row>
    <row r="8" spans="2:12" ht="19" x14ac:dyDescent="0.5">
      <c r="B8" s="371" t="s">
        <v>365</v>
      </c>
      <c r="C8" s="371"/>
      <c r="D8" s="371"/>
      <c r="E8" s="371"/>
      <c r="F8" s="371"/>
      <c r="G8" s="371"/>
      <c r="H8" s="371"/>
      <c r="I8" s="371"/>
      <c r="J8" s="371"/>
    </row>
    <row r="9" spans="2:12" ht="19" x14ac:dyDescent="0.35"/>
    <row r="10" spans="2:12" ht="19" x14ac:dyDescent="0.35">
      <c r="B10" s="372" t="s">
        <v>366</v>
      </c>
      <c r="C10" s="372"/>
      <c r="D10" s="372"/>
      <c r="E10" s="372"/>
      <c r="F10" s="372"/>
      <c r="G10" s="372"/>
      <c r="H10" s="372"/>
      <c r="I10" s="372"/>
      <c r="J10" s="372"/>
    </row>
    <row r="11" spans="2:12" s="132" customFormat="1" ht="25.5" customHeight="1" x14ac:dyDescent="0.35">
      <c r="B11" s="373" t="s">
        <v>367</v>
      </c>
      <c r="C11" s="373"/>
      <c r="D11" s="373"/>
      <c r="E11" s="373"/>
      <c r="F11" s="373"/>
      <c r="G11" s="373"/>
      <c r="H11" s="373"/>
      <c r="I11" s="373"/>
      <c r="J11" s="373"/>
    </row>
    <row r="12" spans="2:12" s="258" customFormat="1" ht="19" x14ac:dyDescent="0.35">
      <c r="B12" s="374"/>
      <c r="C12" s="374"/>
      <c r="D12" s="374"/>
      <c r="E12" s="374"/>
      <c r="F12" s="374"/>
      <c r="G12" s="374"/>
      <c r="H12" s="374"/>
      <c r="I12" s="374"/>
      <c r="J12" s="374"/>
    </row>
    <row r="13" spans="2:12" s="258" customFormat="1" ht="19" x14ac:dyDescent="0.35">
      <c r="B13" s="370" t="s">
        <v>368</v>
      </c>
      <c r="C13" s="370"/>
      <c r="D13" s="370"/>
      <c r="E13" s="370"/>
      <c r="F13" s="370"/>
      <c r="G13" s="370"/>
      <c r="H13" s="370"/>
      <c r="I13" s="370"/>
      <c r="J13" s="370"/>
    </row>
    <row r="14" spans="2:12" s="258" customFormat="1" ht="19" x14ac:dyDescent="0.35">
      <c r="B14" s="259" t="s">
        <v>369</v>
      </c>
      <c r="C14" s="259" t="s">
        <v>370</v>
      </c>
      <c r="D14" s="180" t="s">
        <v>371</v>
      </c>
      <c r="E14" s="180" t="s">
        <v>372</v>
      </c>
      <c r="F14" s="260"/>
      <c r="G14" s="261"/>
      <c r="I14" s="262"/>
    </row>
    <row r="15" spans="2:12" s="258" customFormat="1" ht="19" x14ac:dyDescent="0.35">
      <c r="B15" s="180" t="s">
        <v>373</v>
      </c>
      <c r="C15" s="180" t="s">
        <v>374</v>
      </c>
      <c r="D15" s="180" t="s">
        <v>375</v>
      </c>
      <c r="E15" s="263">
        <f>SUMIF(Government_revenues_table[Entidad gubernamental],Government_agencies[[#This Row],[Nombre completo del organismo]],Government_revenues_table[Valor de ingresos])</f>
        <v>335920.34554809995</v>
      </c>
      <c r="F15" s="261"/>
      <c r="G15" s="261"/>
      <c r="I15" s="262"/>
    </row>
    <row r="16" spans="2:12" s="258" customFormat="1" ht="19" x14ac:dyDescent="0.35">
      <c r="B16" s="258" t="s">
        <v>376</v>
      </c>
      <c r="C16" s="180" t="s">
        <v>374</v>
      </c>
      <c r="D16" s="180" t="s">
        <v>377</v>
      </c>
      <c r="E16" s="263">
        <f>SUMIF(Government_revenues_table[Entidad gubernamental],Government_agencies[[#This Row],[Nombre completo del organismo]],Government_revenues_table[Valor de ingresos])</f>
        <v>7432.6028812505283</v>
      </c>
      <c r="F16" s="261"/>
      <c r="G16" s="180"/>
      <c r="I16" s="262"/>
      <c r="J16" s="260"/>
      <c r="K16" s="260"/>
      <c r="L16" s="260"/>
    </row>
    <row r="17" spans="2:12" s="258" customFormat="1" ht="19" x14ac:dyDescent="0.35">
      <c r="B17" s="258" t="s">
        <v>378</v>
      </c>
      <c r="C17" s="180" t="s">
        <v>374</v>
      </c>
      <c r="D17" s="180" t="s">
        <v>379</v>
      </c>
      <c r="E17" s="263">
        <f>SUMIF(Government_revenues_table[Entidad gubernamental],Government_agencies[[#This Row],[Nombre completo del organismo]],Government_revenues_table[Valor de ingresos])</f>
        <v>0</v>
      </c>
      <c r="F17" s="261"/>
      <c r="G17" s="180"/>
      <c r="I17" s="262"/>
      <c r="J17" s="261"/>
      <c r="K17" s="261"/>
      <c r="L17" s="261"/>
    </row>
    <row r="18" spans="2:12" s="258" customFormat="1" ht="19" x14ac:dyDescent="0.35">
      <c r="B18" s="258" t="s">
        <v>380</v>
      </c>
      <c r="C18" s="180" t="s">
        <v>374</v>
      </c>
      <c r="D18" s="180" t="s">
        <v>381</v>
      </c>
      <c r="E18" s="263">
        <f>SUMIF(Government_revenues_table[Entidad gubernamental],Government_agencies[[#This Row],[Nombre completo del organismo]],Government_revenues_table[Valor de ingresos])</f>
        <v>6.4852320299999997</v>
      </c>
      <c r="I18" s="262"/>
      <c r="J18" s="261"/>
      <c r="K18" s="261"/>
      <c r="L18" s="261"/>
    </row>
    <row r="19" spans="2:12" s="258" customFormat="1" ht="19" x14ac:dyDescent="0.35">
      <c r="C19" s="180"/>
      <c r="D19" s="264"/>
      <c r="I19" s="262"/>
    </row>
    <row r="20" spans="2:12" s="258" customFormat="1" ht="19" x14ac:dyDescent="0.35">
      <c r="B20" s="370" t="s">
        <v>383</v>
      </c>
      <c r="C20" s="370"/>
      <c r="D20" s="370"/>
      <c r="E20" s="370"/>
      <c r="F20" s="370"/>
      <c r="G20" s="370"/>
      <c r="H20" s="370"/>
      <c r="I20" s="370"/>
      <c r="J20" s="370"/>
    </row>
    <row r="21" spans="2:12" s="258" customFormat="1" ht="19" x14ac:dyDescent="0.35">
      <c r="B21" s="375" t="s">
        <v>384</v>
      </c>
      <c r="C21" s="376"/>
      <c r="D21" s="376"/>
      <c r="E21" s="376"/>
      <c r="I21" s="262"/>
    </row>
    <row r="22" spans="2:12" s="258" customFormat="1" ht="19" x14ac:dyDescent="0.35">
      <c r="B22" s="337" t="s">
        <v>385</v>
      </c>
      <c r="C22" s="336" t="s">
        <v>386</v>
      </c>
      <c r="D22" s="377" t="s">
        <v>387</v>
      </c>
      <c r="E22" s="377"/>
      <c r="I22" s="262"/>
    </row>
    <row r="23" spans="2:12" s="258" customFormat="1" ht="19" x14ac:dyDescent="0.35">
      <c r="I23" s="262"/>
    </row>
    <row r="24" spans="2:12" s="258" customFormat="1" ht="19" x14ac:dyDescent="0.35">
      <c r="B24" s="259" t="s">
        <v>388</v>
      </c>
      <c r="C24" s="259" t="s">
        <v>389</v>
      </c>
      <c r="D24" s="180" t="s">
        <v>390</v>
      </c>
      <c r="E24" s="180" t="s">
        <v>391</v>
      </c>
      <c r="F24" s="180" t="s">
        <v>392</v>
      </c>
      <c r="G24" s="180" t="s">
        <v>393</v>
      </c>
      <c r="H24" s="180" t="s">
        <v>394</v>
      </c>
      <c r="I24" s="257" t="s">
        <v>395</v>
      </c>
    </row>
    <row r="25" spans="2:12" s="258" customFormat="1" ht="19" x14ac:dyDescent="0.4">
      <c r="B25" s="145" t="s">
        <v>396</v>
      </c>
      <c r="C25" s="258" t="s">
        <v>397</v>
      </c>
      <c r="D25" s="180">
        <v>30618725320</v>
      </c>
      <c r="E25" s="258" t="s">
        <v>398</v>
      </c>
      <c r="F25" s="258" t="s">
        <v>399</v>
      </c>
      <c r="G25" s="265" t="s">
        <v>400</v>
      </c>
      <c r="H25" s="277" t="s">
        <v>401</v>
      </c>
      <c r="I25" s="266">
        <v>7234.6467349899995</v>
      </c>
    </row>
    <row r="26" spans="2:12" s="258" customFormat="1" ht="19" x14ac:dyDescent="0.4">
      <c r="B26" s="145" t="s">
        <v>402</v>
      </c>
      <c r="C26" s="258" t="s">
        <v>397</v>
      </c>
      <c r="D26" s="180">
        <v>30500544844</v>
      </c>
      <c r="E26" s="258" t="s">
        <v>398</v>
      </c>
      <c r="F26" s="258" t="s">
        <v>403</v>
      </c>
      <c r="G26" s="265" t="s">
        <v>404</v>
      </c>
      <c r="H26" s="265" t="s">
        <v>401</v>
      </c>
      <c r="I26" s="266">
        <v>245.312545</v>
      </c>
    </row>
    <row r="27" spans="2:12" s="258" customFormat="1" ht="19" x14ac:dyDescent="0.4">
      <c r="B27" s="145" t="s">
        <v>405</v>
      </c>
      <c r="C27" s="258" t="s">
        <v>397</v>
      </c>
      <c r="D27" s="180">
        <v>30708380829</v>
      </c>
      <c r="E27" s="258" t="s">
        <v>398</v>
      </c>
      <c r="F27" s="258" t="s">
        <v>406</v>
      </c>
      <c r="G27" s="265" t="s">
        <v>407</v>
      </c>
      <c r="H27" s="265" t="s">
        <v>408</v>
      </c>
      <c r="I27" s="266">
        <v>2039.4947204300001</v>
      </c>
    </row>
    <row r="28" spans="2:12" s="258" customFormat="1" ht="19" x14ac:dyDescent="0.4">
      <c r="B28" s="145" t="s">
        <v>409</v>
      </c>
      <c r="C28" s="258" t="s">
        <v>397</v>
      </c>
      <c r="D28" s="180">
        <v>30679893064</v>
      </c>
      <c r="E28" s="258" t="s">
        <v>398</v>
      </c>
      <c r="F28" s="258" t="s">
        <v>410</v>
      </c>
      <c r="G28" s="265" t="s">
        <v>411</v>
      </c>
      <c r="H28" s="265" t="s">
        <v>401</v>
      </c>
      <c r="I28" s="266">
        <v>2908.6547314300005</v>
      </c>
    </row>
    <row r="29" spans="2:12" s="258" customFormat="1" ht="19" x14ac:dyDescent="0.4">
      <c r="B29" s="145" t="s">
        <v>412</v>
      </c>
      <c r="C29" s="258" t="s">
        <v>397</v>
      </c>
      <c r="D29" s="180">
        <v>30677262466</v>
      </c>
      <c r="E29" s="258" t="s">
        <v>398</v>
      </c>
      <c r="F29" s="258" t="s">
        <v>413</v>
      </c>
      <c r="G29" s="265"/>
      <c r="H29" s="265" t="s">
        <v>401</v>
      </c>
      <c r="I29" s="266">
        <v>1648.3596823800001</v>
      </c>
    </row>
    <row r="30" spans="2:12" s="258" customFormat="1" ht="19" x14ac:dyDescent="0.4">
      <c r="B30" s="145" t="s">
        <v>414</v>
      </c>
      <c r="C30" s="258" t="s">
        <v>397</v>
      </c>
      <c r="D30" s="180">
        <v>30663301744</v>
      </c>
      <c r="E30" s="258" t="s">
        <v>398</v>
      </c>
      <c r="F30" s="258" t="s">
        <v>415</v>
      </c>
      <c r="G30" s="265" t="s">
        <v>416</v>
      </c>
      <c r="H30" s="265" t="s">
        <v>401</v>
      </c>
      <c r="I30" s="266">
        <v>246.24011010000001</v>
      </c>
    </row>
    <row r="31" spans="2:12" s="258" customFormat="1" ht="19" x14ac:dyDescent="0.4">
      <c r="B31" s="145" t="s">
        <v>417</v>
      </c>
      <c r="C31" s="258" t="s">
        <v>397</v>
      </c>
      <c r="D31" s="180">
        <v>30682347194</v>
      </c>
      <c r="E31" s="258" t="s">
        <v>398</v>
      </c>
      <c r="F31" s="258" t="s">
        <v>413</v>
      </c>
      <c r="G31" s="265" t="s">
        <v>418</v>
      </c>
      <c r="H31" s="265" t="s">
        <v>401</v>
      </c>
      <c r="I31" s="266">
        <v>13286.70374816</v>
      </c>
    </row>
    <row r="32" spans="2:12" s="258" customFormat="1" ht="19" x14ac:dyDescent="0.35">
      <c r="B32" s="180" t="s">
        <v>419</v>
      </c>
      <c r="C32" s="258" t="s">
        <v>397</v>
      </c>
      <c r="D32" s="180">
        <v>30642796069</v>
      </c>
      <c r="E32" s="258" t="s">
        <v>398</v>
      </c>
      <c r="F32" s="258" t="s">
        <v>420</v>
      </c>
      <c r="G32" s="265" t="s">
        <v>421</v>
      </c>
      <c r="H32" s="265" t="s">
        <v>401</v>
      </c>
      <c r="I32" s="266">
        <v>609.16685916999995</v>
      </c>
    </row>
    <row r="33" spans="2:9" s="258" customFormat="1" ht="19" x14ac:dyDescent="0.4">
      <c r="B33" s="145" t="s">
        <v>422</v>
      </c>
      <c r="C33" s="258" t="s">
        <v>397</v>
      </c>
      <c r="D33" s="180">
        <v>30707924892</v>
      </c>
      <c r="E33" s="258" t="s">
        <v>398</v>
      </c>
      <c r="F33" s="258" t="s">
        <v>423</v>
      </c>
      <c r="G33" s="265" t="s">
        <v>424</v>
      </c>
      <c r="H33" s="265" t="s">
        <v>401</v>
      </c>
      <c r="I33" s="266">
        <v>553.20402262999994</v>
      </c>
    </row>
    <row r="34" spans="2:9" s="258" customFormat="1" ht="19" x14ac:dyDescent="0.4">
      <c r="B34" s="145" t="s">
        <v>425</v>
      </c>
      <c r="C34" s="258" t="s">
        <v>397</v>
      </c>
      <c r="D34" s="180">
        <v>30707654011</v>
      </c>
      <c r="E34" s="258" t="s">
        <v>398</v>
      </c>
      <c r="F34" s="258" t="s">
        <v>426</v>
      </c>
      <c r="G34" s="265" t="s">
        <v>427</v>
      </c>
      <c r="H34" s="265" t="s">
        <v>401</v>
      </c>
      <c r="I34" s="266">
        <v>3778.3645912900006</v>
      </c>
    </row>
    <row r="35" spans="2:9" s="258" customFormat="1" ht="19" x14ac:dyDescent="0.4">
      <c r="B35" s="145" t="s">
        <v>428</v>
      </c>
      <c r="C35" s="258" t="s">
        <v>397</v>
      </c>
      <c r="D35" s="180">
        <v>30692277232</v>
      </c>
      <c r="E35" s="258" t="s">
        <v>398</v>
      </c>
      <c r="F35" s="258" t="s">
        <v>429</v>
      </c>
      <c r="G35" s="265" t="s">
        <v>430</v>
      </c>
      <c r="H35" s="265" t="s">
        <v>401</v>
      </c>
      <c r="I35" s="266">
        <v>1612.7958979199998</v>
      </c>
    </row>
    <row r="36" spans="2:9" s="258" customFormat="1" ht="19" x14ac:dyDescent="0.35">
      <c r="B36" s="180" t="s">
        <v>431</v>
      </c>
      <c r="C36" s="258" t="s">
        <v>397</v>
      </c>
      <c r="D36" s="180">
        <v>30708625414</v>
      </c>
      <c r="E36" s="258" t="s">
        <v>398</v>
      </c>
      <c r="F36" s="258" t="s">
        <v>413</v>
      </c>
      <c r="G36" s="265" t="s">
        <v>432</v>
      </c>
      <c r="H36" s="265" t="s">
        <v>401</v>
      </c>
      <c r="I36" s="266">
        <v>5547.5129734999991</v>
      </c>
    </row>
    <row r="37" spans="2:9" s="258" customFormat="1" ht="19" x14ac:dyDescent="0.35">
      <c r="B37" s="180" t="s">
        <v>433</v>
      </c>
      <c r="C37" s="180" t="s">
        <v>397</v>
      </c>
      <c r="D37" s="180">
        <v>30707984054</v>
      </c>
      <c r="E37" s="180" t="s">
        <v>398</v>
      </c>
      <c r="F37" s="180" t="s">
        <v>434</v>
      </c>
      <c r="G37" s="267" t="s">
        <v>435</v>
      </c>
      <c r="H37" s="267" t="s">
        <v>401</v>
      </c>
      <c r="I37" s="268">
        <v>305.19635399000003</v>
      </c>
    </row>
    <row r="38" spans="2:9" s="258" customFormat="1" ht="19" x14ac:dyDescent="0.4">
      <c r="B38" s="145" t="s">
        <v>436</v>
      </c>
      <c r="C38" s="180" t="s">
        <v>397</v>
      </c>
      <c r="D38" s="180">
        <v>30709776254</v>
      </c>
      <c r="E38" s="180" t="s">
        <v>398</v>
      </c>
      <c r="F38" s="258" t="s">
        <v>437</v>
      </c>
      <c r="G38" s="267" t="s">
        <v>438</v>
      </c>
      <c r="H38" s="267" t="s">
        <v>401</v>
      </c>
      <c r="I38" s="268">
        <v>549.60173493000002</v>
      </c>
    </row>
    <row r="39" spans="2:9" s="258" customFormat="1" ht="19" x14ac:dyDescent="0.4">
      <c r="B39" s="145" t="s">
        <v>439</v>
      </c>
      <c r="C39" s="258" t="s">
        <v>397</v>
      </c>
      <c r="D39" s="180">
        <v>30687272311</v>
      </c>
      <c r="E39" s="180" t="s">
        <v>398</v>
      </c>
      <c r="F39" s="258" t="s">
        <v>440</v>
      </c>
      <c r="G39" s="267" t="s">
        <v>441</v>
      </c>
      <c r="H39" s="267" t="s">
        <v>401</v>
      </c>
      <c r="I39" s="268">
        <v>1949.51315299</v>
      </c>
    </row>
    <row r="40" spans="2:9" s="258" customFormat="1" ht="19" x14ac:dyDescent="0.35">
      <c r="B40" s="258" t="s">
        <v>442</v>
      </c>
      <c r="C40" s="258" t="s">
        <v>443</v>
      </c>
      <c r="D40" s="180">
        <v>30546689979</v>
      </c>
      <c r="E40" s="180" t="s">
        <v>444</v>
      </c>
      <c r="F40" s="258" t="s">
        <v>445</v>
      </c>
      <c r="G40" s="267" t="s">
        <v>446</v>
      </c>
      <c r="H40" s="267" t="s">
        <v>401</v>
      </c>
      <c r="I40" s="268">
        <v>71674.167395840428</v>
      </c>
    </row>
    <row r="41" spans="2:9" s="258" customFormat="1" ht="19" x14ac:dyDescent="0.4">
      <c r="B41" s="145" t="s">
        <v>447</v>
      </c>
      <c r="C41" s="258" t="s">
        <v>397</v>
      </c>
      <c r="D41" s="180">
        <v>30569719344</v>
      </c>
      <c r="E41" s="180" t="s">
        <v>444</v>
      </c>
      <c r="F41" s="258" t="s">
        <v>445</v>
      </c>
      <c r="G41" s="267" t="s">
        <v>448</v>
      </c>
      <c r="H41" s="267" t="s">
        <v>401</v>
      </c>
      <c r="I41" s="268">
        <v>26459.29341221393</v>
      </c>
    </row>
    <row r="42" spans="2:9" s="258" customFormat="1" ht="19" x14ac:dyDescent="0.4">
      <c r="B42" s="145" t="s">
        <v>449</v>
      </c>
      <c r="C42" s="258" t="s">
        <v>397</v>
      </c>
      <c r="D42" s="180">
        <v>33515950899</v>
      </c>
      <c r="E42" s="258" t="s">
        <v>444</v>
      </c>
      <c r="F42" s="258" t="s">
        <v>445</v>
      </c>
      <c r="G42" s="267" t="s">
        <v>450</v>
      </c>
      <c r="H42" s="267" t="s">
        <v>401</v>
      </c>
      <c r="I42" s="268">
        <v>7933.0665581599997</v>
      </c>
    </row>
    <row r="43" spans="2:9" s="258" customFormat="1" ht="19" x14ac:dyDescent="0.35">
      <c r="B43" s="258" t="s">
        <v>451</v>
      </c>
      <c r="C43" s="258" t="s">
        <v>397</v>
      </c>
      <c r="D43" s="180">
        <v>30523479241</v>
      </c>
      <c r="E43" s="258" t="s">
        <v>444</v>
      </c>
      <c r="F43" s="258" t="s">
        <v>445</v>
      </c>
      <c r="G43" s="267" t="s">
        <v>452</v>
      </c>
      <c r="H43" s="267" t="s">
        <v>401</v>
      </c>
      <c r="I43" s="268">
        <v>686.82626219999997</v>
      </c>
    </row>
    <row r="44" spans="2:9" s="258" customFormat="1" ht="19" x14ac:dyDescent="0.4">
      <c r="B44" s="145" t="s">
        <v>453</v>
      </c>
      <c r="C44" s="258" t="s">
        <v>397</v>
      </c>
      <c r="D44" s="180">
        <v>30711635382</v>
      </c>
      <c r="E44" s="258" t="s">
        <v>444</v>
      </c>
      <c r="F44" s="258" t="s">
        <v>445</v>
      </c>
      <c r="G44" s="267" t="s">
        <v>454</v>
      </c>
      <c r="H44" s="267" t="s">
        <v>401</v>
      </c>
      <c r="I44" s="268">
        <v>595.47039542000005</v>
      </c>
    </row>
    <row r="45" spans="2:9" s="258" customFormat="1" ht="19" x14ac:dyDescent="0.4">
      <c r="B45" s="145" t="s">
        <v>455</v>
      </c>
      <c r="C45" s="258" t="s">
        <v>397</v>
      </c>
      <c r="D45" s="180">
        <v>30658473499</v>
      </c>
      <c r="E45" s="258" t="s">
        <v>444</v>
      </c>
      <c r="F45" s="258" t="s">
        <v>445</v>
      </c>
      <c r="G45" s="267" t="s">
        <v>454</v>
      </c>
      <c r="H45" s="267" t="s">
        <v>401</v>
      </c>
      <c r="I45" s="268">
        <v>57.596411450000005</v>
      </c>
    </row>
    <row r="46" spans="2:9" s="258" customFormat="1" ht="19" x14ac:dyDescent="0.4">
      <c r="B46" s="145" t="s">
        <v>456</v>
      </c>
      <c r="C46" s="258" t="s">
        <v>397</v>
      </c>
      <c r="D46" s="180">
        <v>30695570933</v>
      </c>
      <c r="E46" s="258" t="s">
        <v>444</v>
      </c>
      <c r="F46" s="258" t="s">
        <v>445</v>
      </c>
      <c r="G46" s="267" t="s">
        <v>457</v>
      </c>
      <c r="H46" s="267" t="s">
        <v>401</v>
      </c>
      <c r="I46" s="268">
        <v>1247.3504083600001</v>
      </c>
    </row>
    <row r="47" spans="2:9" s="258" customFormat="1" ht="19" x14ac:dyDescent="0.4">
      <c r="B47" s="145" t="s">
        <v>458</v>
      </c>
      <c r="C47" s="258" t="s">
        <v>397</v>
      </c>
      <c r="D47" s="180">
        <v>30638375628</v>
      </c>
      <c r="E47" s="258" t="s">
        <v>444</v>
      </c>
      <c r="F47" s="258" t="s">
        <v>445</v>
      </c>
      <c r="G47" s="267" t="s">
        <v>459</v>
      </c>
      <c r="H47" s="267" t="s">
        <v>401</v>
      </c>
      <c r="I47" s="268">
        <v>231.62965919130704</v>
      </c>
    </row>
    <row r="48" spans="2:9" s="258" customFormat="1" ht="19" x14ac:dyDescent="0.4">
      <c r="B48" s="145" t="s">
        <v>460</v>
      </c>
      <c r="C48" s="258" t="s">
        <v>397</v>
      </c>
      <c r="D48" s="180" t="s">
        <v>461</v>
      </c>
      <c r="E48" s="258" t="s">
        <v>444</v>
      </c>
      <c r="F48" s="258" t="s">
        <v>445</v>
      </c>
      <c r="G48" s="267" t="s">
        <v>457</v>
      </c>
      <c r="H48" s="267" t="s">
        <v>401</v>
      </c>
      <c r="I48" s="268">
        <v>583.57138891</v>
      </c>
    </row>
    <row r="49" spans="2:10" s="258" customFormat="1" ht="19" x14ac:dyDescent="0.35">
      <c r="C49" s="180"/>
      <c r="F49" s="267"/>
      <c r="G49" s="267"/>
      <c r="I49" s="266"/>
    </row>
    <row r="50" spans="2:10" s="258" customFormat="1" ht="19" x14ac:dyDescent="0.35">
      <c r="B50" s="370" t="s">
        <v>462</v>
      </c>
      <c r="C50" s="370"/>
      <c r="D50" s="370"/>
      <c r="E50" s="370"/>
      <c r="F50" s="370"/>
      <c r="G50" s="370"/>
      <c r="H50" s="370"/>
      <c r="I50" s="370"/>
      <c r="J50" s="370"/>
    </row>
    <row r="51" spans="2:10" s="258" customFormat="1" ht="19" x14ac:dyDescent="0.5">
      <c r="B51" s="259" t="s">
        <v>463</v>
      </c>
      <c r="C51" s="269" t="s">
        <v>464</v>
      </c>
      <c r="D51" s="269" t="s">
        <v>465</v>
      </c>
      <c r="E51" s="269" t="s">
        <v>466</v>
      </c>
      <c r="F51" s="180" t="s">
        <v>467</v>
      </c>
      <c r="G51" s="180" t="s">
        <v>468</v>
      </c>
      <c r="H51" s="180" t="s">
        <v>469</v>
      </c>
      <c r="I51" s="257" t="s">
        <v>470</v>
      </c>
      <c r="J51" s="180" t="s">
        <v>471</v>
      </c>
    </row>
    <row r="52" spans="2:10" s="258" customFormat="1" ht="19" x14ac:dyDescent="0.5">
      <c r="B52" s="180"/>
      <c r="C52" s="269"/>
      <c r="D52" s="269"/>
      <c r="E52" s="269"/>
      <c r="F52" s="269"/>
      <c r="I52" s="262"/>
    </row>
    <row r="53" spans="2:10" s="258" customFormat="1" ht="19" x14ac:dyDescent="0.5">
      <c r="B53" s="180"/>
      <c r="C53" s="269"/>
      <c r="D53" s="269"/>
      <c r="E53" s="269"/>
      <c r="F53" s="269"/>
      <c r="I53" s="262"/>
    </row>
    <row r="54" spans="2:10" s="258" customFormat="1" ht="19" x14ac:dyDescent="0.5">
      <c r="B54" s="180"/>
      <c r="C54" s="269"/>
      <c r="D54" s="269"/>
      <c r="E54" s="269"/>
      <c r="F54" s="269"/>
      <c r="I54" s="262"/>
    </row>
    <row r="55" spans="2:10" s="258" customFormat="1" ht="19" x14ac:dyDescent="0.5">
      <c r="B55" s="180"/>
      <c r="C55" s="269"/>
      <c r="D55" s="269"/>
      <c r="E55" s="269"/>
      <c r="F55" s="269"/>
      <c r="I55" s="262"/>
    </row>
    <row r="56" spans="2:10" s="258" customFormat="1" ht="19" x14ac:dyDescent="0.5">
      <c r="B56" s="180"/>
      <c r="C56" s="269"/>
      <c r="D56" s="269"/>
      <c r="E56" s="269"/>
      <c r="F56" s="269"/>
      <c r="I56" s="262"/>
    </row>
    <row r="57" spans="2:10" s="258" customFormat="1" ht="19" x14ac:dyDescent="0.5">
      <c r="B57" s="180"/>
      <c r="C57" s="269"/>
      <c r="D57" s="269"/>
      <c r="E57" s="269"/>
      <c r="F57" s="269"/>
      <c r="I57" s="262"/>
    </row>
    <row r="58" spans="2:10" s="258" customFormat="1" ht="19" x14ac:dyDescent="0.5">
      <c r="B58" s="231"/>
      <c r="C58" s="269"/>
      <c r="D58" s="269"/>
      <c r="E58" s="269"/>
      <c r="F58" s="269"/>
      <c r="I58" s="262"/>
    </row>
    <row r="59" spans="2:10" s="258" customFormat="1" ht="19" x14ac:dyDescent="0.5">
      <c r="B59" s="180"/>
      <c r="C59" s="269"/>
      <c r="D59" s="269"/>
      <c r="E59" s="269"/>
      <c r="F59" s="269"/>
      <c r="I59" s="262"/>
    </row>
    <row r="60" spans="2:10" ht="19" x14ac:dyDescent="0.5">
      <c r="C60" s="269"/>
      <c r="D60" s="269"/>
      <c r="E60" s="269"/>
      <c r="F60" s="269"/>
      <c r="H60" s="258"/>
      <c r="J60" s="258"/>
    </row>
    <row r="61" spans="2:10" ht="19" x14ac:dyDescent="0.5">
      <c r="C61" s="269"/>
      <c r="D61" s="269"/>
      <c r="E61" s="269"/>
      <c r="F61" s="269"/>
      <c r="H61" s="258"/>
      <c r="J61" s="258"/>
    </row>
    <row r="62" spans="2:10" ht="19" x14ac:dyDescent="0.5">
      <c r="C62" s="269"/>
      <c r="D62" s="269"/>
      <c r="E62" s="269"/>
      <c r="F62" s="269"/>
      <c r="H62" s="258"/>
      <c r="J62" s="258"/>
    </row>
    <row r="63" spans="2:10" s="258" customFormat="1" ht="19" x14ac:dyDescent="0.5">
      <c r="B63" s="180"/>
      <c r="C63" s="269"/>
      <c r="D63" s="269"/>
      <c r="E63" s="269"/>
      <c r="F63" s="269"/>
      <c r="I63" s="262"/>
    </row>
    <row r="64" spans="2:10" s="258" customFormat="1" ht="19" x14ac:dyDescent="0.5">
      <c r="B64" s="180"/>
      <c r="C64" s="269"/>
      <c r="D64" s="269"/>
      <c r="E64" s="269"/>
      <c r="F64" s="269"/>
      <c r="I64" s="262"/>
    </row>
    <row r="65" spans="2:10" s="258" customFormat="1" ht="19" x14ac:dyDescent="0.5">
      <c r="B65" s="180"/>
      <c r="C65" s="269"/>
      <c r="D65" s="269"/>
      <c r="E65" s="269"/>
      <c r="F65" s="269"/>
      <c r="I65" s="262"/>
    </row>
    <row r="66" spans="2:10" ht="19" x14ac:dyDescent="0.5">
      <c r="C66" s="269"/>
      <c r="D66" s="269"/>
      <c r="E66" s="269"/>
      <c r="F66" s="269"/>
      <c r="H66" s="258"/>
      <c r="J66" s="258"/>
    </row>
    <row r="67" spans="2:10" s="258" customFormat="1" ht="19" x14ac:dyDescent="0.5">
      <c r="B67" s="180"/>
      <c r="C67" s="269"/>
      <c r="D67" s="269"/>
      <c r="E67" s="269"/>
      <c r="F67" s="269"/>
      <c r="I67" s="262"/>
    </row>
    <row r="68" spans="2:10" ht="19" x14ac:dyDescent="0.5">
      <c r="B68" s="258"/>
      <c r="C68" s="269"/>
      <c r="D68" s="269"/>
      <c r="E68" s="269"/>
      <c r="F68" s="269"/>
      <c r="H68" s="258"/>
      <c r="J68" s="258"/>
    </row>
    <row r="69" spans="2:10" s="258" customFormat="1" ht="19.5" thickBot="1" x14ac:dyDescent="0.4">
      <c r="B69" s="270"/>
      <c r="C69" s="271"/>
      <c r="D69" s="272"/>
      <c r="E69" s="271"/>
      <c r="F69" s="273"/>
      <c r="G69" s="273"/>
      <c r="H69" s="273"/>
      <c r="I69" s="274"/>
      <c r="J69" s="273"/>
    </row>
    <row r="70" spans="2:10" ht="19" x14ac:dyDescent="0.35">
      <c r="B70" s="231"/>
      <c r="C70" s="231"/>
      <c r="D70" s="231"/>
      <c r="E70" s="231"/>
    </row>
    <row r="71" spans="2:10" s="258" customFormat="1" ht="19.5" thickBot="1" x14ac:dyDescent="0.4">
      <c r="B71" s="363" t="s">
        <v>356</v>
      </c>
      <c r="C71" s="364"/>
      <c r="D71" s="364"/>
      <c r="E71" s="364"/>
      <c r="F71" s="364"/>
      <c r="G71" s="364"/>
      <c r="H71" s="364"/>
      <c r="I71" s="364"/>
      <c r="J71" s="364"/>
    </row>
    <row r="72" spans="2:10" s="258" customFormat="1" ht="19" x14ac:dyDescent="0.35">
      <c r="B72" s="365" t="s">
        <v>472</v>
      </c>
      <c r="C72" s="366"/>
      <c r="D72" s="366"/>
      <c r="E72" s="366"/>
      <c r="F72" s="366"/>
      <c r="G72" s="366"/>
      <c r="H72" s="366"/>
      <c r="I72" s="366"/>
      <c r="J72" s="366"/>
    </row>
    <row r="73" spans="2:10" ht="19.5" thickBot="1" x14ac:dyDescent="0.4">
      <c r="B73" s="231"/>
      <c r="C73" s="231"/>
      <c r="D73" s="231"/>
      <c r="E73" s="231"/>
      <c r="G73" s="256"/>
      <c r="H73" s="256"/>
      <c r="I73" s="275"/>
      <c r="J73" s="256"/>
    </row>
    <row r="74" spans="2:10" ht="19" x14ac:dyDescent="0.35">
      <c r="B74" s="368" t="s">
        <v>34</v>
      </c>
      <c r="C74" s="368"/>
      <c r="D74" s="368"/>
      <c r="E74" s="368"/>
      <c r="F74" s="368"/>
      <c r="J74" s="188"/>
    </row>
    <row r="75" spans="2:10" ht="15" customHeight="1" x14ac:dyDescent="0.35">
      <c r="B75" s="369" t="s">
        <v>358</v>
      </c>
      <c r="C75" s="369"/>
      <c r="D75" s="369"/>
      <c r="E75" s="369"/>
      <c r="F75" s="369"/>
      <c r="G75" s="188"/>
      <c r="H75" s="188"/>
      <c r="J75" s="188"/>
    </row>
    <row r="76" spans="2:10" ht="19" x14ac:dyDescent="0.35">
      <c r="B76" s="358" t="s">
        <v>359</v>
      </c>
      <c r="C76" s="358"/>
      <c r="D76" s="358"/>
      <c r="E76" s="358"/>
      <c r="F76" s="358"/>
    </row>
    <row r="77" spans="2:10" ht="19" x14ac:dyDescent="0.35"/>
    <row r="78" spans="2:10" ht="19" x14ac:dyDescent="0.35"/>
    <row r="79" spans="2:10" s="258" customFormat="1" ht="19" x14ac:dyDescent="0.35">
      <c r="B79" s="180"/>
      <c r="C79" s="180"/>
      <c r="D79" s="180"/>
      <c r="E79" s="180"/>
      <c r="I79" s="262"/>
    </row>
    <row r="80" spans="2:10" ht="19" x14ac:dyDescent="0.35"/>
    <row r="81" ht="19" x14ac:dyDescent="0.35"/>
    <row r="82" ht="19" x14ac:dyDescent="0.35"/>
    <row r="83" ht="19" x14ac:dyDescent="0.35"/>
    <row r="84" ht="19" x14ac:dyDescent="0.35"/>
    <row r="85" ht="19" x14ac:dyDescent="0.35"/>
    <row r="86" ht="19" x14ac:dyDescent="0.35"/>
    <row r="87" ht="15" customHeight="1" x14ac:dyDescent="0.35"/>
    <row r="88" ht="15" customHeight="1" x14ac:dyDescent="0.35"/>
    <row r="89" ht="19" x14ac:dyDescent="0.35"/>
    <row r="90" ht="19" x14ac:dyDescent="0.35"/>
    <row r="91" ht="18.75" customHeight="1" x14ac:dyDescent="0.35"/>
    <row r="92" ht="19" x14ac:dyDescent="0.35"/>
    <row r="93" ht="19" x14ac:dyDescent="0.35"/>
    <row r="94" ht="19" x14ac:dyDescent="0.35"/>
    <row r="95" ht="19" x14ac:dyDescent="0.35"/>
    <row r="96" ht="19" x14ac:dyDescent="0.35"/>
    <row r="97" spans="8:8" ht="19" x14ac:dyDescent="0.35"/>
    <row r="98" spans="8:8" ht="19" x14ac:dyDescent="0.35"/>
    <row r="99" spans="8:8" ht="19" x14ac:dyDescent="0.35"/>
    <row r="100" spans="8:8" ht="19" x14ac:dyDescent="0.35"/>
    <row r="101" spans="8:8" ht="19" x14ac:dyDescent="0.35"/>
    <row r="102" spans="8:8" ht="19" x14ac:dyDescent="0.35"/>
    <row r="103" spans="8:8" ht="190" x14ac:dyDescent="0.35">
      <c r="H103" s="276" t="s">
        <v>473</v>
      </c>
    </row>
    <row r="104" spans="8:8" ht="190" x14ac:dyDescent="0.35">
      <c r="H104" s="276" t="s">
        <v>473</v>
      </c>
    </row>
    <row r="105" spans="8:8" ht="19" x14ac:dyDescent="0.35"/>
    <row r="106" spans="8:8" ht="19" x14ac:dyDescent="0.35"/>
    <row r="107" spans="8:8" ht="19" x14ac:dyDescent="0.35"/>
    <row r="108" spans="8:8" ht="19" x14ac:dyDescent="0.35"/>
    <row r="109" spans="8:8" ht="19" x14ac:dyDescent="0.35"/>
    <row r="110" spans="8:8" ht="19" x14ac:dyDescent="0.35"/>
    <row r="111" spans="8:8" ht="19" x14ac:dyDescent="0.35"/>
    <row r="112" spans="8:8" ht="19" x14ac:dyDescent="0.35"/>
  </sheetData>
  <protectedRanges>
    <protectedRange algorithmName="SHA-512" hashValue="19r0bVvPR7yZA0UiYij7Tv1CBk3noIABvFePbLhCJ4nk3L6A+Fy+RdPPS3STf+a52x4pG2PQK4FAkXK9epnlIA==" saltValue="gQC4yrLvnbJqxYZ0KSEoZA==" spinCount="100000" sqref="B46" name="Government revenues_1_1"/>
    <protectedRange algorithmName="SHA-512" hashValue="19r0bVvPR7yZA0UiYij7Tv1CBk3noIABvFePbLhCJ4nk3L6A+Fy+RdPPS3STf+a52x4pG2PQK4FAkXK9epnlIA==" saltValue="gQC4yrLvnbJqxYZ0KSEoZA==" spinCount="100000" sqref="B41" name="Government revenues_1_2"/>
    <protectedRange algorithmName="SHA-512" hashValue="19r0bVvPR7yZA0UiYij7Tv1CBk3noIABvFePbLhCJ4nk3L6A+Fy+RdPPS3STf+a52x4pG2PQK4FAkXK9epnlIA==" saltValue="gQC4yrLvnbJqxYZ0KSEoZA==" spinCount="100000" sqref="B42" name="Government revenues_1_3"/>
    <protectedRange algorithmName="SHA-512" hashValue="19r0bVvPR7yZA0UiYij7Tv1CBk3noIABvFePbLhCJ4nk3L6A+Fy+RdPPS3STf+a52x4pG2PQK4FAkXK9epnlIA==" saltValue="gQC4yrLvnbJqxYZ0KSEoZA==" spinCount="100000" sqref="B45" name="Government revenues_1_4"/>
    <protectedRange algorithmName="SHA-512" hashValue="19r0bVvPR7yZA0UiYij7Tv1CBk3noIABvFePbLhCJ4nk3L6A+Fy+RdPPS3STf+a52x4pG2PQK4FAkXK9epnlIA==" saltValue="gQC4yrLvnbJqxYZ0KSEoZA==" spinCount="100000" sqref="B48" name="Government revenues_1_5"/>
  </protectedRanges>
  <mergeCells count="20">
    <mergeCell ref="B75:F75"/>
    <mergeCell ref="B76:F76"/>
    <mergeCell ref="B21:E21"/>
    <mergeCell ref="D22:E22"/>
    <mergeCell ref="B50:J50"/>
    <mergeCell ref="B71:J71"/>
    <mergeCell ref="B72:J72"/>
    <mergeCell ref="B74:F74"/>
    <mergeCell ref="B20:J20"/>
    <mergeCell ref="B2:J2"/>
    <mergeCell ref="B3:J3"/>
    <mergeCell ref="B4:J4"/>
    <mergeCell ref="B5:J5"/>
    <mergeCell ref="B6:J6"/>
    <mergeCell ref="B7:J7"/>
    <mergeCell ref="B8:J8"/>
    <mergeCell ref="B10:J10"/>
    <mergeCell ref="B11:J11"/>
    <mergeCell ref="B12:J12"/>
    <mergeCell ref="B13:J13"/>
  </mergeCells>
  <dataValidations count="27">
    <dataValidation type="textLength" allowBlank="1" showInputMessage="1" showErrorMessage="1" errorTitle="No editar - basado en la Parte 4" error="Estas celdas se completarán automáticamente" promptTitle="No editar - basado en la Parte 4" prompt=" " sqref="E15:E18" xr:uid="{00000000-0002-0000-0400-000000000000}">
      <formula1>999999</formula1>
      <formula2>9999999</formula2>
    </dataValidation>
    <dataValidation allowBlank="1" showInputMessage="1" showErrorMessage="1" promptTitle="Organismo gubernamental receptor" prompt="Ingrese el nombre del organismo gubernamental receptor._x000a__x000a_Por favor, evite utilizar siglas e ingrese el nombre completo." sqref="B15:B18" xr:uid="{00000000-0002-0000-0400-000001000000}"/>
    <dataValidation type="list" allowBlank="1" showInputMessage="1" showErrorMessage="1" promptTitle="Tipo de organismo gubernamental" prompt="Elija de la lista desplegable el tipo de organismo gubernamental._x000a_De ser posible, evite utilizar tipos personalizados." sqref="C15:C18" xr:uid="{00000000-0002-0000-0400-000002000000}">
      <formula1>Agency_type</formula1>
    </dataValidation>
    <dataValidation allowBlank="1" showInputMessage="1" showErrorMessage="1" promptTitle="Identificación" prompt="Ingrese el número de identificación correspondiente a la entidad gubernamental informante, si se aplica." sqref="D15:D18" xr:uid="{00000000-0002-0000-0400-000003000000}"/>
    <dataValidation type="list" allowBlank="1" showInputMessage="1" showErrorMessage="1" sqref="C37:C48" xr:uid="{00000000-0002-0000-0400-000004000000}">
      <formula1>"&lt; Tipo de compañía &gt;,empresas de titularidad estatal y corporaciones públicas, privada"</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2:H68" xr:uid="{00000000-0002-0000-0400-000005000000}">
      <formula1>"&lt;Unidad&gt;,Sm3,Sm3 o.e.,Barriles,Toneladas,oz,carats,Pce"</formula1>
    </dataValidation>
    <dataValidation type="whole" allowBlank="1" showInputMessage="1" showErrorMessage="1" errorTitle="No editar estas celdas" error="Por favor, no edite estas celdas" sqref="B71" xr:uid="{00000000-0002-0000-0400-000006000000}">
      <formula1>10000</formula1>
      <formula2>50000</formula2>
    </dataValidation>
    <dataValidation type="whole" showInputMessage="1" showErrorMessage="1" sqref="B74:F76" xr:uid="{00000000-0002-0000-0400-000007000000}">
      <formula1>999999</formula1>
      <formula2>99999999</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2:I68" xr:uid="{00000000-0002-0000-0400-000008000000}">
      <formula1>0</formula1>
      <formula2>1000000000000000</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2:G68" xr:uid="{00000000-0002-0000-0400-000009000000}">
      <formula1>0</formula1>
      <formula2>1000000000000000</formula2>
    </dataValidation>
    <dataValidation type="whole" allowBlank="1" showInputMessage="1" showErrorMessage="1" errorTitle="No editar - basado en la parte 5" error="Estas celdas se completarán automáticamente" promptTitle="No editar - basado en la parte 5" prompt=" " sqref="I37:I48" xr:uid="{00000000-0002-0000-0400-00000A000000}">
      <formula1>1</formula1>
      <formula2>2</formula2>
    </dataValidation>
    <dataValidation type="textLength" allowBlank="1" showInputMessage="1" showErrorMessage="1" sqref="C73:F73 A22 A37:A50 B49:K50 A51:K51 A14:E14 J37:K48 A1:K13 K52:K74 A52:A74 A19:B21 A23:E23 G73:J75 B72:B73 B69:J70 F22:K23 F19:L21 C19:E20 F14:K18 B38:B39 A24:K36 B44" xr:uid="{00000000-0002-0000-0400-00000B000000}">
      <formula1>9999999</formula1>
      <formula2>99999999</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2:E68" xr:uid="{00000000-0002-0000-0400-00000C000000}">
      <formula1>Commodity_names</formula1>
    </dataValidation>
    <dataValidation type="list" allowBlank="1" showInputMessage="1" showErrorMessage="1" sqref="F52:F68" xr:uid="{00000000-0002-0000-0400-00000D000000}">
      <formula1>Project_phases_list</formula1>
    </dataValidation>
    <dataValidation errorStyle="warning" allowBlank="1" showInputMessage="1" showErrorMessage="1" errorTitle="Dirección web" error="Ingrese un enlace en estas celdas" sqref="G37:H48" xr:uid="{00000000-0002-0000-0400-00000E000000}"/>
    <dataValidation type="textLength" allowBlank="1" showInputMessage="1" showErrorMessage="1" errorTitle="Please do not edit these cells" error="Please do not edit these cells" sqref="B22" xr:uid="{00000000-0002-0000-0400-00000F000000}">
      <formula1>10000</formula1>
      <formula2>50000</formula2>
    </dataValidation>
    <dataValidation allowBlank="1" showInputMessage="1" showErrorMessage="1" promptTitle="Número de referencia" prompt="Ingrese el número de referencia del acuerdo legal: contrato, licencia, arrendamiento, concesión…" sqref="C52:C68" xr:uid="{00000000-0002-0000-0400-000010000000}"/>
    <dataValidation allowBlank="1" showInputMessage="1" showErrorMessage="1" promptTitle="Empresas afiliadas" prompt="Ingrese las empresas afiliadas al proyecto que correspondan, separadas por comas." sqref="D52:D68" xr:uid="{00000000-0002-0000-0400-000011000000}"/>
    <dataValidation allowBlank="1" showInputMessage="1" showErrorMessage="1" promptTitle="Dirección web del registro" prompt="Ingrese la dirección web directa del registro u organismo" sqref="D22" xr:uid="{00000000-0002-0000-0400-000012000000}"/>
    <dataValidation allowBlank="1" showInputMessage="1" showErrorMessage="1" promptTitle="Nombre del registro" prompt="Ingrese el nombre del registro u organismo" sqref="C22" xr:uid="{00000000-0002-0000-0400-000013000000}"/>
    <dataValidation allowBlank="1" showInputMessage="1" showErrorMessage="1" promptTitle="Nombre de identificación" prompt="Ingrese la denominación del identificador, p. ej. &quot;Número de identificación fiscal&quot; o similares." sqref="B22" xr:uid="{00000000-0002-0000-0400-000014000000}"/>
    <dataValidation allowBlank="1" showInputMessage="1" showErrorMessage="1" promptTitle="Nombre del proyecto" prompt="Ingrese el nombre del proyecto._x000a__x000a_Por favor, evite utilizar siglas e ingrese el nombre completo." sqref="B52:B68" xr:uid="{00000000-0002-0000-0400-000015000000}"/>
    <dataValidation allowBlank="1" showInputMessage="1" showErrorMessage="1" promptTitle="Ingrese los productos básicos" prompt="Ingrese los productos básicos de la empresa que correspondan, separados por comas." sqref="F37:F41" xr:uid="{00000000-0002-0000-0400-000016000000}"/>
    <dataValidation allowBlank="1" showInputMessage="1" showErrorMessage="1" promptTitle="Número de identificación" prompt="Indique el número único de identificación, p. ej. el NIF, número societario o similares" sqref="D37:D48" xr:uid="{00000000-0002-0000-0400-000017000000}"/>
    <dataValidation allowBlank="1" showInputMessage="1" showErrorMessage="1" promptTitle="Nombre de la empresa" prompt="Ingrese el nombre de la empresa._x000a__x000a_Por favor, evite utilizar siglas e ingrese el nombre completo." sqref="B37 B43 B40" xr:uid="{00000000-0002-0000-0400-000018000000}"/>
    <dataValidation type="list" allowBlank="1" showInputMessage="1" showErrorMessage="1" promptTitle="Seleccione el sector" prompt="Seleccione de la lista el sector correspondiente a la empresa" sqref="E37:E48" xr:uid="{00000000-0002-0000-0400-000019000000}">
      <formula1>Sector_list</formula1>
    </dataValidation>
    <dataValidation type="list" showInputMessage="1" showErrorMessage="1" sqref="B45:B48 B41:B42" xr:uid="{00000000-0002-0000-0400-00001A000000}">
      <formula1>Companies_list</formula1>
    </dataValidation>
  </dataValidations>
  <hyperlinks>
    <hyperlink ref="B8" r:id="rId1" xr:uid="{00000000-0004-0000-0400-000000000000}"/>
    <hyperlink ref="B72:F72" r:id="rId2" display="Give us your feedback or report a conflict in the data! Write to us at  data@eiti.org" xr:uid="{00000000-0004-0000-0400-000001000000}"/>
    <hyperlink ref="B71:F71" r:id="rId3" display="Puede acceder a la versión más reciente de las plantillas de datos resumidos en https://eiti.org/es/documento/plantilla-datos-resumidos-del-eiti"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82"/>
  <sheetViews>
    <sheetView showGridLines="0" topLeftCell="A13" zoomScale="90" zoomScaleNormal="90" workbookViewId="0">
      <selection activeCell="H50" sqref="H50"/>
    </sheetView>
  </sheetViews>
  <sheetFormatPr defaultColWidth="8.7265625" defaultRowHeight="15" x14ac:dyDescent="0.4"/>
  <cols>
    <col min="1" max="1" width="2.7265625" style="145" customWidth="1"/>
    <col min="2" max="5" width="0" style="145" hidden="1" customWidth="1"/>
    <col min="6" max="6" width="50.453125" style="145" customWidth="1"/>
    <col min="7" max="7" width="16.7265625" style="145" customWidth="1"/>
    <col min="8" max="8" width="86.7265625" style="145" bestFit="1" customWidth="1"/>
    <col min="9" max="9" width="57.81640625" style="145" bestFit="1" customWidth="1"/>
    <col min="10" max="10" width="52.81640625" style="145" customWidth="1"/>
    <col min="11" max="11" width="15.54296875" style="145" bestFit="1" customWidth="1"/>
    <col min="12" max="12" width="2.7265625" style="145" customWidth="1"/>
    <col min="13" max="13" width="19.54296875" style="145" bestFit="1" customWidth="1"/>
    <col min="14" max="14" width="73.453125" style="145" bestFit="1" customWidth="1"/>
    <col min="15" max="15" width="4" style="145" customWidth="1"/>
    <col min="16" max="17" width="8.7265625" style="145"/>
    <col min="18" max="19" width="8.7265625" style="145" customWidth="1"/>
    <col min="20" max="20" width="8.7265625" style="145"/>
    <col min="21" max="21" width="19.81640625" style="145" bestFit="1" customWidth="1"/>
    <col min="22" max="22" width="15.54296875" style="145" bestFit="1" customWidth="1"/>
    <col min="23" max="16384" width="8.7265625" style="145"/>
  </cols>
  <sheetData>
    <row r="1" spans="6:14" s="135" customFormat="1" ht="15.75" hidden="1" customHeight="1" x14ac:dyDescent="0.35"/>
    <row r="2" spans="6:14" s="135" customFormat="1" hidden="1" x14ac:dyDescent="0.35"/>
    <row r="3" spans="6:14" s="135" customFormat="1" hidden="1" x14ac:dyDescent="0.35">
      <c r="N3" s="142" t="s">
        <v>474</v>
      </c>
    </row>
    <row r="4" spans="6:14" s="135" customFormat="1" hidden="1" x14ac:dyDescent="0.35">
      <c r="N4" s="142">
        <f>Introduction!G4</f>
        <v>45275</v>
      </c>
    </row>
    <row r="5" spans="6:14" s="135" customFormat="1" hidden="1" x14ac:dyDescent="0.35"/>
    <row r="6" spans="6:14" s="135" customFormat="1" hidden="1" x14ac:dyDescent="0.35"/>
    <row r="7" spans="6:14" s="135" customFormat="1" x14ac:dyDescent="0.35"/>
    <row r="8" spans="6:14" s="135" customFormat="1" x14ac:dyDescent="0.35">
      <c r="F8" s="348" t="s">
        <v>475</v>
      </c>
      <c r="G8" s="348"/>
      <c r="H8" s="348"/>
      <c r="I8" s="348"/>
      <c r="J8" s="348"/>
      <c r="K8" s="348"/>
      <c r="L8" s="348"/>
      <c r="M8" s="348"/>
      <c r="N8" s="348"/>
    </row>
    <row r="9" spans="6:14" s="135" customFormat="1" ht="22.5" x14ac:dyDescent="0.35">
      <c r="F9" s="379" t="s">
        <v>39</v>
      </c>
      <c r="G9" s="379"/>
      <c r="H9" s="379"/>
      <c r="I9" s="379"/>
      <c r="J9" s="379"/>
      <c r="K9" s="379"/>
      <c r="L9" s="379"/>
      <c r="M9" s="379"/>
      <c r="N9" s="379"/>
    </row>
    <row r="10" spans="6:14" s="135" customFormat="1" ht="15" customHeight="1" x14ac:dyDescent="0.35">
      <c r="F10" s="380" t="s">
        <v>476</v>
      </c>
      <c r="G10" s="380"/>
      <c r="H10" s="380"/>
      <c r="I10" s="380"/>
      <c r="J10" s="380"/>
      <c r="K10" s="380"/>
      <c r="L10" s="380"/>
      <c r="M10" s="380"/>
      <c r="N10" s="380"/>
    </row>
    <row r="11" spans="6:14" s="135" customFormat="1" ht="15" customHeight="1" x14ac:dyDescent="0.35">
      <c r="F11" s="350" t="s">
        <v>477</v>
      </c>
      <c r="G11" s="350"/>
      <c r="H11" s="350"/>
      <c r="I11" s="350"/>
      <c r="J11" s="350"/>
      <c r="K11" s="350"/>
      <c r="L11" s="350"/>
      <c r="M11" s="350"/>
      <c r="N11" s="350"/>
    </row>
    <row r="12" spans="6:14" s="135" customFormat="1" ht="15" customHeight="1" x14ac:dyDescent="0.35">
      <c r="F12" s="350" t="s">
        <v>478</v>
      </c>
      <c r="G12" s="350"/>
      <c r="H12" s="350"/>
      <c r="I12" s="350"/>
      <c r="J12" s="350"/>
      <c r="K12" s="350"/>
      <c r="L12" s="350"/>
      <c r="M12" s="350"/>
      <c r="N12" s="350"/>
    </row>
    <row r="13" spans="6:14" s="135" customFormat="1" ht="15" customHeight="1" x14ac:dyDescent="0.35">
      <c r="F13" s="378" t="s">
        <v>479</v>
      </c>
      <c r="G13" s="378"/>
      <c r="H13" s="378"/>
      <c r="I13" s="378"/>
      <c r="J13" s="378"/>
      <c r="K13" s="378"/>
      <c r="L13" s="378"/>
      <c r="M13" s="378"/>
      <c r="N13" s="378"/>
    </row>
    <row r="14" spans="6:14" s="135" customFormat="1" ht="15" customHeight="1" x14ac:dyDescent="0.35">
      <c r="F14" s="382" t="s">
        <v>480</v>
      </c>
      <c r="G14" s="382"/>
      <c r="H14" s="382"/>
      <c r="I14" s="382"/>
      <c r="J14" s="382"/>
      <c r="K14" s="382"/>
      <c r="L14" s="382"/>
      <c r="M14" s="382"/>
      <c r="N14" s="382"/>
    </row>
    <row r="15" spans="6:14" s="135" customFormat="1" ht="15" customHeight="1" x14ac:dyDescent="0.35">
      <c r="F15" s="383" t="s">
        <v>481</v>
      </c>
      <c r="G15" s="383"/>
      <c r="H15" s="383"/>
      <c r="I15" s="383"/>
      <c r="J15" s="383"/>
      <c r="K15" s="383"/>
      <c r="L15" s="383"/>
      <c r="M15" s="383"/>
      <c r="N15" s="383"/>
    </row>
    <row r="16" spans="6:14" s="135" customFormat="1" x14ac:dyDescent="0.4">
      <c r="F16" s="384" t="s">
        <v>482</v>
      </c>
      <c r="G16" s="384"/>
      <c r="H16" s="384"/>
      <c r="I16" s="384"/>
      <c r="J16" s="384"/>
      <c r="K16" s="384"/>
      <c r="L16" s="384"/>
      <c r="M16" s="384"/>
      <c r="N16" s="384"/>
    </row>
    <row r="17" spans="1:21" s="135" customFormat="1" x14ac:dyDescent="0.35"/>
    <row r="18" spans="1:21" s="135" customFormat="1" ht="22.5" x14ac:dyDescent="0.35">
      <c r="F18" s="385" t="s">
        <v>483</v>
      </c>
      <c r="G18" s="385"/>
      <c r="H18" s="385"/>
      <c r="I18" s="385"/>
      <c r="J18" s="385"/>
      <c r="K18" s="385"/>
      <c r="M18" s="386" t="s">
        <v>484</v>
      </c>
      <c r="N18" s="386"/>
    </row>
    <row r="19" spans="1:21" s="135" customFormat="1" ht="15.65" customHeight="1" x14ac:dyDescent="0.35">
      <c r="M19" s="387" t="s">
        <v>485</v>
      </c>
      <c r="N19" s="388"/>
    </row>
    <row r="20" spans="1:21" ht="15" customHeight="1" x14ac:dyDescent="0.4">
      <c r="F20" s="389" t="s">
        <v>486</v>
      </c>
      <c r="G20" s="389"/>
      <c r="H20" s="389"/>
      <c r="I20" s="389"/>
      <c r="J20" s="389"/>
      <c r="K20" s="390"/>
      <c r="M20" s="135"/>
      <c r="N20" s="135"/>
    </row>
    <row r="21" spans="1:21" ht="22.5" x14ac:dyDescent="0.4">
      <c r="B21" s="108" t="s">
        <v>487</v>
      </c>
      <c r="C21" s="108" t="s">
        <v>488</v>
      </c>
      <c r="D21" s="108" t="s">
        <v>489</v>
      </c>
      <c r="E21" s="108" t="s">
        <v>490</v>
      </c>
      <c r="F21" s="145" t="s">
        <v>491</v>
      </c>
      <c r="G21" s="145" t="s">
        <v>391</v>
      </c>
      <c r="H21" s="145" t="s">
        <v>492</v>
      </c>
      <c r="I21" s="145" t="s">
        <v>493</v>
      </c>
      <c r="J21" s="145" t="s">
        <v>494</v>
      </c>
      <c r="K21" s="135" t="s">
        <v>471</v>
      </c>
      <c r="M21" s="379" t="s">
        <v>495</v>
      </c>
      <c r="N21" s="379"/>
    </row>
    <row r="22" spans="1:21" s="163" customFormat="1" ht="20.149999999999999" customHeight="1" x14ac:dyDescent="0.4">
      <c r="B22" s="162" t="str">
        <f>IFERROR(VLOOKUP(Government_revenues_table[[#This Row],[Clasificación según EFP]],Table6_GFS_codes_classification[#Data],COLUMNS($F:F)+3,FALSE),"Do not enter data")</f>
        <v>Impuestos (11E)</v>
      </c>
      <c r="C22" s="162" t="str">
        <f>IFERROR(VLOOKUP(Government_revenues_table[[#This Row],[Clasificación según EFP]],Table6_GFS_codes_classification[#Data],COLUMNS($F:G)+3,FALSE),"Do not enter data")</f>
        <v>Impuestos a las ganancias, las utilidades y las ganancias de capital (111E)</v>
      </c>
      <c r="D22" s="162" t="str">
        <f>IFERROR(VLOOKUP(Government_revenues_table[[#This Row],[Clasificación según EFP]],Table6_GFS_codes_classification[#Data],COLUMNS($F:H)+3,FALSE),"Do not enter data")</f>
        <v>Impuestos ordinarios a las ganancias, las utilidades y las ganancias de capital (1112E1)</v>
      </c>
      <c r="E22" s="162" t="str">
        <f>IFERROR(VLOOKUP(Government_revenues_table[[#This Row],[Clasificación según EFP]],Table6_GFS_codes_classification[#Data],COLUMNS($F:I)+3,FALSE),"Do not enter data")</f>
        <v>Impuestos ordinarios a las ganancias, las utilidades y las ganancias de capital (1112E1)</v>
      </c>
      <c r="F22" s="163" t="s">
        <v>496</v>
      </c>
      <c r="G22" s="7" t="s">
        <v>398</v>
      </c>
      <c r="H22" s="163" t="s">
        <v>497</v>
      </c>
      <c r="I22" s="163" t="s">
        <v>373</v>
      </c>
      <c r="J22" s="164">
        <v>10175.847716349999</v>
      </c>
      <c r="K22" s="163" t="s">
        <v>100</v>
      </c>
      <c r="M22" s="391" t="s">
        <v>498</v>
      </c>
      <c r="N22" s="391"/>
    </row>
    <row r="23" spans="1:21" s="163" customFormat="1" ht="15.75" customHeight="1" x14ac:dyDescent="0.4">
      <c r="B23" s="162" t="str">
        <f>IFERROR(VLOOKUP(Government_revenues_table[[#This Row],[Clasificación según EFP]],Table6_GFS_codes_classification[#Data],COLUMNS($F:F)+3,FALSE),"Do not enter data")</f>
        <v>Impuestos (11E)</v>
      </c>
      <c r="C23" s="162" t="str">
        <f>IFERROR(VLOOKUP(Government_revenues_table[[#This Row],[Clasificación según EFP]],Table6_GFS_codes_classification[#Data],COLUMNS($F:G)+3,FALSE),"Do not enter data")</f>
        <v>Impuestos sobre las transacciones y el comercio internacional (115E)</v>
      </c>
      <c r="D23" s="162" t="str">
        <f>IFERROR(VLOOKUP(Government_revenues_table[[#This Row],[Clasificación según EFP]],Table6_GFS_codes_classification[#Data],COLUMNS($F:H)+3,FALSE),"Do not enter data")</f>
        <v>Impuestos a las exportaciones (1152E)</v>
      </c>
      <c r="E23" s="162" t="str">
        <f>IFERROR(VLOOKUP(Government_revenues_table[[#This Row],[Clasificación según EFP]],Table6_GFS_codes_classification[#Data],COLUMNS($F:I)+3,FALSE),"Do not enter data")</f>
        <v>Impuestos a las exportaciones (1152E)</v>
      </c>
      <c r="F23" s="163" t="s">
        <v>499</v>
      </c>
      <c r="G23" s="7" t="s">
        <v>398</v>
      </c>
      <c r="H23" s="163" t="s">
        <v>500</v>
      </c>
      <c r="I23" s="163" t="s">
        <v>373</v>
      </c>
      <c r="J23" s="164">
        <v>18639.831019609999</v>
      </c>
      <c r="K23" s="163" t="s">
        <v>100</v>
      </c>
      <c r="M23" s="391"/>
      <c r="N23" s="391"/>
    </row>
    <row r="24" spans="1:21" s="163" customFormat="1" ht="15.75" customHeight="1" x14ac:dyDescent="0.4">
      <c r="A24" s="329"/>
      <c r="B24" s="330" t="str">
        <f>IFERROR(VLOOKUP(Government_revenues_table[[#This Row],[Clasificación según EFP]],Table6_GFS_codes_classification[#Data],COLUMNS($F:F)+3,FALSE),"Do not enter data")</f>
        <v>Aportes sociales (12E)</v>
      </c>
      <c r="C24" s="330" t="str">
        <f>IFERROR(VLOOKUP(Government_revenues_table[[#This Row],[Clasificación según EFP]],Table6_GFS_codes_classification[#Data],COLUMNS($F:G)+3,FALSE),"Do not enter data")</f>
        <v>Contribuciones de empleadores a la seguridad social (1212E)</v>
      </c>
      <c r="D24" s="330" t="str">
        <f>IFERROR(VLOOKUP(Government_revenues_table[[#This Row],[Clasificación según EFP]],Table6_GFS_codes_classification[#Data],COLUMNS($F:H)+3,FALSE),"Do not enter data")</f>
        <v>Contribuciones de empleadores a la seguridad social (1212E)</v>
      </c>
      <c r="E24" s="330" t="str">
        <f>IFERROR(VLOOKUP(Government_revenues_table[[#This Row],[Clasificación según EFP]],Table6_GFS_codes_classification[#Data],COLUMNS($F:I)+3,FALSE),"Do not enter data")</f>
        <v>Contribuciones de empleadores a la seguridad social (1212E)</v>
      </c>
      <c r="F24" s="329" t="s">
        <v>501</v>
      </c>
      <c r="G24" s="331" t="s">
        <v>398</v>
      </c>
      <c r="H24" s="329" t="s">
        <v>502</v>
      </c>
      <c r="I24" s="329" t="s">
        <v>373</v>
      </c>
      <c r="J24" s="332">
        <v>7977.0764046899976</v>
      </c>
      <c r="K24" s="329" t="s">
        <v>100</v>
      </c>
      <c r="M24" s="391"/>
      <c r="N24" s="391"/>
    </row>
    <row r="25" spans="1:21" s="163" customFormat="1" ht="15.75" customHeight="1" x14ac:dyDescent="0.4">
      <c r="A25" s="329"/>
      <c r="B25" s="330" t="str">
        <f>IFERROR(VLOOKUP(Government_revenues_table[[#This Row],[Clasificación según EFP]],Table6_GFS_codes_classification[#Data],COLUMNS($F:F)+3,FALSE),"Do not enter data")</f>
        <v>Aportes sociales (12E)</v>
      </c>
      <c r="C25" s="330" t="str">
        <f>IFERROR(VLOOKUP(Government_revenues_table[[#This Row],[Clasificación según EFP]],Table6_GFS_codes_classification[#Data],COLUMNS($F:G)+3,FALSE),"Do not enter data")</f>
        <v>Contribuciones de empleadores a la seguridad social (1212E)</v>
      </c>
      <c r="D25" s="330" t="str">
        <f>IFERROR(VLOOKUP(Government_revenues_table[[#This Row],[Clasificación según EFP]],Table6_GFS_codes_classification[#Data],COLUMNS($F:H)+3,FALSE),"Do not enter data")</f>
        <v>Contribuciones de empleadores a la seguridad social (1212E)</v>
      </c>
      <c r="E25" s="330" t="str">
        <f>IFERROR(VLOOKUP(Government_revenues_table[[#This Row],[Clasificación según EFP]],Table6_GFS_codes_classification[#Data],COLUMNS($F:I)+3,FALSE),"Do not enter data")</f>
        <v>Contribuciones de empleadores a la seguridad social (1212E)</v>
      </c>
      <c r="F25" s="329" t="s">
        <v>501</v>
      </c>
      <c r="G25" s="331" t="s">
        <v>398</v>
      </c>
      <c r="H25" s="329" t="s">
        <v>503</v>
      </c>
      <c r="I25" s="329" t="s">
        <v>373</v>
      </c>
      <c r="J25" s="332">
        <v>4277.99334077</v>
      </c>
      <c r="K25" s="329" t="s">
        <v>100</v>
      </c>
      <c r="M25" s="391"/>
      <c r="N25" s="391"/>
    </row>
    <row r="26" spans="1:21" s="163" customFormat="1" ht="15.75" customHeight="1" x14ac:dyDescent="0.4">
      <c r="A26" s="329"/>
      <c r="B26" s="330" t="str">
        <f>IFERROR(VLOOKUP(Government_revenues_table[[#This Row],[Clasificación según EFP]],Table6_GFS_codes_classification[#Data],COLUMNS($F:F)+3,FALSE),"Do not enter data")</f>
        <v>Otros ingresos (14E)</v>
      </c>
      <c r="C26" s="330" t="str">
        <f>IFERROR(VLOOKUP(Government_revenues_table[[#This Row],[Clasificación según EFP]],Table6_GFS_codes_classification[#Data],COLUMNS($F:G)+3,FALSE),"Do not enter data")</f>
        <v>Venta de bienes y servicios (142E)</v>
      </c>
      <c r="D26" s="330" t="str">
        <f>IFERROR(VLOOKUP(Government_revenues_table[[#This Row],[Clasificación según EFP]],Table6_GFS_codes_classification[#Data],COLUMNS($F:H)+3,FALSE),"Do not enter data")</f>
        <v>Honorarios administrativos por servicios del gobierno (1422E)</v>
      </c>
      <c r="E26" s="330" t="str">
        <f>IFERROR(VLOOKUP(Government_revenues_table[[#This Row],[Clasificación según EFP]],Table6_GFS_codes_classification[#Data],COLUMNS($F:I)+3,FALSE),"Do not enter data")</f>
        <v>Honorarios administrativos por servicios del gobierno (1422E)</v>
      </c>
      <c r="F26" s="329" t="s">
        <v>504</v>
      </c>
      <c r="G26" s="331" t="s">
        <v>398</v>
      </c>
      <c r="H26" s="329" t="s">
        <v>505</v>
      </c>
      <c r="I26" s="329" t="s">
        <v>373</v>
      </c>
      <c r="J26" s="332">
        <v>1845.0205023799999</v>
      </c>
      <c r="K26" s="329" t="s">
        <v>100</v>
      </c>
      <c r="M26" s="391"/>
      <c r="N26" s="391"/>
    </row>
    <row r="27" spans="1:21" s="163" customFormat="1" ht="16" x14ac:dyDescent="0.4">
      <c r="B27" s="162" t="str">
        <f>IFERROR(VLOOKUP(Government_revenues_table[[#This Row],[Clasificación según EFP]],Table6_GFS_codes_classification[#Data],COLUMNS($F:F)+3,FALSE),"Do not enter data")</f>
        <v>Impuestos (11E)</v>
      </c>
      <c r="C27" s="162" t="str">
        <f>IFERROR(VLOOKUP(Government_revenues_table[[#This Row],[Clasificación según EFP]],Table6_GFS_codes_classification[#Data],COLUMNS($F:G)+3,FALSE),"Do not enter data")</f>
        <v>Impuestos a los bienes y servicios (114E)</v>
      </c>
      <c r="D27" s="162" t="str">
        <f>IFERROR(VLOOKUP(Government_revenues_table[[#This Row],[Clasificación según EFP]],Table6_GFS_codes_classification[#Data],COLUMNS($F:H)+3,FALSE),"Do not enter data")</f>
        <v>Impuestos generales a los bienes y servicios (IVA, impuesto a las ventas, impuesto a los ingresos brutos) (1141E)</v>
      </c>
      <c r="E27" s="162" t="str">
        <f>IFERROR(VLOOKUP(Government_revenues_table[[#This Row],[Clasificación según EFP]],Table6_GFS_codes_classification[#Data],COLUMNS($F:I)+3,FALSE),"Do not enter data")</f>
        <v>Impuestos generales a los bienes y servicios (IVA, impuesto a las ventas, impuesto a los ingresos brutos) (1141E)</v>
      </c>
      <c r="F27" s="163" t="s">
        <v>506</v>
      </c>
      <c r="G27" s="7" t="s">
        <v>398</v>
      </c>
      <c r="H27" s="163" t="s">
        <v>507</v>
      </c>
      <c r="I27" s="163" t="s">
        <v>373</v>
      </c>
      <c r="J27" s="164">
        <v>36.718197830000001</v>
      </c>
      <c r="K27" s="163" t="s">
        <v>100</v>
      </c>
      <c r="M27" s="392" t="s">
        <v>508</v>
      </c>
      <c r="N27" s="392"/>
    </row>
    <row r="28" spans="1:21" s="163" customFormat="1" ht="16" x14ac:dyDescent="0.4">
      <c r="B28" s="162" t="str">
        <f>IFERROR(VLOOKUP(Government_revenues_table[[#This Row],[Clasificación según EFP]],Table6_GFS_codes_classification[#Data],COLUMNS($F:F)+3,FALSE),"Do not enter data")</f>
        <v>Impuestos (11E)</v>
      </c>
      <c r="C28" s="162" t="str">
        <f>IFERROR(VLOOKUP(Government_revenues_table[[#This Row],[Clasificación según EFP]],Table6_GFS_codes_classification[#Data],COLUMNS($F:G)+3,FALSE),"Do not enter data")</f>
        <v>Impuestos sobre las transacciones y el comercio internacional (115E)</v>
      </c>
      <c r="D28" s="162" t="str">
        <f>IFERROR(VLOOKUP(Government_revenues_table[[#This Row],[Clasificación según EFP]],Table6_GFS_codes_classification[#Data],COLUMNS($F:H)+3,FALSE),"Do not enter data")</f>
        <v>Tasas aduaneras y a importaciones (1151E)</v>
      </c>
      <c r="E28" s="162" t="str">
        <f>IFERROR(VLOOKUP(Government_revenues_table[[#This Row],[Clasificación según EFP]],Table6_GFS_codes_classification[#Data],COLUMNS($F:I)+3,FALSE),"Do not enter data")</f>
        <v>Tasas aduaneras y a importaciones (1151E)</v>
      </c>
      <c r="F28" s="163" t="s">
        <v>509</v>
      </c>
      <c r="G28" s="7" t="s">
        <v>398</v>
      </c>
      <c r="H28" s="163" t="s">
        <v>510</v>
      </c>
      <c r="I28" s="163" t="s">
        <v>373</v>
      </c>
      <c r="J28" s="164">
        <v>1288.6131807100001</v>
      </c>
      <c r="K28" s="163" t="s">
        <v>100</v>
      </c>
      <c r="M28" s="392" t="s">
        <v>511</v>
      </c>
      <c r="N28" s="392"/>
    </row>
    <row r="29" spans="1:21" s="163" customFormat="1" ht="16.5" thickBot="1" x14ac:dyDescent="0.45">
      <c r="B29" s="162" t="str">
        <f>IFERROR(VLOOKUP(Government_revenues_table[[#This Row],[Clasificación según EFP]],Table6_GFS_codes_classification[#Data],COLUMNS($F:F)+3,FALSE),"Do not enter data")</f>
        <v>Impuestos (11E)</v>
      </c>
      <c r="C29" s="162" t="str">
        <f>IFERROR(VLOOKUP(Government_revenues_table[[#This Row],[Clasificación según EFP]],Table6_GFS_codes_classification[#Data],COLUMNS($F:G)+3,FALSE),"Do not enter data")</f>
        <v>Impuestos a las ganancias, las utilidades y las ganancias de capital (111E)</v>
      </c>
      <c r="D29" s="162" t="str">
        <f>IFERROR(VLOOKUP(Government_revenues_table[[#This Row],[Clasificación según EFP]],Table6_GFS_codes_classification[#Data],COLUMNS($F:H)+3,FALSE),"Do not enter data")</f>
        <v>Impuestos ordinarios a las ganancias, las utilidades y las ganancias de capital (1112E1)</v>
      </c>
      <c r="E29" s="162" t="str">
        <f>IFERROR(VLOOKUP(Government_revenues_table[[#This Row],[Clasificación según EFP]],Table6_GFS_codes_classification[#Data],COLUMNS($F:I)+3,FALSE),"Do not enter data")</f>
        <v>Impuestos ordinarios a las ganancias, las utilidades y las ganancias de capital (1112E1)</v>
      </c>
      <c r="F29" s="163" t="s">
        <v>496</v>
      </c>
      <c r="G29" s="7" t="s">
        <v>398</v>
      </c>
      <c r="H29" s="163" t="s">
        <v>512</v>
      </c>
      <c r="I29" s="163" t="s">
        <v>373</v>
      </c>
      <c r="J29" s="164">
        <v>0.70882663000000001</v>
      </c>
      <c r="K29" s="163" t="s">
        <v>100</v>
      </c>
      <c r="M29" s="165"/>
      <c r="N29" s="165"/>
    </row>
    <row r="30" spans="1:21" s="163" customFormat="1" ht="16" x14ac:dyDescent="0.4">
      <c r="B30" s="162" t="str">
        <f>IFERROR(VLOOKUP(Government_revenues_table[[#This Row],[Clasificación según EFP]],Table6_GFS_codes_classification[#Data],COLUMNS($F:F)+3,FALSE),"Do not enter data")</f>
        <v>Impuestos (11E)</v>
      </c>
      <c r="C30" s="162" t="str">
        <f>IFERROR(VLOOKUP(Government_revenues_table[[#This Row],[Clasificación según EFP]],Table6_GFS_codes_classification[#Data],COLUMNS($F:G)+3,FALSE),"Do not enter data")</f>
        <v>Impuestos a los bienes y servicios (114E)</v>
      </c>
      <c r="D30" s="162" t="str">
        <f>IFERROR(VLOOKUP(Government_revenues_table[[#This Row],[Clasificación según EFP]],Table6_GFS_codes_classification[#Data],COLUMNS($F:H)+3,FALSE),"Do not enter data")</f>
        <v>Impuestos sobre el uso de bienes/permiso para usar bienes o realizar actividades (1145E)</v>
      </c>
      <c r="E30" s="162" t="str">
        <f>IFERROR(VLOOKUP(Government_revenues_table[[#This Row],[Clasificación según EFP]],Table6_GFS_codes_classification[#Data],COLUMNS($F:I)+3,FALSE),"Do not enter data")</f>
        <v>Tasas de licencia (114521E)</v>
      </c>
      <c r="F30" s="163" t="s">
        <v>513</v>
      </c>
      <c r="G30" s="7" t="s">
        <v>398</v>
      </c>
      <c r="H30" s="163" t="s">
        <v>514</v>
      </c>
      <c r="I30" s="163" t="s">
        <v>373</v>
      </c>
      <c r="J30" s="164">
        <v>227.45125823999999</v>
      </c>
      <c r="K30" s="163" t="s">
        <v>100</v>
      </c>
      <c r="P30" s="11"/>
      <c r="Q30" s="7"/>
      <c r="R30" s="166"/>
      <c r="S30" s="7"/>
      <c r="T30" s="166"/>
      <c r="U30" s="7"/>
    </row>
    <row r="31" spans="1:21" s="163" customFormat="1" ht="16" x14ac:dyDescent="0.4">
      <c r="B31" s="162" t="str">
        <f>IFERROR(VLOOKUP(Government_revenues_table[[#This Row],[Clasificación según EFP]],Table6_GFS_codes_classification[#Data],COLUMNS($F:F)+3,FALSE),"Do not enter data")</f>
        <v>Impuestos (11E)</v>
      </c>
      <c r="C31" s="162" t="str">
        <f>IFERROR(VLOOKUP(Government_revenues_table[[#This Row],[Clasificación según EFP]],Table6_GFS_codes_classification[#Data],COLUMNS($F:G)+3,FALSE),"Do not enter data")</f>
        <v>Otros impuestos a pagar por compañías de recursos naturales (116E)</v>
      </c>
      <c r="D31" s="162" t="str">
        <f>IFERROR(VLOOKUP(Government_revenues_table[[#This Row],[Clasificación según EFP]],Table6_GFS_codes_classification[#Data],COLUMNS($F:H)+3,FALSE),"Do not enter data")</f>
        <v>Otros impuestos a pagar por compañías de recursos naturales (116E)</v>
      </c>
      <c r="E31" s="162" t="str">
        <f>IFERROR(VLOOKUP(Government_revenues_table[[#This Row],[Clasificación según EFP]],Table6_GFS_codes_classification[#Data],COLUMNS($F:I)+3,FALSE),"Do not enter data")</f>
        <v>Otros impuestos a pagar por compañías de recursos naturales (116E)</v>
      </c>
      <c r="F31" s="163" t="s">
        <v>515</v>
      </c>
      <c r="G31" s="163" t="s">
        <v>398</v>
      </c>
      <c r="H31" s="163" t="s">
        <v>516</v>
      </c>
      <c r="I31" s="163" t="s">
        <v>380</v>
      </c>
      <c r="J31" s="167">
        <v>0.67915475999999997</v>
      </c>
      <c r="K31" s="163" t="s">
        <v>100</v>
      </c>
      <c r="P31" s="381"/>
      <c r="Q31" s="381"/>
      <c r="R31" s="381"/>
      <c r="S31" s="381"/>
      <c r="T31" s="381"/>
      <c r="U31" s="381"/>
    </row>
    <row r="32" spans="1:21" s="163" customFormat="1" ht="16" x14ac:dyDescent="0.4">
      <c r="B32" s="162" t="str">
        <f>IFERROR(VLOOKUP(Government_revenues_table[[#This Row],[Clasificación según EFP]],Table6_GFS_codes_classification[#Data],COLUMNS($F:F)+3,FALSE),"Do not enter data")</f>
        <v>Impuestos (11E)</v>
      </c>
      <c r="C32" s="162" t="str">
        <f>IFERROR(VLOOKUP(Government_revenues_table[[#This Row],[Clasificación según EFP]],Table6_GFS_codes_classification[#Data],COLUMNS($F:G)+3,FALSE),"Do not enter data")</f>
        <v>Impuestos a los bienes y servicios (114E)</v>
      </c>
      <c r="D32" s="162" t="str">
        <f>IFERROR(VLOOKUP(Government_revenues_table[[#This Row],[Clasificación según EFP]],Table6_GFS_codes_classification[#Data],COLUMNS($F:H)+3,FALSE),"Do not enter data")</f>
        <v>Impuestos generales a los bienes y servicios (IVA, impuesto a las ventas, impuesto a los ingresos brutos) (1141E)</v>
      </c>
      <c r="E32" s="162" t="str">
        <f>IFERROR(VLOOKUP(Government_revenues_table[[#This Row],[Clasificación según EFP]],Table6_GFS_codes_classification[#Data],COLUMNS($F:I)+3,FALSE),"Do not enter data")</f>
        <v>Impuestos generales a los bienes y servicios (IVA, impuesto a las ventas, impuesto a los ingresos brutos) (1141E)</v>
      </c>
      <c r="F32" s="163" t="s">
        <v>506</v>
      </c>
      <c r="G32" s="163" t="s">
        <v>517</v>
      </c>
      <c r="H32" s="163" t="s">
        <v>507</v>
      </c>
      <c r="I32" s="163" t="s">
        <v>373</v>
      </c>
      <c r="J32" s="167">
        <v>92341.468010369979</v>
      </c>
      <c r="K32" s="163" t="s">
        <v>100</v>
      </c>
    </row>
    <row r="33" spans="2:21" s="163" customFormat="1" ht="16" x14ac:dyDescent="0.4">
      <c r="B33" s="162" t="str">
        <f>IFERROR(VLOOKUP(Government_revenues_table[[#This Row],[Clasificación según EFP]],Table6_GFS_codes_classification[#Data],COLUMNS($F:F)+3,FALSE),"Do not enter data")</f>
        <v>Otros ingresos (14E)</v>
      </c>
      <c r="C33" s="162" t="str">
        <f>IFERROR(VLOOKUP(Government_revenues_table[[#This Row],[Clasificación según EFP]],Table6_GFS_codes_classification[#Data],COLUMNS($F:G)+3,FALSE),"Do not enter data")</f>
        <v>Venta de bienes y servicios (142E)</v>
      </c>
      <c r="D33" s="162" t="str">
        <f>IFERROR(VLOOKUP(Government_revenues_table[[#This Row],[Clasificación según EFP]],Table6_GFS_codes_classification[#Data],COLUMNS($F:H)+3,FALSE),"Do not enter data")</f>
        <v>Honorarios administrativos por servicios del gobierno (1422E)</v>
      </c>
      <c r="E33" s="162" t="str">
        <f>IFERROR(VLOOKUP(Government_revenues_table[[#This Row],[Clasificación según EFP]],Table6_GFS_codes_classification[#Data],COLUMNS($F:I)+3,FALSE),"Do not enter data")</f>
        <v>Honorarios administrativos por servicios del gobierno (1422E)</v>
      </c>
      <c r="F33" s="163" t="s">
        <v>504</v>
      </c>
      <c r="G33" s="163" t="s">
        <v>517</v>
      </c>
      <c r="H33" s="163" t="s">
        <v>505</v>
      </c>
      <c r="I33" s="163" t="s">
        <v>373</v>
      </c>
      <c r="J33" s="167">
        <v>37611.15799681002</v>
      </c>
      <c r="K33" s="163" t="s">
        <v>100</v>
      </c>
    </row>
    <row r="34" spans="2:21" s="163" customFormat="1" ht="16" x14ac:dyDescent="0.4">
      <c r="B34" s="162" t="str">
        <f>IFERROR(VLOOKUP(Government_revenues_table[[#This Row],[Clasificación según EFP]],Table6_GFS_codes_classification[#Data],COLUMNS($F:F)+3,FALSE),"Do not enter data")</f>
        <v>Impuestos (11E)</v>
      </c>
      <c r="C34" s="162" t="str">
        <f>IFERROR(VLOOKUP(Government_revenues_table[[#This Row],[Clasificación según EFP]],Table6_GFS_codes_classification[#Data],COLUMNS($F:G)+3,FALSE),"Do not enter data")</f>
        <v>Impuestos a las ganancias, las utilidades y las ganancias de capital (111E)</v>
      </c>
      <c r="D34" s="162" t="str">
        <f>IFERROR(VLOOKUP(Government_revenues_table[[#This Row],[Clasificación según EFP]],Table6_GFS_codes_classification[#Data],COLUMNS($F:H)+3,FALSE),"Do not enter data")</f>
        <v>Impuestos ordinarios a las ganancias, las utilidades y las ganancias de capital (1112E1)</v>
      </c>
      <c r="E34" s="162" t="str">
        <f>IFERROR(VLOOKUP(Government_revenues_table[[#This Row],[Clasificación según EFP]],Table6_GFS_codes_classification[#Data],COLUMNS($F:I)+3,FALSE),"Do not enter data")</f>
        <v>Impuestos ordinarios a las ganancias, las utilidades y las ganancias de capital (1112E1)</v>
      </c>
      <c r="F34" s="163" t="s">
        <v>496</v>
      </c>
      <c r="G34" s="163" t="s">
        <v>517</v>
      </c>
      <c r="H34" s="163" t="s">
        <v>497</v>
      </c>
      <c r="I34" s="163" t="s">
        <v>373</v>
      </c>
      <c r="J34" s="167">
        <v>77568.236441459987</v>
      </c>
      <c r="K34" s="163" t="s">
        <v>100</v>
      </c>
    </row>
    <row r="35" spans="2:21" s="163" customFormat="1" ht="16" x14ac:dyDescent="0.4">
      <c r="B35" s="168" t="str">
        <f>IFERROR(VLOOKUP(Government_revenues_table[[#This Row],[Clasificación según EFP]],Table6_GFS_codes_classification[#Data],COLUMNS($F:F)+3,FALSE),"Do not enter data")</f>
        <v>Aportes sociales (12E)</v>
      </c>
      <c r="C35" s="168" t="str">
        <f>IFERROR(VLOOKUP(Government_revenues_table[[#This Row],[Clasificación según EFP]],Table6_GFS_codes_classification[#Data],COLUMNS($F:G)+3,FALSE),"Do not enter data")</f>
        <v>Contribuciones de empleadores a la seguridad social (1212E)</v>
      </c>
      <c r="D35" s="168" t="str">
        <f>IFERROR(VLOOKUP(Government_revenues_table[[#This Row],[Clasificación según EFP]],Table6_GFS_codes_classification[#Data],COLUMNS($F:H)+3,FALSE),"Do not enter data")</f>
        <v>Contribuciones de empleadores a la seguridad social (1212E)</v>
      </c>
      <c r="E35" s="168" t="str">
        <f>IFERROR(VLOOKUP(Government_revenues_table[[#This Row],[Clasificación según EFP]],Table6_GFS_codes_classification[#Data],COLUMNS($F:I)+3,FALSE),"Do not enter data")</f>
        <v>Contribuciones de empleadores a la seguridad social (1212E)</v>
      </c>
      <c r="F35" s="329" t="s">
        <v>501</v>
      </c>
      <c r="G35" s="329" t="s">
        <v>517</v>
      </c>
      <c r="H35" s="329" t="s">
        <v>502</v>
      </c>
      <c r="I35" s="329" t="s">
        <v>373</v>
      </c>
      <c r="J35" s="333">
        <v>19364.301862909997</v>
      </c>
      <c r="K35" s="329" t="s">
        <v>100</v>
      </c>
    </row>
    <row r="36" spans="2:21" s="163" customFormat="1" ht="16" x14ac:dyDescent="0.4">
      <c r="B36" s="162" t="str">
        <f>IFERROR(VLOOKUP(Government_revenues_table[[#This Row],[Clasificación según EFP]],Table6_GFS_codes_classification[#Data],COLUMNS($F:F)+3,FALSE),"Do not enter data")</f>
        <v>Impuestos (11E)</v>
      </c>
      <c r="C36" s="162" t="str">
        <f>IFERROR(VLOOKUP(Government_revenues_table[[#This Row],[Clasificación según EFP]],Table6_GFS_codes_classification[#Data],COLUMNS($F:G)+3,FALSE),"Do not enter data")</f>
        <v>Impuestos sobre las transacciones y el comercio internacional (115E)</v>
      </c>
      <c r="D36" s="162" t="str">
        <f>IFERROR(VLOOKUP(Government_revenues_table[[#This Row],[Clasificación según EFP]],Table6_GFS_codes_classification[#Data],COLUMNS($F:H)+3,FALSE),"Do not enter data")</f>
        <v>Impuestos a las exportaciones (1152E)</v>
      </c>
      <c r="E36" s="162" t="str">
        <f>IFERROR(VLOOKUP(Government_revenues_table[[#This Row],[Clasificación según EFP]],Table6_GFS_codes_classification[#Data],COLUMNS($F:I)+3,FALSE),"Do not enter data")</f>
        <v>Impuestos a las exportaciones (1152E)</v>
      </c>
      <c r="F36" s="163" t="s">
        <v>499</v>
      </c>
      <c r="G36" s="163" t="s">
        <v>517</v>
      </c>
      <c r="H36" s="163" t="s">
        <v>500</v>
      </c>
      <c r="I36" s="163" t="s">
        <v>373</v>
      </c>
      <c r="J36" s="167">
        <v>34864.905905619984</v>
      </c>
      <c r="K36" s="163" t="s">
        <v>100</v>
      </c>
    </row>
    <row r="37" spans="2:21" s="163" customFormat="1" ht="16" x14ac:dyDescent="0.4">
      <c r="B37" s="162" t="str">
        <f>IFERROR(VLOOKUP(Government_revenues_table[[#This Row],[Clasificación según EFP]],Table6_GFS_codes_classification[#Data],COLUMNS($F:F)+3,FALSE),"Do not enter data")</f>
        <v>Aportes sociales (12E)</v>
      </c>
      <c r="C37" s="162" t="str">
        <f>IFERROR(VLOOKUP(Government_revenues_table[[#This Row],[Clasificación según EFP]],Table6_GFS_codes_classification[#Data],COLUMNS($F:G)+3,FALSE),"Do not enter data")</f>
        <v>Contribuciones de empleadores a la seguridad social (1212E)</v>
      </c>
      <c r="D37" s="162" t="str">
        <f>IFERROR(VLOOKUP(Government_revenues_table[[#This Row],[Clasificación según EFP]],Table6_GFS_codes_classification[#Data],COLUMNS($F:H)+3,FALSE),"Do not enter data")</f>
        <v>Contribuciones de empleadores a la seguridad social (1212E)</v>
      </c>
      <c r="E37" s="162" t="str">
        <f>IFERROR(VLOOKUP(Government_revenues_table[[#This Row],[Clasificación según EFP]],Table6_GFS_codes_classification[#Data],COLUMNS($F:I)+3,FALSE),"Do not enter data")</f>
        <v>Contribuciones de empleadores a la seguridad social (1212E)</v>
      </c>
      <c r="F37" s="163" t="s">
        <v>501</v>
      </c>
      <c r="G37" s="163" t="s">
        <v>517</v>
      </c>
      <c r="H37" s="163" t="s">
        <v>503</v>
      </c>
      <c r="I37" s="163" t="s">
        <v>373</v>
      </c>
      <c r="J37" s="167">
        <v>8163.3938388199986</v>
      </c>
      <c r="K37" s="163" t="s">
        <v>100</v>
      </c>
    </row>
    <row r="38" spans="2:21" s="163" customFormat="1" ht="16" x14ac:dyDescent="0.4">
      <c r="B38" s="162" t="str">
        <f>IFERROR(VLOOKUP(Government_revenues_table[[#This Row],[Clasificación según EFP]],Table6_GFS_codes_classification[#Data],COLUMNS($F:F)+3,FALSE),"Do not enter data")</f>
        <v>Otros ingresos (14E)</v>
      </c>
      <c r="C38" s="162" t="str">
        <f>IFERROR(VLOOKUP(Government_revenues_table[[#This Row],[Clasificación según EFP]],Table6_GFS_codes_classification[#Data],COLUMNS($F:G)+3,FALSE),"Do not enter data")</f>
        <v>Ingresos por propiedades (141E)</v>
      </c>
      <c r="D38" s="162" t="str">
        <f>IFERROR(VLOOKUP(Government_revenues_table[[#This Row],[Clasificación según EFP]],Table6_GFS_codes_classification[#Data],COLUMNS($F:H)+3,FALSE),"Do not enter data")</f>
        <v>Alquiler (1415E)</v>
      </c>
      <c r="E38" s="162" t="str">
        <f>IFERROR(VLOOKUP(Government_revenues_table[[#This Row],[Clasificación según EFP]],Table6_GFS_codes_classification[#Data],COLUMNS($F:I)+3,FALSE),"Do not enter data")</f>
        <v>Regalías (1415E1)</v>
      </c>
      <c r="F38" s="163" t="s">
        <v>518</v>
      </c>
      <c r="G38" s="163" t="s">
        <v>517</v>
      </c>
      <c r="H38" s="163" t="s">
        <v>519</v>
      </c>
      <c r="I38" s="163" t="s">
        <v>376</v>
      </c>
      <c r="J38" s="167">
        <v>7094.3053736109441</v>
      </c>
      <c r="K38" s="163" t="s">
        <v>100</v>
      </c>
    </row>
    <row r="39" spans="2:21" s="163" customFormat="1" ht="16" x14ac:dyDescent="0.4">
      <c r="B39" s="162" t="str">
        <f>IFERROR(VLOOKUP(Government_revenues_table[[#This Row],[Clasificación según EFP]],Table6_GFS_codes_classification[#Data],COLUMNS($F:F)+3,FALSE),"Do not enter data")</f>
        <v>Impuestos (11E)</v>
      </c>
      <c r="C39" s="162" t="str">
        <f>IFERROR(VLOOKUP(Government_revenues_table[[#This Row],[Clasificación según EFP]],Table6_GFS_codes_classification[#Data],COLUMNS($F:G)+3,FALSE),"Do not enter data")</f>
        <v>Impuestos sobre las transacciones y el comercio internacional (115E)</v>
      </c>
      <c r="D39" s="162" t="str">
        <f>IFERROR(VLOOKUP(Government_revenues_table[[#This Row],[Clasificación según EFP]],Table6_GFS_codes_classification[#Data],COLUMNS($F:H)+3,FALSE),"Do not enter data")</f>
        <v>Tasas aduaneras y a importaciones (1151E)</v>
      </c>
      <c r="E39" s="162" t="str">
        <f>IFERROR(VLOOKUP(Government_revenues_table[[#This Row],[Clasificación según EFP]],Table6_GFS_codes_classification[#Data],COLUMNS($F:I)+3,FALSE),"Do not enter data")</f>
        <v>Tasas aduaneras y a importaciones (1151E)</v>
      </c>
      <c r="F39" s="163" t="s">
        <v>509</v>
      </c>
      <c r="G39" s="163" t="s">
        <v>517</v>
      </c>
      <c r="H39" s="163" t="s">
        <v>510</v>
      </c>
      <c r="I39" s="163" t="s">
        <v>373</v>
      </c>
      <c r="J39" s="167">
        <v>13901.439188270002</v>
      </c>
      <c r="K39" s="163" t="s">
        <v>100</v>
      </c>
      <c r="U39" s="169"/>
    </row>
    <row r="40" spans="2:21" s="163" customFormat="1" ht="16" x14ac:dyDescent="0.4">
      <c r="B40" s="162" t="str">
        <f>IFERROR(VLOOKUP(Government_revenues_table[[#This Row],[Clasificación según EFP]],Table6_GFS_codes_classification[#Data],COLUMNS($F:F)+3,FALSE),"Do not enter data")</f>
        <v>Impuestos (11E)</v>
      </c>
      <c r="C40" s="162" t="str">
        <f>IFERROR(VLOOKUP(Government_revenues_table[[#This Row],[Clasificación según EFP]],Table6_GFS_codes_classification[#Data],COLUMNS($F:G)+3,FALSE),"Do not enter data")</f>
        <v>Impuestos a los bienes y servicios (114E)</v>
      </c>
      <c r="D40" s="162" t="str">
        <f>IFERROR(VLOOKUP(Government_revenues_table[[#This Row],[Clasificación según EFP]],Table6_GFS_codes_classification[#Data],COLUMNS($F:H)+3,FALSE),"Do not enter data")</f>
        <v>Impuestos al consumo (1142E)</v>
      </c>
      <c r="E40" s="162" t="str">
        <f>IFERROR(VLOOKUP(Government_revenues_table[[#This Row],[Clasificación según EFP]],Table6_GFS_codes_classification[#Data],COLUMNS($F:I)+3,FALSE),"Do not enter data")</f>
        <v>Impuestos al consumo (1142E)</v>
      </c>
      <c r="F40" s="163" t="s">
        <v>520</v>
      </c>
      <c r="G40" s="163" t="s">
        <v>517</v>
      </c>
      <c r="H40" s="163" t="s">
        <v>521</v>
      </c>
      <c r="I40" s="163" t="s">
        <v>373</v>
      </c>
      <c r="J40" s="167">
        <v>1454.85609686</v>
      </c>
      <c r="K40" s="163" t="s">
        <v>100</v>
      </c>
      <c r="U40" s="170"/>
    </row>
    <row r="41" spans="2:21" s="163" customFormat="1" ht="16" x14ac:dyDescent="0.4">
      <c r="B41" s="162" t="str">
        <f>IFERROR(VLOOKUP(Government_revenues_table[[#This Row],[Clasificación según EFP]],Table6_GFS_codes_classification[#Data],COLUMNS($F:F)+3,FALSE),"Do not enter data")</f>
        <v>Impuestos (11E)</v>
      </c>
      <c r="C41" s="162" t="str">
        <f>IFERROR(VLOOKUP(Government_revenues_table[[#This Row],[Clasificación según EFP]],Table6_GFS_codes_classification[#Data],COLUMNS($F:G)+3,FALSE),"Do not enter data")</f>
        <v>Impuestos a los bienes y servicios (114E)</v>
      </c>
      <c r="D41" s="162" t="str">
        <f>IFERROR(VLOOKUP(Government_revenues_table[[#This Row],[Clasificación según EFP]],Table6_GFS_codes_classification[#Data],COLUMNS($F:H)+3,FALSE),"Do not enter data")</f>
        <v>Impuestos sobre el uso de bienes/permiso para usar bienes o realizar actividades (1145E)</v>
      </c>
      <c r="E41" s="162" t="str">
        <f>IFERROR(VLOOKUP(Government_revenues_table[[#This Row],[Clasificación según EFP]],Table6_GFS_codes_classification[#Data],COLUMNS($F:I)+3,FALSE),"Do not enter data")</f>
        <v>Impuestos a las emisiones y la contaminación (114522E)</v>
      </c>
      <c r="F41" s="163" t="s">
        <v>522</v>
      </c>
      <c r="G41" s="163" t="s">
        <v>517</v>
      </c>
      <c r="H41" s="163" t="s">
        <v>523</v>
      </c>
      <c r="I41" s="163" t="s">
        <v>373</v>
      </c>
      <c r="J41" s="167">
        <v>268.13305459000003</v>
      </c>
      <c r="K41" s="163" t="s">
        <v>100</v>
      </c>
    </row>
    <row r="42" spans="2:21" s="163" customFormat="1" ht="16" x14ac:dyDescent="0.4">
      <c r="B42" s="162" t="str">
        <f>IFERROR(VLOOKUP(Government_revenues_table[[#This Row],[Clasificación según EFP]],Table6_GFS_codes_classification[#Data],COLUMNS($F:F)+3,FALSE),"Do not enter data")</f>
        <v>Impuestos (11E)</v>
      </c>
      <c r="C42" s="162" t="str">
        <f>IFERROR(VLOOKUP(Government_revenues_table[[#This Row],[Clasificación según EFP]],Table6_GFS_codes_classification[#Data],COLUMNS($F:G)+3,FALSE),"Do not enter data")</f>
        <v>Impuestos a los bienes y servicios (114E)</v>
      </c>
      <c r="D42" s="162" t="str">
        <f>IFERROR(VLOOKUP(Government_revenues_table[[#This Row],[Clasificación según EFP]],Table6_GFS_codes_classification[#Data],COLUMNS($F:H)+3,FALSE),"Do not enter data")</f>
        <v>Impuestos al consumo (1142E)</v>
      </c>
      <c r="E42" s="162" t="str">
        <f>IFERROR(VLOOKUP(Government_revenues_table[[#This Row],[Clasificación según EFP]],Table6_GFS_codes_classification[#Data],COLUMNS($F:I)+3,FALSE),"Do not enter data")</f>
        <v>Impuestos al consumo (1142E)</v>
      </c>
      <c r="F42" s="163" t="s">
        <v>520</v>
      </c>
      <c r="G42" s="163" t="s">
        <v>517</v>
      </c>
      <c r="H42" s="163" t="s">
        <v>524</v>
      </c>
      <c r="I42" s="163" t="s">
        <v>373</v>
      </c>
      <c r="J42" s="167">
        <v>824.74494620000007</v>
      </c>
      <c r="K42" s="163" t="s">
        <v>100</v>
      </c>
    </row>
    <row r="43" spans="2:21" s="163" customFormat="1" ht="16" x14ac:dyDescent="0.4">
      <c r="B43" s="162" t="str">
        <f>IFERROR(VLOOKUP(Government_revenues_table[[#This Row],[Clasificación según EFP]],Table6_GFS_codes_classification[#Data],COLUMNS($F:F)+3,FALSE),"Do not enter data")</f>
        <v>Otros ingresos (14E)</v>
      </c>
      <c r="C43" s="162" t="str">
        <f>IFERROR(VLOOKUP(Government_revenues_table[[#This Row],[Clasificación según EFP]],Table6_GFS_codes_classification[#Data],COLUMNS($F:G)+3,FALSE),"Do not enter data")</f>
        <v>Ingresos por propiedades (141E)</v>
      </c>
      <c r="D43" s="162" t="str">
        <f>IFERROR(VLOOKUP(Government_revenues_table[[#This Row],[Clasificación según EFP]],Table6_GFS_codes_classification[#Data],COLUMNS($F:H)+3,FALSE),"Do not enter data")</f>
        <v>Dividendos (1412E)</v>
      </c>
      <c r="E43" s="162" t="str">
        <f>IFERROR(VLOOKUP(Government_revenues_table[[#This Row],[Clasificación según EFP]],Table6_GFS_codes_classification[#Data],COLUMNS($F:I)+3,FALSE),"Do not enter data")</f>
        <v>Provenientes de participaciones (capital) gubernamental (1412E2)</v>
      </c>
      <c r="F43" s="163" t="s">
        <v>525</v>
      </c>
      <c r="G43" s="163" t="s">
        <v>517</v>
      </c>
      <c r="H43" s="163" t="s">
        <v>526</v>
      </c>
      <c r="I43" s="163" t="s">
        <v>376</v>
      </c>
      <c r="J43" s="167">
        <v>0</v>
      </c>
      <c r="K43" s="163" t="s">
        <v>100</v>
      </c>
    </row>
    <row r="44" spans="2:21" s="163" customFormat="1" ht="16" x14ac:dyDescent="0.4">
      <c r="B44" s="168" t="str">
        <f>IFERROR(VLOOKUP(Government_revenues_table[[#This Row],[Clasificación según EFP]],Table6_GFS_codes_classification[#Data],COLUMNS($F:F)+3,FALSE),"Do not enter data")</f>
        <v>Impuestos (11E)</v>
      </c>
      <c r="C44" s="168" t="str">
        <f>IFERROR(VLOOKUP(Government_revenues_table[[#This Row],[Clasificación según EFP]],Table6_GFS_codes_classification[#Data],COLUMNS($F:G)+3,FALSE),"Do not enter data")</f>
        <v>Impuestos a las ganancias, las utilidades y las ganancias de capital (111E)</v>
      </c>
      <c r="D44" s="168" t="str">
        <f>IFERROR(VLOOKUP(Government_revenues_table[[#This Row],[Clasificación según EFP]],Table6_GFS_codes_classification[#Data],COLUMNS($F:H)+3,FALSE),"Do not enter data")</f>
        <v>Impuestos ordinarios a las ganancias, las utilidades y las ganancias de capital (1112E1)</v>
      </c>
      <c r="E44" s="168" t="str">
        <f>IFERROR(VLOOKUP(Government_revenues_table[[#This Row],[Clasificación según EFP]],Table6_GFS_codes_classification[#Data],COLUMNS($F:I)+3,FALSE),"Do not enter data")</f>
        <v>Impuestos ordinarios a las ganancias, las utilidades y las ganancias de capital (1112E1)</v>
      </c>
      <c r="F44" s="163" t="s">
        <v>496</v>
      </c>
      <c r="G44" s="163" t="s">
        <v>517</v>
      </c>
      <c r="H44" s="163" t="s">
        <v>512</v>
      </c>
      <c r="I44" s="163" t="s">
        <v>373</v>
      </c>
      <c r="J44" s="167">
        <v>0</v>
      </c>
      <c r="K44" s="163" t="s">
        <v>100</v>
      </c>
    </row>
    <row r="45" spans="2:21" s="163" customFormat="1" ht="16" x14ac:dyDescent="0.4">
      <c r="B45" s="162" t="str">
        <f>IFERROR(VLOOKUP(Government_revenues_table[[#This Row],[Clasificación según EFP]],Table6_GFS_codes_classification[#Data],COLUMNS($F:F)+3,FALSE),"Do not enter data")</f>
        <v>Otros ingresos (14E)</v>
      </c>
      <c r="C45" s="162" t="str">
        <f>IFERROR(VLOOKUP(Government_revenues_table[[#This Row],[Clasificación según EFP]],Table6_GFS_codes_classification[#Data],COLUMNS($F:G)+3,FALSE),"Do not enter data")</f>
        <v>Ingresos por propiedades (141E)</v>
      </c>
      <c r="D45" s="162" t="str">
        <f>IFERROR(VLOOKUP(Government_revenues_table[[#This Row],[Clasificación según EFP]],Table6_GFS_codes_classification[#Data],COLUMNS($F:H)+3,FALSE),"Do not enter data")</f>
        <v>Alquiler (1415E)</v>
      </c>
      <c r="E45" s="162" t="str">
        <f>IFERROR(VLOOKUP(Government_revenues_table[[#This Row],[Clasificación según EFP]],Table6_GFS_codes_classification[#Data],COLUMNS($F:I)+3,FALSE),"Do not enter data")</f>
        <v>Transferencias obligatorias al gobierno (infraestructura, etc.) (1415E4)</v>
      </c>
      <c r="F45" s="163" t="s">
        <v>527</v>
      </c>
      <c r="G45" s="163" t="s">
        <v>517</v>
      </c>
      <c r="H45" s="163" t="s">
        <v>528</v>
      </c>
      <c r="I45" s="163" t="s">
        <v>376</v>
      </c>
      <c r="J45" s="167">
        <v>338.29750763958396</v>
      </c>
      <c r="K45" s="163" t="s">
        <v>100</v>
      </c>
    </row>
    <row r="46" spans="2:21" s="163" customFormat="1" ht="16" x14ac:dyDescent="0.4">
      <c r="B46" s="162" t="str">
        <f>IFERROR(VLOOKUP(Government_revenues_table[[#This Row],[Clasificación según EFP]],Table6_GFS_codes_classification[#Data],COLUMNS($F:F)+3,FALSE),"Do not enter data")</f>
        <v>Impuestos (11E)</v>
      </c>
      <c r="C46" s="162" t="str">
        <f>IFERROR(VLOOKUP(Government_revenues_table[[#This Row],[Clasificación según EFP]],Table6_GFS_codes_classification[#Data],COLUMNS($F:G)+3,FALSE),"Do not enter data")</f>
        <v>Impuestos a los bienes y servicios (114E)</v>
      </c>
      <c r="D46" s="162" t="str">
        <f>IFERROR(VLOOKUP(Government_revenues_table[[#This Row],[Clasificación según EFP]],Table6_GFS_codes_classification[#Data],COLUMNS($F:H)+3,FALSE),"Do not enter data")</f>
        <v>Impuestos sobre el uso de bienes/permiso para usar bienes o realizar actividades (1145E)</v>
      </c>
      <c r="E46" s="162" t="str">
        <f>IFERROR(VLOOKUP(Government_revenues_table[[#This Row],[Clasificación según EFP]],Table6_GFS_codes_classification[#Data],COLUMNS($F:I)+3,FALSE),"Do not enter data")</f>
        <v>Tasas de licencia (114521E)</v>
      </c>
      <c r="F46" s="163" t="s">
        <v>513</v>
      </c>
      <c r="G46" s="163" t="s">
        <v>517</v>
      </c>
      <c r="H46" s="163" t="s">
        <v>514</v>
      </c>
      <c r="I46" s="163" t="s">
        <v>373</v>
      </c>
      <c r="J46" s="167">
        <v>5088.447758979999</v>
      </c>
      <c r="K46" s="163" t="s">
        <v>100</v>
      </c>
    </row>
    <row r="47" spans="2:21" s="163" customFormat="1" ht="16" x14ac:dyDescent="0.4">
      <c r="B47" s="162" t="str">
        <f>IFERROR(VLOOKUP(Government_revenues_table[[#This Row],[Clasificación según EFP]],Table6_GFS_codes_classification[#Data],COLUMNS($F:F)+3,FALSE),"Do not enter data")</f>
        <v>Impuestos (11E)</v>
      </c>
      <c r="C47" s="162" t="str">
        <f>IFERROR(VLOOKUP(Government_revenues_table[[#This Row],[Clasificación según EFP]],Table6_GFS_codes_classification[#Data],COLUMNS($F:G)+3,FALSE),"Do not enter data")</f>
        <v>Otros impuestos a pagar por compañías de recursos naturales (116E)</v>
      </c>
      <c r="D47" s="162" t="str">
        <f>IFERROR(VLOOKUP(Government_revenues_table[[#This Row],[Clasificación según EFP]],Table6_GFS_codes_classification[#Data],COLUMNS($F:H)+3,FALSE),"Do not enter data")</f>
        <v>Otros impuestos a pagar por compañías de recursos naturales (116E)</v>
      </c>
      <c r="E47" s="162" t="str">
        <f>IFERROR(VLOOKUP(Government_revenues_table[[#This Row],[Clasificación según EFP]],Table6_GFS_codes_classification[#Data],COLUMNS($F:I)+3,FALSE),"Do not enter data")</f>
        <v>Otros impuestos a pagar por compañías de recursos naturales (116E)</v>
      </c>
      <c r="F47" s="163" t="s">
        <v>515</v>
      </c>
      <c r="G47" s="163" t="s">
        <v>517</v>
      </c>
      <c r="H47" s="163" t="s">
        <v>516</v>
      </c>
      <c r="I47" s="163" t="s">
        <v>380</v>
      </c>
      <c r="J47" s="167">
        <v>5.8060772699999994</v>
      </c>
      <c r="K47" s="163" t="s">
        <v>100</v>
      </c>
    </row>
    <row r="48" spans="2:21" ht="15.5" thickBot="1" x14ac:dyDescent="0.45"/>
    <row r="49" spans="6:22" ht="15.5" thickBot="1" x14ac:dyDescent="0.45">
      <c r="I49" s="106" t="s">
        <v>529</v>
      </c>
      <c r="J49" s="107">
        <f>SUMIF(Government_revenues_table[Moneda],"USD",Government_revenues_table[Valor de ingresos])+(IFERROR(SUMIF(Government_revenues_table[Moneda],"&lt;&gt;USD",Government_revenues_table[Valor de ingresos])/'Parte 1 - Datos generales'!$E$45,0))</f>
        <v>3608.2328043440566</v>
      </c>
      <c r="V49" s="171"/>
    </row>
    <row r="50" spans="6:22" ht="21" customHeight="1" thickBot="1" x14ac:dyDescent="0.45">
      <c r="J50" s="171"/>
    </row>
    <row r="51" spans="6:22" ht="15.5" thickBot="1" x14ac:dyDescent="0.45">
      <c r="I51" s="106" t="str">
        <f>"Total en "&amp;'Parte 1 - Datos generales'!$E$44</f>
        <v>Total en ARS</v>
      </c>
      <c r="J51" s="107">
        <f>IF('Parte 1 - Datos generales'!$E$44="USD",0,SUMIF(Government_revenues_table[Moneda],'Parte 1 - Datos generales'!$E$44,Government_revenues_table[Valor de ingresos]))+(IFERROR(SUMIF(Government_revenues_table[Moneda],"USD",Government_revenues_table[Valor de ingresos])*'Parte 1 - Datos generales'!$E$45,0))</f>
        <v>343359.43366138043</v>
      </c>
    </row>
    <row r="55" spans="6:22" ht="22.5" x14ac:dyDescent="0.4">
      <c r="F55" s="105" t="s">
        <v>530</v>
      </c>
      <c r="G55" s="105"/>
      <c r="H55" s="119"/>
      <c r="I55" s="119"/>
      <c r="J55" s="119"/>
      <c r="K55" s="119"/>
    </row>
    <row r="56" spans="6:22" x14ac:dyDescent="0.4">
      <c r="F56" s="109" t="s">
        <v>531</v>
      </c>
      <c r="G56" s="110"/>
      <c r="H56" s="110"/>
      <c r="I56" s="110"/>
      <c r="J56" s="111"/>
      <c r="K56" s="110"/>
    </row>
    <row r="57" spans="6:22" x14ac:dyDescent="0.4">
      <c r="F57" s="109"/>
      <c r="G57" s="110"/>
      <c r="H57" s="110"/>
      <c r="I57" s="110"/>
      <c r="J57" s="111"/>
      <c r="K57" s="110"/>
    </row>
    <row r="58" spans="6:22" x14ac:dyDescent="0.4">
      <c r="F58" s="109"/>
      <c r="G58" s="110"/>
      <c r="H58" s="110"/>
      <c r="I58" s="110"/>
      <c r="J58" s="111"/>
      <c r="K58" s="110"/>
    </row>
    <row r="59" spans="6:22" x14ac:dyDescent="0.4">
      <c r="F59" s="109" t="s">
        <v>532</v>
      </c>
      <c r="G59" s="110" t="s">
        <v>533</v>
      </c>
      <c r="H59" s="110"/>
      <c r="I59" s="110"/>
      <c r="J59" s="111"/>
      <c r="K59" s="110"/>
    </row>
    <row r="60" spans="6:22" x14ac:dyDescent="0.4">
      <c r="F60" s="109" t="s">
        <v>534</v>
      </c>
      <c r="G60" s="110" t="s">
        <v>535</v>
      </c>
      <c r="H60" s="110"/>
      <c r="I60" s="110"/>
      <c r="J60" s="111"/>
      <c r="K60" s="110"/>
    </row>
    <row r="61" spans="6:22" x14ac:dyDescent="0.4">
      <c r="F61" s="109"/>
      <c r="G61" s="112" t="s">
        <v>391</v>
      </c>
      <c r="H61" s="112" t="s">
        <v>492</v>
      </c>
      <c r="I61" s="112" t="s">
        <v>493</v>
      </c>
      <c r="J61" s="113" t="s">
        <v>494</v>
      </c>
      <c r="K61" s="112" t="s">
        <v>471</v>
      </c>
    </row>
    <row r="62" spans="6:22" x14ac:dyDescent="0.4">
      <c r="F62" s="109"/>
      <c r="G62" s="114" t="s">
        <v>88</v>
      </c>
      <c r="H62" s="114" t="s">
        <v>536</v>
      </c>
      <c r="I62" s="114" t="s">
        <v>537</v>
      </c>
      <c r="J62" s="115">
        <v>987654321</v>
      </c>
      <c r="K62" s="116" t="s">
        <v>194</v>
      </c>
    </row>
    <row r="63" spans="6:22" x14ac:dyDescent="0.4">
      <c r="F63" s="109"/>
      <c r="G63" s="110" t="s">
        <v>398</v>
      </c>
      <c r="H63" s="110" t="s">
        <v>538</v>
      </c>
      <c r="I63" s="110" t="s">
        <v>537</v>
      </c>
      <c r="J63" s="111">
        <v>123456</v>
      </c>
      <c r="K63" s="110" t="s">
        <v>194</v>
      </c>
    </row>
    <row r="64" spans="6:22" ht="15.5" thickBot="1" x14ac:dyDescent="0.45">
      <c r="F64" s="109"/>
      <c r="G64" s="117" t="s">
        <v>539</v>
      </c>
      <c r="H64" s="117"/>
      <c r="I64" s="117"/>
      <c r="J64" s="118">
        <v>987777777</v>
      </c>
      <c r="K64" s="117" t="s">
        <v>194</v>
      </c>
    </row>
    <row r="65" spans="6:14" ht="15.5" thickTop="1" x14ac:dyDescent="0.4">
      <c r="F65" s="109" t="s">
        <v>540</v>
      </c>
      <c r="G65" s="110" t="s">
        <v>541</v>
      </c>
      <c r="H65" s="110"/>
      <c r="I65" s="110"/>
      <c r="J65" s="111"/>
      <c r="K65" s="110"/>
    </row>
    <row r="66" spans="6:14" x14ac:dyDescent="0.4">
      <c r="F66" s="109" t="s">
        <v>542</v>
      </c>
      <c r="G66" s="110" t="s">
        <v>541</v>
      </c>
      <c r="H66" s="110"/>
      <c r="I66" s="110"/>
      <c r="J66" s="111"/>
      <c r="K66" s="110"/>
    </row>
    <row r="67" spans="6:14" x14ac:dyDescent="0.4">
      <c r="F67" s="109" t="s">
        <v>543</v>
      </c>
      <c r="G67" s="110" t="s">
        <v>541</v>
      </c>
      <c r="H67" s="110"/>
      <c r="I67" s="110"/>
      <c r="J67" s="111"/>
      <c r="K67" s="110"/>
    </row>
    <row r="68" spans="6:14" x14ac:dyDescent="0.4">
      <c r="F68" s="109"/>
      <c r="G68" s="110"/>
      <c r="H68" s="110"/>
      <c r="I68" s="110"/>
      <c r="J68" s="111"/>
      <c r="K68" s="110"/>
    </row>
    <row r="69" spans="6:14" x14ac:dyDescent="0.4">
      <c r="F69" s="109"/>
      <c r="G69" s="110"/>
      <c r="H69" s="110"/>
      <c r="I69" s="110"/>
      <c r="J69" s="111"/>
      <c r="K69" s="110"/>
    </row>
    <row r="70" spans="6:14" ht="18.75" customHeight="1" x14ac:dyDescent="0.4">
      <c r="F70" s="109"/>
      <c r="G70" s="110"/>
      <c r="H70" s="110"/>
      <c r="I70" s="110"/>
      <c r="J70" s="111"/>
      <c r="K70" s="110"/>
    </row>
    <row r="71" spans="6:14" ht="15.75" customHeight="1" x14ac:dyDescent="0.4">
      <c r="F71" s="109"/>
      <c r="G71" s="110"/>
      <c r="H71" s="110"/>
      <c r="I71" s="110"/>
      <c r="J71" s="111"/>
      <c r="K71" s="110"/>
    </row>
    <row r="72" spans="6:14" x14ac:dyDescent="0.4">
      <c r="F72" s="109"/>
      <c r="G72" s="110"/>
      <c r="H72" s="110"/>
      <c r="I72" s="110"/>
      <c r="J72" s="111"/>
      <c r="K72" s="110"/>
    </row>
    <row r="73" spans="6:14" x14ac:dyDescent="0.4">
      <c r="F73" s="109"/>
      <c r="G73" s="110"/>
      <c r="H73" s="110"/>
      <c r="I73" s="110"/>
      <c r="J73" s="111"/>
      <c r="K73" s="110"/>
    </row>
    <row r="74" spans="6:14" x14ac:dyDescent="0.4">
      <c r="F74" s="22"/>
      <c r="G74" s="22"/>
      <c r="H74" s="22"/>
      <c r="I74" s="22"/>
      <c r="J74" s="22"/>
      <c r="K74" s="22"/>
    </row>
    <row r="75" spans="6:14" ht="15.75" customHeight="1" thickBot="1" x14ac:dyDescent="0.45">
      <c r="F75" s="393"/>
      <c r="G75" s="393"/>
      <c r="H75" s="393"/>
      <c r="I75" s="393"/>
      <c r="J75" s="393"/>
      <c r="K75" s="393"/>
      <c r="L75" s="393"/>
      <c r="M75" s="393"/>
      <c r="N75" s="393"/>
    </row>
    <row r="76" spans="6:14" x14ac:dyDescent="0.4">
      <c r="F76" s="394"/>
      <c r="G76" s="394"/>
      <c r="H76" s="394"/>
      <c r="I76" s="394"/>
      <c r="J76" s="394"/>
      <c r="K76" s="394"/>
      <c r="L76" s="394"/>
      <c r="M76" s="394"/>
      <c r="N76" s="394"/>
    </row>
    <row r="77" spans="6:14" ht="15.5" thickBot="1" x14ac:dyDescent="0.45">
      <c r="F77" s="395" t="s">
        <v>32</v>
      </c>
      <c r="G77" s="396"/>
      <c r="H77" s="396"/>
      <c r="I77" s="396"/>
      <c r="J77" s="396"/>
      <c r="K77" s="396"/>
      <c r="L77" s="396"/>
      <c r="M77" s="396"/>
      <c r="N77" s="396"/>
    </row>
    <row r="78" spans="6:14" x14ac:dyDescent="0.4">
      <c r="F78" s="397" t="s">
        <v>33</v>
      </c>
      <c r="G78" s="398"/>
      <c r="H78" s="398"/>
      <c r="I78" s="398"/>
      <c r="J78" s="398"/>
      <c r="K78" s="398"/>
      <c r="L78" s="398"/>
      <c r="M78" s="398"/>
      <c r="N78" s="398"/>
    </row>
    <row r="79" spans="6:14" ht="15.5" thickBot="1" x14ac:dyDescent="0.45">
      <c r="F79" s="399"/>
      <c r="G79" s="399"/>
      <c r="H79" s="399"/>
      <c r="I79" s="399"/>
      <c r="J79" s="399"/>
      <c r="K79" s="399"/>
      <c r="L79" s="399"/>
      <c r="M79" s="399"/>
      <c r="N79" s="399"/>
    </row>
    <row r="80" spans="6:14" x14ac:dyDescent="0.4">
      <c r="F80" s="354" t="s">
        <v>34</v>
      </c>
      <c r="G80" s="354"/>
      <c r="H80" s="354"/>
      <c r="I80" s="354"/>
      <c r="J80" s="354"/>
    </row>
    <row r="81" spans="6:10" ht="15" customHeight="1" x14ac:dyDescent="0.4">
      <c r="F81" s="339" t="s">
        <v>35</v>
      </c>
      <c r="G81" s="339"/>
      <c r="H81" s="339"/>
      <c r="I81" s="339"/>
      <c r="J81" s="339"/>
    </row>
    <row r="82" spans="6:10" x14ac:dyDescent="0.4">
      <c r="F82" s="347" t="s">
        <v>37</v>
      </c>
      <c r="G82" s="347"/>
      <c r="H82" s="347"/>
      <c r="I82" s="347"/>
      <c r="J82" s="347"/>
    </row>
  </sheetData>
  <sheetProtection insertRows="0"/>
  <protectedRanges>
    <protectedRange algorithmName="SHA-512" hashValue="19r0bVvPR7yZA0UiYij7Tv1CBk3noIABvFePbLhCJ4nk3L6A+Fy+RdPPS3STf+a52x4pG2PQK4FAkXK9epnlIA==" saltValue="gQC4yrLvnbJqxYZ0KSEoZA==" spinCount="100000" sqref="I22:K47 K62 K49 F22:G47" name="Government revenues"/>
  </protectedRanges>
  <mergeCells count="26">
    <mergeCell ref="F81:J81"/>
    <mergeCell ref="F82:J82"/>
    <mergeCell ref="F75:N75"/>
    <mergeCell ref="F76:N76"/>
    <mergeCell ref="F77:N77"/>
    <mergeCell ref="F78:N78"/>
    <mergeCell ref="F79:N79"/>
    <mergeCell ref="F80:J80"/>
    <mergeCell ref="P31:U31"/>
    <mergeCell ref="F14:N14"/>
    <mergeCell ref="F15:N15"/>
    <mergeCell ref="F16:N16"/>
    <mergeCell ref="F18:K18"/>
    <mergeCell ref="M18:N18"/>
    <mergeCell ref="M19:N19"/>
    <mergeCell ref="F20:K20"/>
    <mergeCell ref="M21:N21"/>
    <mergeCell ref="M22:N26"/>
    <mergeCell ref="M27:N27"/>
    <mergeCell ref="M28:N28"/>
    <mergeCell ref="F13:N13"/>
    <mergeCell ref="F8:N8"/>
    <mergeCell ref="F9:N9"/>
    <mergeCell ref="F10:N10"/>
    <mergeCell ref="F11:N11"/>
    <mergeCell ref="F12:N12"/>
  </mergeCells>
  <dataValidations count="11">
    <dataValidation type="whole" allowBlank="1" showInputMessage="1" showErrorMessage="1" errorTitle="No editar estas celdas" error="Por favor, no edite estas celdas" sqref="F77" xr:uid="{00000000-0002-0000-0500-000000000000}">
      <formula1>10000</formula1>
      <formula2>50000</formula2>
    </dataValidation>
    <dataValidation type="whole" showInputMessage="1" showErrorMessage="1" sqref="F80:J82" xr:uid="{00000000-0002-0000-0500-000001000000}">
      <formula1>999999</formula1>
      <formula2>99999999</formula2>
    </dataValidation>
    <dataValidation type="textLength" allowBlank="1" showInputMessage="1" showErrorMessage="1" sqref="L55:N74 F7:N16 M28:N47 F17:K20 B7:E20 B75:E79 F78:N79 F75:N76 L17:L47 M17:N26 B48:H54 I52:J54 I48 I50 K48:N54 J48:J50 A7:A79 O7:O74" xr:uid="{00000000-0002-0000-0500-000002000000}">
      <formula1>9999999</formula1>
      <formula2>99999999</formula2>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7" xr:uid="{00000000-0002-0000-0500-000003000000}">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47" xr:uid="{00000000-0002-0000-0500-000004000000}">
      <formula1>Government_entities_list</formula1>
    </dataValidation>
    <dataValidation type="whole" allowBlank="1" showInputMessage="1" showErrorMessage="1" sqref="F74:K74" xr:uid="{00000000-0002-0000-0500-000005000000}">
      <formula1>10000</formula1>
      <formula2>50000</formula2>
    </dataValidation>
    <dataValidation allowBlank="1" showInputMessage="1" showErrorMessage="1" errorTitle="Por favor, no editar estas celda" error="Por favor, no edite estas celdas" sqref="I21" xr:uid="{00000000-0002-0000-0500-000006000000}"/>
    <dataValidation type="textLength" allowBlank="1" showInputMessage="1" showErrorMessage="1" errorTitle="Por favor, no editar estas celda" error="Por favor, no edite estas celdas" sqref="J21:K21 F21:H21 F55:K56" xr:uid="{00000000-0002-0000-0500-000007000000}">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7" xr:uid="{00000000-0002-0000-0500-000008000000}"/>
    <dataValidation type="list" allowBlank="1" showInputMessage="1" showErrorMessage="1" sqref="K62:K64" xr:uid="{00000000-0002-0000-0500-000009000000}">
      <formula1>Currency_code_list</formula1>
    </dataValidation>
    <dataValidation type="list" allowBlank="1" showInputMessage="1" showErrorMessage="1" sqref="F22:F47" xr:uid="{00000000-0002-0000-0500-00000A000000}">
      <formula1>GFS_list</formula1>
    </dataValidation>
  </dataValidations>
  <hyperlinks>
    <hyperlink ref="F20" r:id="rId1" location="r4-1" display="EITI Requirement 4.1" xr:uid="{00000000-0004-0000-0500-000000000000}"/>
    <hyperlink ref="M19" r:id="rId2" location="r5-1" display="EITI Requirement 5.1" xr:uid="{00000000-0004-0000-0500-000001000000}"/>
    <hyperlink ref="M28:N28" r:id="rId3" display="or, https://www.imf.org/external/np/sta/gfsm/" xr:uid="{00000000-0004-0000-0500-000002000000}"/>
    <hyperlink ref="M27:N27" r:id="rId4" display="Puede encontrar más información orientativa en https://eiti.org/es/documento/plantilla-datos-resumidos-del-eiti" xr:uid="{00000000-0004-0000-0500-000003000000}"/>
    <hyperlink ref="F78:J78" r:id="rId5" display="Give us your feedback or report a conflict in the data! Write to us at  data@eiti.org" xr:uid="{00000000-0004-0000-0500-000004000000}"/>
    <hyperlink ref="F77:J77" r:id="rId6" display="Puede acceder a la versión más reciente de las plantillas de datos resumidos en https://eiti.org/es/documento/plantilla-datos-resumidos-del-eiti" xr:uid="{00000000-0004-0000-0500-000005000000}"/>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198"/>
  <sheetViews>
    <sheetView showGridLines="0" topLeftCell="A144" zoomScaleNormal="100" workbookViewId="0">
      <selection activeCell="O179" sqref="O179"/>
    </sheetView>
  </sheetViews>
  <sheetFormatPr defaultColWidth="9.1796875" defaultRowHeight="14" x14ac:dyDescent="0.35"/>
  <cols>
    <col min="1" max="1" width="3.81640625" style="12" customWidth="1"/>
    <col min="2" max="2" width="0.1796875" style="12" customWidth="1"/>
    <col min="3" max="3" width="41.7265625" style="12" customWidth="1"/>
    <col min="4" max="4" width="54.26953125" style="12" customWidth="1"/>
    <col min="5" max="5" width="49.81640625" style="12" customWidth="1"/>
    <col min="6" max="6" width="31.54296875" style="12" bestFit="1" customWidth="1"/>
    <col min="7" max="7" width="34.26953125" style="12" hidden="1" customWidth="1"/>
    <col min="8" max="8" width="22.81640625" style="172" hidden="1" customWidth="1"/>
    <col min="9" max="9" width="27.1796875" style="172" bestFit="1" customWidth="1"/>
    <col min="10" max="10" width="22" style="179" bestFit="1" customWidth="1"/>
    <col min="11" max="11" width="37.26953125" style="12" hidden="1" customWidth="1"/>
    <col min="12" max="12" width="38.54296875" style="12" hidden="1" customWidth="1"/>
    <col min="13" max="13" width="26" style="12" hidden="1" customWidth="1"/>
    <col min="14" max="14" width="16.7265625" style="12" bestFit="1" customWidth="1"/>
    <col min="15" max="15" width="4" style="12" customWidth="1"/>
    <col min="16" max="16" width="9.1796875" style="12"/>
    <col min="17" max="33" width="15.81640625" style="12" customWidth="1"/>
    <col min="34" max="16384" width="9.1796875" style="12"/>
  </cols>
  <sheetData>
    <row r="1" spans="2:14" x14ac:dyDescent="0.35">
      <c r="J1" s="173"/>
    </row>
    <row r="2" spans="2:14" s="145" customFormat="1" ht="15" x14ac:dyDescent="0.4">
      <c r="C2" s="348" t="s">
        <v>544</v>
      </c>
      <c r="D2" s="348"/>
      <c r="E2" s="348"/>
      <c r="F2" s="348"/>
      <c r="G2" s="348"/>
      <c r="H2" s="348"/>
      <c r="I2" s="348"/>
      <c r="J2" s="348"/>
      <c r="K2" s="348"/>
      <c r="L2" s="348"/>
      <c r="M2" s="348"/>
      <c r="N2" s="348"/>
    </row>
    <row r="3" spans="2:14" ht="21" customHeight="1" x14ac:dyDescent="0.35">
      <c r="C3" s="401" t="s">
        <v>39</v>
      </c>
      <c r="D3" s="401"/>
      <c r="E3" s="401"/>
      <c r="F3" s="401"/>
      <c r="G3" s="401"/>
      <c r="H3" s="401"/>
      <c r="I3" s="401"/>
      <c r="J3" s="401"/>
      <c r="K3" s="401"/>
      <c r="L3" s="401"/>
      <c r="M3" s="401"/>
      <c r="N3" s="401"/>
    </row>
    <row r="4" spans="2:14" s="145" customFormat="1" ht="15.65" customHeight="1" x14ac:dyDescent="0.4">
      <c r="C4" s="400" t="s">
        <v>545</v>
      </c>
      <c r="D4" s="400"/>
      <c r="E4" s="400"/>
      <c r="F4" s="400"/>
      <c r="G4" s="400"/>
      <c r="H4" s="400"/>
      <c r="I4" s="400"/>
      <c r="J4" s="400"/>
      <c r="K4" s="400"/>
      <c r="L4" s="400"/>
      <c r="M4" s="400"/>
      <c r="N4" s="400"/>
    </row>
    <row r="5" spans="2:14" s="145" customFormat="1" ht="15.65" customHeight="1" x14ac:dyDescent="0.4">
      <c r="C5" s="400" t="s">
        <v>546</v>
      </c>
      <c r="D5" s="400"/>
      <c r="E5" s="400"/>
      <c r="F5" s="400"/>
      <c r="G5" s="400"/>
      <c r="H5" s="400"/>
      <c r="I5" s="400"/>
      <c r="J5" s="400"/>
      <c r="K5" s="400"/>
      <c r="L5" s="400"/>
      <c r="M5" s="400"/>
      <c r="N5" s="400"/>
    </row>
    <row r="6" spans="2:14" s="145" customFormat="1" ht="15.65" customHeight="1" x14ac:dyDescent="0.4">
      <c r="C6" s="400" t="s">
        <v>547</v>
      </c>
      <c r="D6" s="400"/>
      <c r="E6" s="400"/>
      <c r="F6" s="400"/>
      <c r="G6" s="400"/>
      <c r="H6" s="400"/>
      <c r="I6" s="400"/>
      <c r="J6" s="400"/>
      <c r="K6" s="400"/>
      <c r="L6" s="400"/>
      <c r="M6" s="400"/>
      <c r="N6" s="400"/>
    </row>
    <row r="7" spans="2:14" s="145" customFormat="1" ht="15.65" customHeight="1" x14ac:dyDescent="0.4">
      <c r="C7" s="400" t="s">
        <v>548</v>
      </c>
      <c r="D7" s="400"/>
      <c r="E7" s="400"/>
      <c r="F7" s="400"/>
      <c r="G7" s="400"/>
      <c r="H7" s="400"/>
      <c r="I7" s="400"/>
      <c r="J7" s="400"/>
      <c r="K7" s="400"/>
      <c r="L7" s="400"/>
      <c r="M7" s="400"/>
      <c r="N7" s="400"/>
    </row>
    <row r="8" spans="2:14" s="145" customFormat="1" ht="15.65" customHeight="1" x14ac:dyDescent="0.4">
      <c r="C8" s="400" t="s">
        <v>549</v>
      </c>
      <c r="D8" s="400"/>
      <c r="E8" s="400"/>
      <c r="F8" s="400"/>
      <c r="G8" s="400"/>
      <c r="H8" s="400"/>
      <c r="I8" s="400"/>
      <c r="J8" s="400"/>
      <c r="K8" s="400"/>
      <c r="L8" s="400"/>
      <c r="M8" s="400"/>
      <c r="N8" s="400"/>
    </row>
    <row r="9" spans="2:14" s="145" customFormat="1" ht="15" x14ac:dyDescent="0.4">
      <c r="C9" s="384" t="s">
        <v>482</v>
      </c>
      <c r="D9" s="384"/>
      <c r="E9" s="384"/>
      <c r="F9" s="384"/>
      <c r="G9" s="384"/>
      <c r="H9" s="384"/>
      <c r="I9" s="384"/>
      <c r="J9" s="384"/>
      <c r="K9" s="384"/>
      <c r="L9" s="384"/>
      <c r="M9" s="384"/>
      <c r="N9" s="384"/>
    </row>
    <row r="10" spans="2:14" x14ac:dyDescent="0.35">
      <c r="C10" s="403"/>
      <c r="D10" s="403"/>
      <c r="E10" s="403"/>
      <c r="F10" s="403"/>
      <c r="G10" s="403"/>
      <c r="H10" s="403"/>
      <c r="I10" s="403"/>
      <c r="J10" s="403"/>
      <c r="K10" s="403"/>
      <c r="L10" s="403"/>
      <c r="M10" s="403"/>
      <c r="N10" s="403"/>
    </row>
    <row r="11" spans="2:14" ht="22.5" x14ac:dyDescent="0.35">
      <c r="C11" s="385" t="s">
        <v>550</v>
      </c>
      <c r="D11" s="385"/>
      <c r="E11" s="385"/>
      <c r="F11" s="385"/>
      <c r="G11" s="385"/>
      <c r="H11" s="385"/>
      <c r="I11" s="385"/>
      <c r="J11" s="385"/>
      <c r="K11" s="385"/>
      <c r="L11" s="385"/>
      <c r="M11" s="385"/>
      <c r="N11" s="385"/>
    </row>
    <row r="12" spans="2:14" s="145" customFormat="1" ht="14.25" customHeight="1" x14ac:dyDescent="0.4">
      <c r="H12" s="174"/>
      <c r="I12" s="174"/>
      <c r="J12" s="175"/>
    </row>
    <row r="13" spans="2:14" s="145" customFormat="1" ht="15.75" customHeight="1" x14ac:dyDescent="0.4">
      <c r="B13" s="389" t="s">
        <v>551</v>
      </c>
      <c r="C13" s="389"/>
      <c r="D13" s="389"/>
      <c r="E13" s="389"/>
      <c r="F13" s="389"/>
      <c r="G13" s="389"/>
      <c r="H13" s="389"/>
      <c r="I13" s="389"/>
      <c r="J13" s="389"/>
      <c r="K13" s="389"/>
      <c r="L13" s="389"/>
      <c r="M13" s="389"/>
      <c r="N13" s="389"/>
    </row>
    <row r="14" spans="2:14" s="145" customFormat="1" ht="15" x14ac:dyDescent="0.4">
      <c r="B14" s="145" t="s">
        <v>391</v>
      </c>
      <c r="C14" s="145" t="s">
        <v>552</v>
      </c>
      <c r="D14" s="145" t="s">
        <v>493</v>
      </c>
      <c r="E14" s="145" t="s">
        <v>492</v>
      </c>
      <c r="F14" s="145" t="s">
        <v>553</v>
      </c>
      <c r="G14" s="145" t="s">
        <v>554</v>
      </c>
      <c r="H14" s="174" t="s">
        <v>555</v>
      </c>
      <c r="I14" s="174" t="s">
        <v>556</v>
      </c>
      <c r="J14" s="175" t="s">
        <v>494</v>
      </c>
      <c r="K14" s="145" t="s">
        <v>557</v>
      </c>
      <c r="L14" s="145" t="s">
        <v>558</v>
      </c>
      <c r="M14" s="145" t="s">
        <v>559</v>
      </c>
      <c r="N14" s="145" t="s">
        <v>560</v>
      </c>
    </row>
    <row r="15" spans="2:14" s="145" customFormat="1" ht="16" x14ac:dyDescent="0.4">
      <c r="B15" s="145">
        <f>VLOOKUP(C15,Companies[#Data],3,FALSE)</f>
        <v>30618725320</v>
      </c>
      <c r="C15" s="145" t="s">
        <v>396</v>
      </c>
      <c r="D15" s="163" t="s">
        <v>373</v>
      </c>
      <c r="E15" s="145" t="s">
        <v>497</v>
      </c>
      <c r="F15" s="145" t="s">
        <v>561</v>
      </c>
      <c r="G15" s="145" t="s">
        <v>561</v>
      </c>
      <c r="H15" s="174" t="s">
        <v>562</v>
      </c>
      <c r="I15" s="174" t="s">
        <v>100</v>
      </c>
      <c r="J15" s="175">
        <v>3071.80847614</v>
      </c>
      <c r="K15" s="174" t="s">
        <v>561</v>
      </c>
      <c r="L15" s="174" t="s">
        <v>562</v>
      </c>
      <c r="M15" s="174" t="s">
        <v>562</v>
      </c>
    </row>
    <row r="16" spans="2:14" s="145" customFormat="1" ht="16" x14ac:dyDescent="0.4">
      <c r="B16" s="145">
        <f>VLOOKUP(C16,Companies[#Data],3,FALSE)</f>
        <v>30618725320</v>
      </c>
      <c r="C16" s="145" t="s">
        <v>396</v>
      </c>
      <c r="D16" s="163" t="s">
        <v>373</v>
      </c>
      <c r="E16" s="145" t="s">
        <v>500</v>
      </c>
      <c r="F16" s="145" t="s">
        <v>561</v>
      </c>
      <c r="G16" s="145" t="s">
        <v>561</v>
      </c>
      <c r="H16" s="174" t="s">
        <v>562</v>
      </c>
      <c r="I16" s="174" t="s">
        <v>100</v>
      </c>
      <c r="J16" s="175">
        <v>2620.7208636199998</v>
      </c>
      <c r="K16" s="174" t="s">
        <v>561</v>
      </c>
      <c r="L16" s="174" t="s">
        <v>562</v>
      </c>
      <c r="M16" s="174" t="s">
        <v>562</v>
      </c>
    </row>
    <row r="17" spans="2:13" s="145" customFormat="1" ht="16" x14ac:dyDescent="0.4">
      <c r="B17" s="145">
        <f>VLOOKUP(C17,Companies[#Data],3,FALSE)</f>
        <v>30618725320</v>
      </c>
      <c r="C17" s="145" t="s">
        <v>396</v>
      </c>
      <c r="D17" s="163" t="s">
        <v>373</v>
      </c>
      <c r="E17" s="145" t="s">
        <v>503</v>
      </c>
      <c r="F17" s="145" t="s">
        <v>561</v>
      </c>
      <c r="G17" s="145" t="s">
        <v>561</v>
      </c>
      <c r="H17" s="174" t="s">
        <v>562</v>
      </c>
      <c r="I17" s="174" t="s">
        <v>100</v>
      </c>
      <c r="J17" s="175">
        <v>516.90445076000003</v>
      </c>
      <c r="K17" s="174" t="s">
        <v>561</v>
      </c>
      <c r="L17" s="174" t="s">
        <v>562</v>
      </c>
      <c r="M17" s="174" t="s">
        <v>562</v>
      </c>
    </row>
    <row r="18" spans="2:13" s="145" customFormat="1" ht="16" x14ac:dyDescent="0.4">
      <c r="B18" s="145">
        <f>VLOOKUP(C18,Companies[#Data],3,FALSE)</f>
        <v>30618725320</v>
      </c>
      <c r="C18" s="145" t="s">
        <v>396</v>
      </c>
      <c r="D18" s="163" t="s">
        <v>373</v>
      </c>
      <c r="E18" s="145" t="s">
        <v>502</v>
      </c>
      <c r="F18" s="145" t="s">
        <v>561</v>
      </c>
      <c r="H18" s="174"/>
      <c r="I18" s="174" t="s">
        <v>100</v>
      </c>
      <c r="J18" s="175">
        <v>1024.3560292699999</v>
      </c>
      <c r="K18" s="174"/>
      <c r="L18" s="174"/>
      <c r="M18" s="174"/>
    </row>
    <row r="19" spans="2:13" s="145" customFormat="1" ht="16" x14ac:dyDescent="0.4">
      <c r="B19" s="145">
        <f>VLOOKUP(C19,Companies[#Data],3,FALSE)</f>
        <v>30618725320</v>
      </c>
      <c r="C19" s="145" t="s">
        <v>396</v>
      </c>
      <c r="D19" s="163" t="s">
        <v>373</v>
      </c>
      <c r="E19" s="163" t="s">
        <v>505</v>
      </c>
      <c r="F19" s="145" t="s">
        <v>561</v>
      </c>
      <c r="G19" s="145" t="s">
        <v>561</v>
      </c>
      <c r="H19" s="174" t="s">
        <v>562</v>
      </c>
      <c r="I19" s="174" t="s">
        <v>100</v>
      </c>
      <c r="J19" s="175">
        <v>0</v>
      </c>
      <c r="K19" s="174" t="s">
        <v>561</v>
      </c>
      <c r="L19" s="174" t="s">
        <v>562</v>
      </c>
      <c r="M19" s="174" t="s">
        <v>562</v>
      </c>
    </row>
    <row r="20" spans="2:13" s="145" customFormat="1" ht="16" x14ac:dyDescent="0.4">
      <c r="B20" s="145">
        <f>VLOOKUP(C20,Companies[#Data],3,FALSE)</f>
        <v>30618725320</v>
      </c>
      <c r="C20" s="145" t="s">
        <v>396</v>
      </c>
      <c r="D20" s="163" t="s">
        <v>380</v>
      </c>
      <c r="E20" s="145" t="s">
        <v>516</v>
      </c>
      <c r="F20" s="145" t="s">
        <v>561</v>
      </c>
      <c r="G20" s="145" t="s">
        <v>561</v>
      </c>
      <c r="H20" s="174" t="s">
        <v>562</v>
      </c>
      <c r="I20" s="174" t="s">
        <v>100</v>
      </c>
      <c r="J20" s="175">
        <v>0.85691519999999999</v>
      </c>
      <c r="K20" s="174" t="s">
        <v>561</v>
      </c>
      <c r="L20" s="174" t="s">
        <v>562</v>
      </c>
      <c r="M20" s="174" t="s">
        <v>562</v>
      </c>
    </row>
    <row r="21" spans="2:13" s="145" customFormat="1" ht="16" x14ac:dyDescent="0.4">
      <c r="B21" s="145">
        <f>VLOOKUP(C21,Companies[#Data],3,FALSE)</f>
        <v>30708380829</v>
      </c>
      <c r="C21" s="145" t="s">
        <v>405</v>
      </c>
      <c r="D21" s="163" t="s">
        <v>373</v>
      </c>
      <c r="E21" s="145" t="s">
        <v>497</v>
      </c>
      <c r="F21" s="145" t="s">
        <v>561</v>
      </c>
      <c r="G21" s="145" t="s">
        <v>561</v>
      </c>
      <c r="H21" s="174" t="s">
        <v>562</v>
      </c>
      <c r="I21" s="174" t="s">
        <v>100</v>
      </c>
      <c r="J21" s="175">
        <v>0</v>
      </c>
      <c r="K21" s="174" t="s">
        <v>561</v>
      </c>
      <c r="L21" s="174" t="s">
        <v>562</v>
      </c>
      <c r="M21" s="174" t="s">
        <v>562</v>
      </c>
    </row>
    <row r="22" spans="2:13" s="145" customFormat="1" ht="16" x14ac:dyDescent="0.4">
      <c r="B22" s="145">
        <f>VLOOKUP(C22,Companies[#Data],3,FALSE)</f>
        <v>30708380829</v>
      </c>
      <c r="C22" s="145" t="s">
        <v>405</v>
      </c>
      <c r="D22" s="163" t="s">
        <v>373</v>
      </c>
      <c r="E22" s="145" t="s">
        <v>500</v>
      </c>
      <c r="F22" s="145" t="s">
        <v>561</v>
      </c>
      <c r="G22" s="145" t="s">
        <v>561</v>
      </c>
      <c r="H22" s="174" t="s">
        <v>562</v>
      </c>
      <c r="I22" s="174" t="s">
        <v>100</v>
      </c>
      <c r="J22" s="175">
        <v>1151.02594892</v>
      </c>
      <c r="K22" s="174" t="s">
        <v>561</v>
      </c>
      <c r="L22" s="174" t="s">
        <v>562</v>
      </c>
      <c r="M22" s="174" t="s">
        <v>562</v>
      </c>
    </row>
    <row r="23" spans="2:13" s="145" customFormat="1" ht="16" x14ac:dyDescent="0.4">
      <c r="B23" s="145">
        <f>VLOOKUP(C23,Companies[#Data],3,FALSE)</f>
        <v>30708380829</v>
      </c>
      <c r="C23" s="145" t="s">
        <v>405</v>
      </c>
      <c r="D23" s="163" t="s">
        <v>373</v>
      </c>
      <c r="E23" s="145" t="s">
        <v>503</v>
      </c>
      <c r="F23" s="145" t="s">
        <v>561</v>
      </c>
      <c r="G23" s="145" t="s">
        <v>561</v>
      </c>
      <c r="H23" s="174" t="s">
        <v>562</v>
      </c>
      <c r="I23" s="174" t="s">
        <v>100</v>
      </c>
      <c r="J23" s="175">
        <v>260.34531583</v>
      </c>
      <c r="K23" s="174" t="s">
        <v>561</v>
      </c>
      <c r="L23" s="174" t="s">
        <v>562</v>
      </c>
      <c r="M23" s="174" t="s">
        <v>562</v>
      </c>
    </row>
    <row r="24" spans="2:13" s="145" customFormat="1" ht="16" x14ac:dyDescent="0.4">
      <c r="B24" s="145">
        <f>VLOOKUP(C24,Companies[#Data],3,FALSE)</f>
        <v>30708380829</v>
      </c>
      <c r="C24" s="145" t="s">
        <v>405</v>
      </c>
      <c r="D24" s="163" t="s">
        <v>373</v>
      </c>
      <c r="E24" s="145" t="s">
        <v>502</v>
      </c>
      <c r="F24" s="145" t="s">
        <v>561</v>
      </c>
      <c r="H24" s="174"/>
      <c r="I24" s="174" t="s">
        <v>100</v>
      </c>
      <c r="J24" s="175">
        <v>440.48742433000001</v>
      </c>
      <c r="K24" s="174"/>
      <c r="L24" s="174"/>
      <c r="M24" s="174"/>
    </row>
    <row r="25" spans="2:13" s="145" customFormat="1" ht="16" x14ac:dyDescent="0.4">
      <c r="B25" s="145">
        <f>VLOOKUP(C25,Companies[#Data],3,FALSE)</f>
        <v>30708380829</v>
      </c>
      <c r="C25" s="145" t="s">
        <v>405</v>
      </c>
      <c r="D25" s="163" t="s">
        <v>373</v>
      </c>
      <c r="E25" s="163" t="s">
        <v>505</v>
      </c>
      <c r="F25" s="145" t="s">
        <v>561</v>
      </c>
      <c r="G25" s="145" t="s">
        <v>561</v>
      </c>
      <c r="H25" s="174" t="s">
        <v>562</v>
      </c>
      <c r="I25" s="174" t="s">
        <v>100</v>
      </c>
      <c r="J25" s="175">
        <v>187.29269915</v>
      </c>
      <c r="K25" s="174" t="s">
        <v>561</v>
      </c>
      <c r="L25" s="174" t="s">
        <v>562</v>
      </c>
      <c r="M25" s="174" t="s">
        <v>562</v>
      </c>
    </row>
    <row r="26" spans="2:13" s="145" customFormat="1" ht="16" x14ac:dyDescent="0.4">
      <c r="B26" s="145">
        <f>VLOOKUP(C26,Companies[#Data],3,FALSE)</f>
        <v>30708380829</v>
      </c>
      <c r="C26" s="145" t="s">
        <v>405</v>
      </c>
      <c r="D26" s="163" t="s">
        <v>380</v>
      </c>
      <c r="E26" s="145" t="s">
        <v>516</v>
      </c>
      <c r="F26" s="145" t="s">
        <v>561</v>
      </c>
      <c r="G26" s="145" t="s">
        <v>561</v>
      </c>
      <c r="H26" s="174" t="s">
        <v>562</v>
      </c>
      <c r="I26" s="174" t="s">
        <v>100</v>
      </c>
      <c r="J26" s="175">
        <v>0.34333220000000003</v>
      </c>
      <c r="K26" s="174" t="s">
        <v>561</v>
      </c>
      <c r="L26" s="174" t="s">
        <v>562</v>
      </c>
      <c r="M26" s="174" t="s">
        <v>562</v>
      </c>
    </row>
    <row r="27" spans="2:13" s="145" customFormat="1" ht="16" x14ac:dyDescent="0.4">
      <c r="B27" s="145">
        <f>VLOOKUP(C27,Companies[#Data],3,FALSE)</f>
        <v>30642796069</v>
      </c>
      <c r="C27" s="145" t="s">
        <v>419</v>
      </c>
      <c r="D27" s="163" t="s">
        <v>373</v>
      </c>
      <c r="E27" s="145" t="s">
        <v>497</v>
      </c>
      <c r="F27" s="145" t="s">
        <v>561</v>
      </c>
      <c r="G27" s="145" t="s">
        <v>561</v>
      </c>
      <c r="H27" s="174" t="s">
        <v>562</v>
      </c>
      <c r="I27" s="174" t="s">
        <v>100</v>
      </c>
      <c r="J27" s="175">
        <v>0</v>
      </c>
      <c r="K27" s="174" t="s">
        <v>561</v>
      </c>
      <c r="L27" s="174" t="s">
        <v>562</v>
      </c>
      <c r="M27" s="174" t="s">
        <v>562</v>
      </c>
    </row>
    <row r="28" spans="2:13" s="145" customFormat="1" ht="16" x14ac:dyDescent="0.4">
      <c r="B28" s="145">
        <f>VLOOKUP(C28,Companies[#Data],3,FALSE)</f>
        <v>30642796069</v>
      </c>
      <c r="C28" s="145" t="s">
        <v>419</v>
      </c>
      <c r="D28" s="163" t="s">
        <v>373</v>
      </c>
      <c r="E28" s="145" t="s">
        <v>500</v>
      </c>
      <c r="F28" s="145" t="s">
        <v>561</v>
      </c>
      <c r="G28" s="145" t="s">
        <v>561</v>
      </c>
      <c r="H28" s="174" t="s">
        <v>562</v>
      </c>
      <c r="I28" s="174" t="s">
        <v>100</v>
      </c>
      <c r="J28" s="175">
        <v>401.85900199999998</v>
      </c>
      <c r="K28" s="174" t="s">
        <v>561</v>
      </c>
      <c r="L28" s="174" t="s">
        <v>562</v>
      </c>
      <c r="M28" s="174" t="s">
        <v>562</v>
      </c>
    </row>
    <row r="29" spans="2:13" s="145" customFormat="1" ht="16" x14ac:dyDescent="0.4">
      <c r="B29" s="145">
        <f>VLOOKUP(C29,Companies[#Data],3,FALSE)</f>
        <v>30642796069</v>
      </c>
      <c r="C29" s="145" t="s">
        <v>419</v>
      </c>
      <c r="D29" s="163" t="s">
        <v>373</v>
      </c>
      <c r="E29" s="145" t="s">
        <v>503</v>
      </c>
      <c r="F29" s="145" t="s">
        <v>561</v>
      </c>
      <c r="G29" s="145" t="s">
        <v>561</v>
      </c>
      <c r="H29" s="174" t="s">
        <v>562</v>
      </c>
      <c r="I29" s="174" t="s">
        <v>100</v>
      </c>
      <c r="J29" s="175">
        <v>141.599344</v>
      </c>
      <c r="K29" s="174" t="s">
        <v>561</v>
      </c>
      <c r="L29" s="174" t="s">
        <v>562</v>
      </c>
      <c r="M29" s="174" t="s">
        <v>562</v>
      </c>
    </row>
    <row r="30" spans="2:13" s="145" customFormat="1" ht="16" x14ac:dyDescent="0.4">
      <c r="B30" s="145">
        <f>VLOOKUP(C30,Companies[#Data],3,FALSE)</f>
        <v>30642796069</v>
      </c>
      <c r="C30" s="145" t="s">
        <v>419</v>
      </c>
      <c r="D30" s="163" t="s">
        <v>373</v>
      </c>
      <c r="E30" s="145" t="s">
        <v>502</v>
      </c>
      <c r="F30" s="145" t="s">
        <v>561</v>
      </c>
      <c r="H30" s="174"/>
      <c r="I30" s="174" t="s">
        <v>100</v>
      </c>
      <c r="J30" s="175">
        <v>65.621185999999994</v>
      </c>
      <c r="K30" s="174"/>
      <c r="L30" s="174"/>
      <c r="M30" s="174"/>
    </row>
    <row r="31" spans="2:13" s="145" customFormat="1" ht="16" x14ac:dyDescent="0.4">
      <c r="B31" s="145">
        <f>VLOOKUP(C31,Companies[#Data],3,FALSE)</f>
        <v>30642796069</v>
      </c>
      <c r="C31" s="145" t="s">
        <v>419</v>
      </c>
      <c r="D31" s="163" t="s">
        <v>373</v>
      </c>
      <c r="E31" s="163" t="s">
        <v>505</v>
      </c>
      <c r="F31" s="145" t="s">
        <v>561</v>
      </c>
      <c r="G31" s="145" t="s">
        <v>561</v>
      </c>
      <c r="H31" s="174" t="s">
        <v>562</v>
      </c>
      <c r="I31" s="174" t="s">
        <v>100</v>
      </c>
      <c r="J31" s="175">
        <v>0</v>
      </c>
      <c r="K31" s="174" t="s">
        <v>561</v>
      </c>
      <c r="L31" s="174" t="s">
        <v>562</v>
      </c>
      <c r="M31" s="174" t="s">
        <v>562</v>
      </c>
    </row>
    <row r="32" spans="2:13" s="145" customFormat="1" ht="16" x14ac:dyDescent="0.4">
      <c r="B32" s="145">
        <f>VLOOKUP(C32,Companies[#Data],3,FALSE)</f>
        <v>30642796069</v>
      </c>
      <c r="C32" s="145" t="s">
        <v>419</v>
      </c>
      <c r="D32" s="163" t="s">
        <v>380</v>
      </c>
      <c r="E32" s="145" t="s">
        <v>516</v>
      </c>
      <c r="F32" s="145" t="s">
        <v>561</v>
      </c>
      <c r="G32" s="145" t="s">
        <v>561</v>
      </c>
      <c r="H32" s="174" t="s">
        <v>562</v>
      </c>
      <c r="I32" s="174" t="s">
        <v>100</v>
      </c>
      <c r="J32" s="175">
        <v>8.732717000000001E-2</v>
      </c>
      <c r="K32" s="174" t="s">
        <v>561</v>
      </c>
      <c r="L32" s="174" t="s">
        <v>562</v>
      </c>
      <c r="M32" s="174" t="s">
        <v>562</v>
      </c>
    </row>
    <row r="33" spans="2:13" s="145" customFormat="1" ht="16" x14ac:dyDescent="0.4">
      <c r="B33" s="145">
        <f>VLOOKUP(C33,Companies[#Data],3,FALSE)</f>
        <v>30679893064</v>
      </c>
      <c r="C33" s="145" t="s">
        <v>409</v>
      </c>
      <c r="D33" s="163" t="s">
        <v>373</v>
      </c>
      <c r="E33" s="145" t="s">
        <v>497</v>
      </c>
      <c r="F33" s="145" t="s">
        <v>561</v>
      </c>
      <c r="G33" s="145" t="s">
        <v>561</v>
      </c>
      <c r="H33" s="174" t="s">
        <v>562</v>
      </c>
      <c r="I33" s="174" t="s">
        <v>100</v>
      </c>
      <c r="J33" s="175">
        <v>1045.4061929</v>
      </c>
      <c r="K33" s="174" t="s">
        <v>561</v>
      </c>
      <c r="L33" s="174" t="s">
        <v>562</v>
      </c>
      <c r="M33" s="174" t="s">
        <v>562</v>
      </c>
    </row>
    <row r="34" spans="2:13" s="145" customFormat="1" ht="16" x14ac:dyDescent="0.4">
      <c r="B34" s="145">
        <f>VLOOKUP(C34,Companies[#Data],3,FALSE)</f>
        <v>30679893064</v>
      </c>
      <c r="C34" s="145" t="s">
        <v>409</v>
      </c>
      <c r="D34" s="163" t="s">
        <v>373</v>
      </c>
      <c r="E34" s="145" t="s">
        <v>500</v>
      </c>
      <c r="F34" s="145" t="s">
        <v>561</v>
      </c>
      <c r="G34" s="145" t="s">
        <v>561</v>
      </c>
      <c r="H34" s="174" t="s">
        <v>562</v>
      </c>
      <c r="I34" s="174" t="s">
        <v>100</v>
      </c>
      <c r="J34" s="175">
        <v>1154.1841252000002</v>
      </c>
      <c r="K34" s="174" t="s">
        <v>561</v>
      </c>
      <c r="L34" s="174" t="s">
        <v>562</v>
      </c>
      <c r="M34" s="174" t="s">
        <v>562</v>
      </c>
    </row>
    <row r="35" spans="2:13" s="145" customFormat="1" ht="16" x14ac:dyDescent="0.4">
      <c r="B35" s="145">
        <f>VLOOKUP(C35,Companies[#Data],3,FALSE)</f>
        <v>30679893064</v>
      </c>
      <c r="C35" s="145" t="s">
        <v>409</v>
      </c>
      <c r="D35" s="163" t="s">
        <v>373</v>
      </c>
      <c r="E35" s="145" t="s">
        <v>503</v>
      </c>
      <c r="F35" s="145" t="s">
        <v>561</v>
      </c>
      <c r="G35" s="145" t="s">
        <v>561</v>
      </c>
      <c r="H35" s="174" t="s">
        <v>562</v>
      </c>
      <c r="I35" s="174" t="s">
        <v>100</v>
      </c>
      <c r="J35" s="175">
        <v>247.32103013</v>
      </c>
      <c r="K35" s="174" t="s">
        <v>561</v>
      </c>
      <c r="L35" s="174" t="s">
        <v>562</v>
      </c>
      <c r="M35" s="174" t="s">
        <v>562</v>
      </c>
    </row>
    <row r="36" spans="2:13" s="145" customFormat="1" ht="16" x14ac:dyDescent="0.4">
      <c r="B36" s="145">
        <f>VLOOKUP(C36,Companies[#Data],3,FALSE)</f>
        <v>30679893064</v>
      </c>
      <c r="C36" s="145" t="s">
        <v>409</v>
      </c>
      <c r="D36" s="163" t="s">
        <v>373</v>
      </c>
      <c r="E36" s="145" t="s">
        <v>502</v>
      </c>
      <c r="F36" s="145" t="s">
        <v>561</v>
      </c>
      <c r="H36" s="174"/>
      <c r="I36" s="174" t="s">
        <v>100</v>
      </c>
      <c r="J36" s="175">
        <v>353.90254880000003</v>
      </c>
      <c r="K36" s="174"/>
      <c r="L36" s="174"/>
      <c r="M36" s="174"/>
    </row>
    <row r="37" spans="2:13" s="145" customFormat="1" ht="16" x14ac:dyDescent="0.4">
      <c r="B37" s="145">
        <f>VLOOKUP(C37,Companies[#Data],3,FALSE)</f>
        <v>30679893064</v>
      </c>
      <c r="C37" s="145" t="s">
        <v>409</v>
      </c>
      <c r="D37" s="163" t="s">
        <v>373</v>
      </c>
      <c r="E37" s="163" t="s">
        <v>505</v>
      </c>
      <c r="F37" s="145" t="s">
        <v>561</v>
      </c>
      <c r="G37" s="145" t="s">
        <v>561</v>
      </c>
      <c r="H37" s="174" t="s">
        <v>562</v>
      </c>
      <c r="I37" s="174" t="s">
        <v>100</v>
      </c>
      <c r="J37" s="175">
        <v>107.84083440000001</v>
      </c>
      <c r="K37" s="174" t="s">
        <v>561</v>
      </c>
      <c r="L37" s="174" t="s">
        <v>562</v>
      </c>
      <c r="M37" s="174" t="s">
        <v>562</v>
      </c>
    </row>
    <row r="38" spans="2:13" s="145" customFormat="1" ht="16" x14ac:dyDescent="0.4">
      <c r="B38" s="145">
        <f>VLOOKUP(C38,Companies[#Data],3,FALSE)</f>
        <v>30679893064</v>
      </c>
      <c r="C38" s="145" t="s">
        <v>409</v>
      </c>
      <c r="D38" s="163" t="s">
        <v>380</v>
      </c>
      <c r="E38" s="145" t="s">
        <v>516</v>
      </c>
      <c r="F38" s="145" t="s">
        <v>561</v>
      </c>
      <c r="G38" s="145" t="s">
        <v>561</v>
      </c>
      <c r="H38" s="174" t="s">
        <v>562</v>
      </c>
      <c r="I38" s="174" t="s">
        <v>100</v>
      </c>
      <c r="J38" s="175">
        <v>0</v>
      </c>
      <c r="K38" s="174" t="s">
        <v>561</v>
      </c>
      <c r="L38" s="174" t="s">
        <v>562</v>
      </c>
      <c r="M38" s="174" t="s">
        <v>562</v>
      </c>
    </row>
    <row r="39" spans="2:13" s="145" customFormat="1" ht="16" x14ac:dyDescent="0.4">
      <c r="B39" s="145">
        <f>VLOOKUP(C39,Companies[#Data],3,FALSE)</f>
        <v>30677262466</v>
      </c>
      <c r="C39" s="145" t="s">
        <v>412</v>
      </c>
      <c r="D39" s="163" t="s">
        <v>373</v>
      </c>
      <c r="E39" s="145" t="s">
        <v>497</v>
      </c>
      <c r="F39" s="145" t="s">
        <v>561</v>
      </c>
      <c r="G39" s="145" t="s">
        <v>561</v>
      </c>
      <c r="H39" s="174" t="s">
        <v>562</v>
      </c>
      <c r="I39" s="174" t="s">
        <v>100</v>
      </c>
      <c r="J39" s="175">
        <v>0</v>
      </c>
      <c r="K39" s="174" t="s">
        <v>561</v>
      </c>
      <c r="L39" s="174" t="s">
        <v>562</v>
      </c>
      <c r="M39" s="174" t="s">
        <v>562</v>
      </c>
    </row>
    <row r="40" spans="2:13" s="145" customFormat="1" ht="16" x14ac:dyDescent="0.4">
      <c r="B40" s="145">
        <f>VLOOKUP(C40,Companies[#Data],3,FALSE)</f>
        <v>30677262466</v>
      </c>
      <c r="C40" s="145" t="s">
        <v>412</v>
      </c>
      <c r="D40" s="163" t="s">
        <v>373</v>
      </c>
      <c r="E40" s="145" t="s">
        <v>500</v>
      </c>
      <c r="F40" s="145" t="s">
        <v>561</v>
      </c>
      <c r="G40" s="145" t="s">
        <v>561</v>
      </c>
      <c r="H40" s="174" t="s">
        <v>562</v>
      </c>
      <c r="I40" s="174" t="s">
        <v>100</v>
      </c>
      <c r="J40" s="175">
        <v>853.40362017000007</v>
      </c>
      <c r="K40" s="174" t="s">
        <v>561</v>
      </c>
      <c r="L40" s="174" t="s">
        <v>562</v>
      </c>
      <c r="M40" s="174" t="s">
        <v>562</v>
      </c>
    </row>
    <row r="41" spans="2:13" s="145" customFormat="1" ht="16" x14ac:dyDescent="0.4">
      <c r="B41" s="145">
        <f>VLOOKUP(C41,Companies[#Data],3,FALSE)</f>
        <v>30677262466</v>
      </c>
      <c r="C41" s="145" t="s">
        <v>412</v>
      </c>
      <c r="D41" s="163" t="s">
        <v>373</v>
      </c>
      <c r="E41" s="145" t="s">
        <v>503</v>
      </c>
      <c r="F41" s="145" t="s">
        <v>561</v>
      </c>
      <c r="G41" s="145" t="s">
        <v>561</v>
      </c>
      <c r="H41" s="174" t="s">
        <v>562</v>
      </c>
      <c r="I41" s="174" t="s">
        <v>100</v>
      </c>
      <c r="J41" s="175">
        <v>267.88361370000001</v>
      </c>
      <c r="K41" s="174" t="s">
        <v>561</v>
      </c>
      <c r="L41" s="174" t="s">
        <v>562</v>
      </c>
      <c r="M41" s="174" t="s">
        <v>562</v>
      </c>
    </row>
    <row r="42" spans="2:13" s="145" customFormat="1" ht="16" x14ac:dyDescent="0.4">
      <c r="B42" s="145">
        <f>VLOOKUP(C42,Companies[#Data],3,FALSE)</f>
        <v>30677262466</v>
      </c>
      <c r="C42" s="145" t="s">
        <v>412</v>
      </c>
      <c r="D42" s="163" t="s">
        <v>373</v>
      </c>
      <c r="E42" s="145" t="s">
        <v>502</v>
      </c>
      <c r="F42" s="145" t="s">
        <v>561</v>
      </c>
      <c r="H42" s="174"/>
      <c r="I42" s="174" t="s">
        <v>100</v>
      </c>
      <c r="J42" s="175">
        <v>446.41295152000004</v>
      </c>
      <c r="K42" s="174"/>
      <c r="L42" s="174"/>
      <c r="M42" s="174"/>
    </row>
    <row r="43" spans="2:13" s="145" customFormat="1" ht="16" x14ac:dyDescent="0.4">
      <c r="B43" s="145">
        <f>VLOOKUP(C43,Companies[#Data],3,FALSE)</f>
        <v>30677262466</v>
      </c>
      <c r="C43" s="145" t="s">
        <v>412</v>
      </c>
      <c r="D43" s="163" t="s">
        <v>373</v>
      </c>
      <c r="E43" s="163" t="s">
        <v>505</v>
      </c>
      <c r="F43" s="145" t="s">
        <v>561</v>
      </c>
      <c r="G43" s="145" t="s">
        <v>561</v>
      </c>
      <c r="H43" s="174" t="s">
        <v>562</v>
      </c>
      <c r="I43" s="174" t="s">
        <v>100</v>
      </c>
      <c r="J43" s="175">
        <v>80.659496989999994</v>
      </c>
      <c r="K43" s="174" t="s">
        <v>561</v>
      </c>
      <c r="L43" s="174" t="s">
        <v>562</v>
      </c>
      <c r="M43" s="174" t="s">
        <v>562</v>
      </c>
    </row>
    <row r="44" spans="2:13" s="145" customFormat="1" ht="16" x14ac:dyDescent="0.4">
      <c r="B44" s="145">
        <f>VLOOKUP(C44,Companies[#Data],3,FALSE)</f>
        <v>30677262466</v>
      </c>
      <c r="C44" s="145" t="s">
        <v>412</v>
      </c>
      <c r="D44" s="163" t="s">
        <v>380</v>
      </c>
      <c r="E44" s="145" t="s">
        <v>516</v>
      </c>
      <c r="F44" s="145" t="s">
        <v>561</v>
      </c>
      <c r="G44" s="145" t="s">
        <v>561</v>
      </c>
      <c r="H44" s="174" t="s">
        <v>562</v>
      </c>
      <c r="I44" s="174" t="s">
        <v>100</v>
      </c>
      <c r="J44" s="175">
        <v>0</v>
      </c>
      <c r="K44" s="174" t="s">
        <v>561</v>
      </c>
      <c r="L44" s="174" t="s">
        <v>562</v>
      </c>
      <c r="M44" s="174" t="s">
        <v>562</v>
      </c>
    </row>
    <row r="45" spans="2:13" s="145" customFormat="1" ht="16" x14ac:dyDescent="0.4">
      <c r="B45" s="145">
        <f>VLOOKUP(C45,Companies[#Data],3,FALSE)</f>
        <v>30663301744</v>
      </c>
      <c r="C45" s="145" t="s">
        <v>414</v>
      </c>
      <c r="D45" s="163" t="s">
        <v>373</v>
      </c>
      <c r="E45" s="145" t="s">
        <v>497</v>
      </c>
      <c r="F45" s="145" t="s">
        <v>561</v>
      </c>
      <c r="G45" s="145" t="s">
        <v>561</v>
      </c>
      <c r="H45" s="174" t="s">
        <v>562</v>
      </c>
      <c r="I45" s="174" t="s">
        <v>100</v>
      </c>
      <c r="J45" s="175">
        <v>0</v>
      </c>
      <c r="K45" s="174" t="s">
        <v>561</v>
      </c>
      <c r="L45" s="174" t="s">
        <v>562</v>
      </c>
      <c r="M45" s="174" t="s">
        <v>562</v>
      </c>
    </row>
    <row r="46" spans="2:13" s="145" customFormat="1" ht="16" x14ac:dyDescent="0.4">
      <c r="B46" s="145">
        <f>VLOOKUP(C46,Companies[#Data],3,FALSE)</f>
        <v>30663301744</v>
      </c>
      <c r="C46" s="145" t="s">
        <v>414</v>
      </c>
      <c r="D46" s="163" t="s">
        <v>373</v>
      </c>
      <c r="E46" s="145" t="s">
        <v>500</v>
      </c>
      <c r="F46" s="145" t="s">
        <v>561</v>
      </c>
      <c r="G46" s="145" t="s">
        <v>561</v>
      </c>
      <c r="H46" s="174" t="s">
        <v>562</v>
      </c>
      <c r="I46" s="174" t="s">
        <v>100</v>
      </c>
      <c r="J46" s="175">
        <v>0</v>
      </c>
      <c r="K46" s="174" t="s">
        <v>561</v>
      </c>
      <c r="L46" s="174" t="s">
        <v>562</v>
      </c>
      <c r="M46" s="174" t="s">
        <v>562</v>
      </c>
    </row>
    <row r="47" spans="2:13" s="145" customFormat="1" ht="16" x14ac:dyDescent="0.4">
      <c r="B47" s="145">
        <f>VLOOKUP(C47,Companies[#Data],3,FALSE)</f>
        <v>30663301744</v>
      </c>
      <c r="C47" s="145" t="s">
        <v>414</v>
      </c>
      <c r="D47" s="163" t="s">
        <v>373</v>
      </c>
      <c r="E47" s="145" t="s">
        <v>503</v>
      </c>
      <c r="F47" s="145" t="s">
        <v>561</v>
      </c>
      <c r="G47" s="145" t="s">
        <v>561</v>
      </c>
      <c r="H47" s="174" t="s">
        <v>562</v>
      </c>
      <c r="I47" s="174" t="s">
        <v>100</v>
      </c>
      <c r="J47" s="175">
        <v>73.556126000000006</v>
      </c>
      <c r="K47" s="174" t="s">
        <v>561</v>
      </c>
      <c r="L47" s="174" t="s">
        <v>562</v>
      </c>
      <c r="M47" s="174" t="s">
        <v>562</v>
      </c>
    </row>
    <row r="48" spans="2:13" s="145" customFormat="1" ht="16" x14ac:dyDescent="0.4">
      <c r="B48" s="145">
        <f>VLOOKUP(C48,Companies[#Data],3,FALSE)</f>
        <v>30663301744</v>
      </c>
      <c r="C48" s="145" t="s">
        <v>414</v>
      </c>
      <c r="D48" s="163" t="s">
        <v>373</v>
      </c>
      <c r="E48" s="145" t="s">
        <v>502</v>
      </c>
      <c r="F48" s="145" t="s">
        <v>561</v>
      </c>
      <c r="H48" s="174"/>
      <c r="I48" s="174" t="s">
        <v>100</v>
      </c>
      <c r="J48" s="175">
        <v>172.49450899999999</v>
      </c>
      <c r="K48" s="174"/>
      <c r="L48" s="174"/>
      <c r="M48" s="174"/>
    </row>
    <row r="49" spans="2:13" s="145" customFormat="1" ht="16" x14ac:dyDescent="0.4">
      <c r="B49" s="145">
        <f>VLOOKUP(C49,Companies[#Data],3,FALSE)</f>
        <v>30663301744</v>
      </c>
      <c r="C49" s="145" t="s">
        <v>414</v>
      </c>
      <c r="D49" s="163" t="s">
        <v>373</v>
      </c>
      <c r="E49" s="163" t="s">
        <v>505</v>
      </c>
      <c r="F49" s="145" t="s">
        <v>561</v>
      </c>
      <c r="G49" s="145" t="s">
        <v>561</v>
      </c>
      <c r="H49" s="174" t="s">
        <v>562</v>
      </c>
      <c r="I49" s="174" t="s">
        <v>100</v>
      </c>
      <c r="J49" s="175">
        <v>0</v>
      </c>
      <c r="K49" s="174" t="s">
        <v>561</v>
      </c>
      <c r="L49" s="174" t="s">
        <v>562</v>
      </c>
      <c r="M49" s="174" t="s">
        <v>562</v>
      </c>
    </row>
    <row r="50" spans="2:13" s="145" customFormat="1" ht="16" x14ac:dyDescent="0.4">
      <c r="B50" s="145">
        <f>VLOOKUP(C50,Companies[#Data],3,FALSE)</f>
        <v>30663301744</v>
      </c>
      <c r="C50" s="145" t="s">
        <v>414</v>
      </c>
      <c r="D50" s="163" t="s">
        <v>380</v>
      </c>
      <c r="E50" s="145" t="s">
        <v>516</v>
      </c>
      <c r="F50" s="145" t="s">
        <v>561</v>
      </c>
      <c r="G50" s="145" t="s">
        <v>561</v>
      </c>
      <c r="H50" s="174" t="s">
        <v>562</v>
      </c>
      <c r="I50" s="174" t="s">
        <v>100</v>
      </c>
      <c r="J50" s="175">
        <v>0.18947510000000001</v>
      </c>
      <c r="K50" s="174" t="s">
        <v>561</v>
      </c>
      <c r="L50" s="174" t="s">
        <v>562</v>
      </c>
      <c r="M50" s="174" t="s">
        <v>562</v>
      </c>
    </row>
    <row r="51" spans="2:13" s="145" customFormat="1" ht="16" x14ac:dyDescent="0.4">
      <c r="B51" s="145">
        <f>VLOOKUP(C51,Companies[#Data],3,FALSE)</f>
        <v>30682347194</v>
      </c>
      <c r="C51" s="145" t="s">
        <v>417</v>
      </c>
      <c r="D51" s="163" t="s">
        <v>373</v>
      </c>
      <c r="E51" s="145" t="s">
        <v>497</v>
      </c>
      <c r="F51" s="145" t="s">
        <v>561</v>
      </c>
      <c r="G51" s="145" t="s">
        <v>561</v>
      </c>
      <c r="H51" s="174" t="s">
        <v>562</v>
      </c>
      <c r="I51" s="174" t="s">
        <v>100</v>
      </c>
      <c r="J51" s="175">
        <v>5489.4493903500006</v>
      </c>
      <c r="K51" s="174" t="s">
        <v>561</v>
      </c>
      <c r="L51" s="174" t="s">
        <v>562</v>
      </c>
      <c r="M51" s="174" t="s">
        <v>562</v>
      </c>
    </row>
    <row r="52" spans="2:13" s="145" customFormat="1" ht="16" x14ac:dyDescent="0.4">
      <c r="B52" s="145">
        <f>VLOOKUP(C52,Companies[#Data],3,FALSE)</f>
        <v>30682347194</v>
      </c>
      <c r="C52" s="145" t="s">
        <v>417</v>
      </c>
      <c r="D52" s="163" t="s">
        <v>373</v>
      </c>
      <c r="E52" s="145" t="s">
        <v>500</v>
      </c>
      <c r="F52" s="145" t="s">
        <v>561</v>
      </c>
      <c r="G52" s="145" t="s">
        <v>561</v>
      </c>
      <c r="H52" s="174" t="s">
        <v>562</v>
      </c>
      <c r="I52" s="174" t="s">
        <v>100</v>
      </c>
      <c r="J52" s="175">
        <v>5375.2056343300001</v>
      </c>
      <c r="K52" s="174" t="s">
        <v>561</v>
      </c>
      <c r="L52" s="174" t="s">
        <v>562</v>
      </c>
      <c r="M52" s="174" t="s">
        <v>562</v>
      </c>
    </row>
    <row r="53" spans="2:13" s="145" customFormat="1" ht="16" x14ac:dyDescent="0.4">
      <c r="B53" s="145">
        <f>VLOOKUP(C53,Companies[#Data],3,FALSE)</f>
        <v>30682347194</v>
      </c>
      <c r="C53" s="145" t="s">
        <v>417</v>
      </c>
      <c r="D53" s="163" t="s">
        <v>373</v>
      </c>
      <c r="E53" s="145" t="s">
        <v>503</v>
      </c>
      <c r="F53" s="145" t="s">
        <v>561</v>
      </c>
      <c r="G53" s="145" t="s">
        <v>561</v>
      </c>
      <c r="H53" s="174" t="s">
        <v>562</v>
      </c>
      <c r="I53" s="174" t="s">
        <v>100</v>
      </c>
      <c r="J53" s="175">
        <v>728.68053767999993</v>
      </c>
      <c r="K53" s="174" t="s">
        <v>561</v>
      </c>
      <c r="L53" s="174" t="s">
        <v>562</v>
      </c>
      <c r="M53" s="174" t="s">
        <v>562</v>
      </c>
    </row>
    <row r="54" spans="2:13" s="145" customFormat="1" ht="16" x14ac:dyDescent="0.4">
      <c r="B54" s="145">
        <f>VLOOKUP(C54,Companies[#Data],3,FALSE)</f>
        <v>30682347194</v>
      </c>
      <c r="C54" s="145" t="s">
        <v>417</v>
      </c>
      <c r="D54" s="163" t="s">
        <v>373</v>
      </c>
      <c r="E54" s="145" t="s">
        <v>502</v>
      </c>
      <c r="F54" s="145" t="s">
        <v>561</v>
      </c>
      <c r="H54" s="174"/>
      <c r="I54" s="174" t="s">
        <v>100</v>
      </c>
      <c r="J54" s="175">
        <v>1542.5380741199999</v>
      </c>
      <c r="K54" s="174"/>
      <c r="L54" s="174"/>
      <c r="M54" s="174"/>
    </row>
    <row r="55" spans="2:13" s="145" customFormat="1" ht="16" x14ac:dyDescent="0.4">
      <c r="B55" s="145">
        <f>VLOOKUP(C55,Companies[#Data],3,FALSE)</f>
        <v>30682347194</v>
      </c>
      <c r="C55" s="145" t="s">
        <v>417</v>
      </c>
      <c r="D55" s="163" t="s">
        <v>373</v>
      </c>
      <c r="E55" s="163" t="s">
        <v>505</v>
      </c>
      <c r="F55" s="145" t="s">
        <v>561</v>
      </c>
      <c r="G55" s="145" t="s">
        <v>561</v>
      </c>
      <c r="H55" s="174" t="s">
        <v>562</v>
      </c>
      <c r="I55" s="174" t="s">
        <v>100</v>
      </c>
      <c r="J55" s="175">
        <v>150.24479663</v>
      </c>
      <c r="K55" s="174" t="s">
        <v>561</v>
      </c>
      <c r="L55" s="174" t="s">
        <v>562</v>
      </c>
      <c r="M55" s="174" t="s">
        <v>562</v>
      </c>
    </row>
    <row r="56" spans="2:13" s="145" customFormat="1" ht="16" x14ac:dyDescent="0.4">
      <c r="B56" s="145">
        <f>VLOOKUP(C56,Companies[#Data],3,FALSE)</f>
        <v>30682347194</v>
      </c>
      <c r="C56" s="145" t="s">
        <v>417</v>
      </c>
      <c r="D56" s="163" t="s">
        <v>380</v>
      </c>
      <c r="E56" s="145" t="s">
        <v>516</v>
      </c>
      <c r="F56" s="145" t="s">
        <v>561</v>
      </c>
      <c r="G56" s="145" t="s">
        <v>561</v>
      </c>
      <c r="H56" s="174" t="s">
        <v>562</v>
      </c>
      <c r="I56" s="174" t="s">
        <v>100</v>
      </c>
      <c r="J56" s="175">
        <v>0.58531505000000006</v>
      </c>
      <c r="K56" s="174" t="s">
        <v>561</v>
      </c>
      <c r="L56" s="174" t="s">
        <v>562</v>
      </c>
      <c r="M56" s="174" t="s">
        <v>562</v>
      </c>
    </row>
    <row r="57" spans="2:13" s="145" customFormat="1" ht="16" x14ac:dyDescent="0.4">
      <c r="B57" s="145">
        <f>VLOOKUP(C57,Companies[#Data],3,FALSE)</f>
        <v>30707924892</v>
      </c>
      <c r="C57" s="145" t="s">
        <v>422</v>
      </c>
      <c r="D57" s="163" t="s">
        <v>373</v>
      </c>
      <c r="E57" s="145" t="s">
        <v>497</v>
      </c>
      <c r="F57" s="145" t="s">
        <v>561</v>
      </c>
      <c r="G57" s="145" t="s">
        <v>561</v>
      </c>
      <c r="H57" s="174" t="s">
        <v>562</v>
      </c>
      <c r="I57" s="174" t="s">
        <v>100</v>
      </c>
      <c r="J57" s="175">
        <v>0</v>
      </c>
      <c r="K57" s="174" t="s">
        <v>561</v>
      </c>
      <c r="L57" s="174" t="s">
        <v>562</v>
      </c>
      <c r="M57" s="174" t="s">
        <v>562</v>
      </c>
    </row>
    <row r="58" spans="2:13" s="145" customFormat="1" ht="16" x14ac:dyDescent="0.4">
      <c r="B58" s="145">
        <f>VLOOKUP(C58,Companies[#Data],3,FALSE)</f>
        <v>30707924892</v>
      </c>
      <c r="C58" s="145" t="s">
        <v>422</v>
      </c>
      <c r="D58" s="163" t="s">
        <v>373</v>
      </c>
      <c r="E58" s="145" t="s">
        <v>500</v>
      </c>
      <c r="F58" s="145" t="s">
        <v>561</v>
      </c>
      <c r="G58" s="145" t="s">
        <v>561</v>
      </c>
      <c r="H58" s="174" t="s">
        <v>562</v>
      </c>
      <c r="I58" s="174" t="s">
        <v>100</v>
      </c>
      <c r="J58" s="175">
        <v>517.74560039999994</v>
      </c>
      <c r="K58" s="174" t="s">
        <v>561</v>
      </c>
      <c r="L58" s="174" t="s">
        <v>562</v>
      </c>
      <c r="M58" s="174" t="s">
        <v>562</v>
      </c>
    </row>
    <row r="59" spans="2:13" s="145" customFormat="1" ht="16" x14ac:dyDescent="0.4">
      <c r="B59" s="145">
        <f>VLOOKUP(C59,Companies[#Data],3,FALSE)</f>
        <v>30707924892</v>
      </c>
      <c r="C59" s="145" t="s">
        <v>422</v>
      </c>
      <c r="D59" s="163" t="s">
        <v>373</v>
      </c>
      <c r="E59" s="145" t="s">
        <v>503</v>
      </c>
      <c r="F59" s="145" t="s">
        <v>561</v>
      </c>
      <c r="G59" s="145" t="s">
        <v>561</v>
      </c>
      <c r="H59" s="174" t="s">
        <v>562</v>
      </c>
      <c r="I59" s="174" t="s">
        <v>100</v>
      </c>
      <c r="J59" s="175">
        <v>0</v>
      </c>
      <c r="K59" s="174" t="s">
        <v>561</v>
      </c>
      <c r="L59" s="174" t="s">
        <v>562</v>
      </c>
      <c r="M59" s="174" t="s">
        <v>562</v>
      </c>
    </row>
    <row r="60" spans="2:13" s="145" customFormat="1" ht="16" x14ac:dyDescent="0.4">
      <c r="B60" s="145">
        <f>VLOOKUP(C60,Companies[#Data],3,FALSE)</f>
        <v>30707924892</v>
      </c>
      <c r="C60" s="145" t="s">
        <v>422</v>
      </c>
      <c r="D60" s="163" t="s">
        <v>373</v>
      </c>
      <c r="E60" s="145" t="s">
        <v>502</v>
      </c>
      <c r="F60" s="145" t="s">
        <v>561</v>
      </c>
      <c r="H60" s="174"/>
      <c r="I60" s="174" t="s">
        <v>100</v>
      </c>
      <c r="J60" s="175">
        <v>0</v>
      </c>
      <c r="K60" s="174"/>
      <c r="L60" s="174"/>
      <c r="M60" s="174"/>
    </row>
    <row r="61" spans="2:13" s="145" customFormat="1" ht="16" x14ac:dyDescent="0.4">
      <c r="B61" s="145">
        <f>VLOOKUP(C61,Companies[#Data],3,FALSE)</f>
        <v>30707924892</v>
      </c>
      <c r="C61" s="145" t="s">
        <v>422</v>
      </c>
      <c r="D61" s="163" t="s">
        <v>373</v>
      </c>
      <c r="E61" s="163" t="s">
        <v>505</v>
      </c>
      <c r="F61" s="145" t="s">
        <v>561</v>
      </c>
      <c r="G61" s="145" t="s">
        <v>561</v>
      </c>
      <c r="H61" s="174" t="s">
        <v>562</v>
      </c>
      <c r="I61" s="174" t="s">
        <v>100</v>
      </c>
      <c r="J61" s="175">
        <v>35.081740530000005</v>
      </c>
      <c r="K61" s="174" t="s">
        <v>561</v>
      </c>
      <c r="L61" s="174" t="s">
        <v>562</v>
      </c>
      <c r="M61" s="174" t="s">
        <v>562</v>
      </c>
    </row>
    <row r="62" spans="2:13" s="145" customFormat="1" ht="16" x14ac:dyDescent="0.4">
      <c r="B62" s="145">
        <f>VLOOKUP(C62,Companies[#Data],3,FALSE)</f>
        <v>30707924892</v>
      </c>
      <c r="C62" s="145" t="s">
        <v>422</v>
      </c>
      <c r="D62" s="163" t="s">
        <v>380</v>
      </c>
      <c r="E62" s="145" t="s">
        <v>516</v>
      </c>
      <c r="F62" s="145" t="s">
        <v>561</v>
      </c>
      <c r="G62" s="145" t="s">
        <v>561</v>
      </c>
      <c r="H62" s="174" t="s">
        <v>562</v>
      </c>
      <c r="I62" s="174" t="s">
        <v>100</v>
      </c>
      <c r="J62" s="175">
        <v>0.37668170000000001</v>
      </c>
      <c r="K62" s="174" t="s">
        <v>561</v>
      </c>
      <c r="L62" s="174" t="s">
        <v>562</v>
      </c>
      <c r="M62" s="174" t="s">
        <v>562</v>
      </c>
    </row>
    <row r="63" spans="2:13" s="145" customFormat="1" ht="16" x14ac:dyDescent="0.4">
      <c r="B63" s="145">
        <f>VLOOKUP(C63,Companies[#Data],3,FALSE)</f>
        <v>30707654011</v>
      </c>
      <c r="C63" s="145" t="s">
        <v>425</v>
      </c>
      <c r="D63" s="163" t="s">
        <v>373</v>
      </c>
      <c r="E63" s="145" t="s">
        <v>497</v>
      </c>
      <c r="F63" s="145" t="s">
        <v>561</v>
      </c>
      <c r="G63" s="145" t="s">
        <v>561</v>
      </c>
      <c r="H63" s="174" t="s">
        <v>562</v>
      </c>
      <c r="I63" s="174" t="s">
        <v>100</v>
      </c>
      <c r="J63" s="175">
        <v>540.15508083000009</v>
      </c>
      <c r="K63" s="174" t="s">
        <v>561</v>
      </c>
      <c r="L63" s="174" t="s">
        <v>562</v>
      </c>
      <c r="M63" s="174" t="s">
        <v>562</v>
      </c>
    </row>
    <row r="64" spans="2:13" s="145" customFormat="1" ht="16" x14ac:dyDescent="0.4">
      <c r="B64" s="145">
        <f>VLOOKUP(C64,Companies[#Data],3,FALSE)</f>
        <v>30707654011</v>
      </c>
      <c r="C64" s="145" t="s">
        <v>425</v>
      </c>
      <c r="D64" s="163" t="s">
        <v>373</v>
      </c>
      <c r="E64" s="145" t="s">
        <v>500</v>
      </c>
      <c r="F64" s="145" t="s">
        <v>561</v>
      </c>
      <c r="G64" s="145" t="s">
        <v>561</v>
      </c>
      <c r="H64" s="174" t="s">
        <v>562</v>
      </c>
      <c r="I64" s="174" t="s">
        <v>100</v>
      </c>
      <c r="J64" s="175">
        <v>1056.41800263</v>
      </c>
      <c r="K64" s="174" t="s">
        <v>561</v>
      </c>
      <c r="L64" s="174" t="s">
        <v>562</v>
      </c>
      <c r="M64" s="174" t="s">
        <v>562</v>
      </c>
    </row>
    <row r="65" spans="2:13" s="145" customFormat="1" ht="16" x14ac:dyDescent="0.4">
      <c r="B65" s="145">
        <f>VLOOKUP(C65,Companies[#Data],3,FALSE)</f>
        <v>30707654011</v>
      </c>
      <c r="C65" s="145" t="s">
        <v>425</v>
      </c>
      <c r="D65" s="163" t="s">
        <v>373</v>
      </c>
      <c r="E65" s="145" t="s">
        <v>503</v>
      </c>
      <c r="F65" s="145" t="s">
        <v>561</v>
      </c>
      <c r="G65" s="145" t="s">
        <v>561</v>
      </c>
      <c r="H65" s="174" t="s">
        <v>562</v>
      </c>
      <c r="I65" s="174" t="s">
        <v>100</v>
      </c>
      <c r="J65" s="175">
        <v>631.73540809999997</v>
      </c>
      <c r="K65" s="174" t="s">
        <v>561</v>
      </c>
      <c r="L65" s="174" t="s">
        <v>562</v>
      </c>
      <c r="M65" s="174" t="s">
        <v>562</v>
      </c>
    </row>
    <row r="66" spans="2:13" s="145" customFormat="1" ht="16" x14ac:dyDescent="0.4">
      <c r="B66" s="145">
        <f>VLOOKUP(C66,Companies[#Data],3,FALSE)</f>
        <v>30707654011</v>
      </c>
      <c r="C66" s="145" t="s">
        <v>425</v>
      </c>
      <c r="D66" s="163" t="s">
        <v>373</v>
      </c>
      <c r="E66" s="145" t="s">
        <v>502</v>
      </c>
      <c r="F66" s="145" t="s">
        <v>561</v>
      </c>
      <c r="H66" s="174"/>
      <c r="I66" s="174" t="s">
        <v>100</v>
      </c>
      <c r="J66" s="175">
        <v>1391.70142276</v>
      </c>
      <c r="K66" s="174"/>
      <c r="L66" s="174"/>
      <c r="M66" s="174"/>
    </row>
    <row r="67" spans="2:13" s="145" customFormat="1" ht="16" x14ac:dyDescent="0.4">
      <c r="B67" s="145">
        <f>VLOOKUP(C67,Companies[#Data],3,FALSE)</f>
        <v>30707654011</v>
      </c>
      <c r="C67" s="145" t="s">
        <v>425</v>
      </c>
      <c r="D67" s="163" t="s">
        <v>373</v>
      </c>
      <c r="E67" s="163" t="s">
        <v>505</v>
      </c>
      <c r="F67" s="145" t="s">
        <v>561</v>
      </c>
      <c r="G67" s="145" t="s">
        <v>561</v>
      </c>
      <c r="H67" s="174" t="s">
        <v>562</v>
      </c>
      <c r="I67" s="174" t="s">
        <v>100</v>
      </c>
      <c r="J67" s="175">
        <v>157.85503047</v>
      </c>
      <c r="K67" s="174" t="s">
        <v>561</v>
      </c>
      <c r="L67" s="174" t="s">
        <v>562</v>
      </c>
      <c r="M67" s="174" t="s">
        <v>562</v>
      </c>
    </row>
    <row r="68" spans="2:13" s="145" customFormat="1" ht="16" x14ac:dyDescent="0.4">
      <c r="B68" s="145">
        <f>VLOOKUP(C68,Companies[#Data],3,FALSE)</f>
        <v>30707654011</v>
      </c>
      <c r="C68" s="145" t="s">
        <v>425</v>
      </c>
      <c r="D68" s="163" t="s">
        <v>380</v>
      </c>
      <c r="E68" s="145" t="s">
        <v>516</v>
      </c>
      <c r="F68" s="145" t="s">
        <v>561</v>
      </c>
      <c r="G68" s="145" t="s">
        <v>561</v>
      </c>
      <c r="H68" s="174" t="s">
        <v>562</v>
      </c>
      <c r="I68" s="174" t="s">
        <v>100</v>
      </c>
      <c r="J68" s="175">
        <v>0.49964649999999999</v>
      </c>
      <c r="K68" s="174" t="s">
        <v>561</v>
      </c>
      <c r="L68" s="174" t="s">
        <v>562</v>
      </c>
      <c r="M68" s="174" t="s">
        <v>562</v>
      </c>
    </row>
    <row r="69" spans="2:13" s="145" customFormat="1" ht="16" x14ac:dyDescent="0.4">
      <c r="B69" s="145">
        <f>VLOOKUP(C69,Companies[#Data],3,FALSE)</f>
        <v>30708625414</v>
      </c>
      <c r="C69" s="145" t="s">
        <v>431</v>
      </c>
      <c r="D69" s="163" t="s">
        <v>373</v>
      </c>
      <c r="E69" s="145" t="s">
        <v>497</v>
      </c>
      <c r="F69" s="145" t="s">
        <v>561</v>
      </c>
      <c r="G69" s="145" t="s">
        <v>561</v>
      </c>
      <c r="H69" s="174" t="s">
        <v>562</v>
      </c>
      <c r="I69" s="174" t="s">
        <v>100</v>
      </c>
      <c r="J69" s="175">
        <v>0</v>
      </c>
      <c r="K69" s="174" t="s">
        <v>561</v>
      </c>
      <c r="L69" s="174" t="s">
        <v>562</v>
      </c>
      <c r="M69" s="174" t="s">
        <v>562</v>
      </c>
    </row>
    <row r="70" spans="2:13" s="145" customFormat="1" ht="16" x14ac:dyDescent="0.4">
      <c r="B70" s="145">
        <f>VLOOKUP(C70,Companies[#Data],3,FALSE)</f>
        <v>30708625414</v>
      </c>
      <c r="C70" s="145" t="s">
        <v>431</v>
      </c>
      <c r="D70" s="163" t="s">
        <v>373</v>
      </c>
      <c r="E70" s="145" t="s">
        <v>500</v>
      </c>
      <c r="F70" s="145" t="s">
        <v>561</v>
      </c>
      <c r="G70" s="145" t="s">
        <v>561</v>
      </c>
      <c r="H70" s="174" t="s">
        <v>562</v>
      </c>
      <c r="I70" s="174" t="s">
        <v>100</v>
      </c>
      <c r="J70" s="175">
        <v>3383.9328408599995</v>
      </c>
      <c r="K70" s="174" t="s">
        <v>561</v>
      </c>
      <c r="L70" s="174" t="s">
        <v>562</v>
      </c>
      <c r="M70" s="174" t="s">
        <v>562</v>
      </c>
    </row>
    <row r="71" spans="2:13" s="145" customFormat="1" ht="16" x14ac:dyDescent="0.4">
      <c r="B71" s="145">
        <f>VLOOKUP(C71,Companies[#Data],3,FALSE)</f>
        <v>30708625414</v>
      </c>
      <c r="C71" s="145" t="s">
        <v>431</v>
      </c>
      <c r="D71" s="163" t="s">
        <v>373</v>
      </c>
      <c r="E71" s="145" t="s">
        <v>503</v>
      </c>
      <c r="F71" s="145" t="s">
        <v>561</v>
      </c>
      <c r="G71" s="145" t="s">
        <v>561</v>
      </c>
      <c r="H71" s="174" t="s">
        <v>562</v>
      </c>
      <c r="I71" s="174" t="s">
        <v>100</v>
      </c>
      <c r="J71" s="175">
        <v>628.56836419999991</v>
      </c>
      <c r="K71" s="174" t="s">
        <v>561</v>
      </c>
      <c r="L71" s="174" t="s">
        <v>562</v>
      </c>
      <c r="M71" s="174" t="s">
        <v>562</v>
      </c>
    </row>
    <row r="72" spans="2:13" s="145" customFormat="1" ht="16" x14ac:dyDescent="0.4">
      <c r="B72" s="145">
        <f>VLOOKUP(C72,Companies[#Data],3,FALSE)</f>
        <v>30708625414</v>
      </c>
      <c r="C72" s="145" t="s">
        <v>431</v>
      </c>
      <c r="D72" s="163" t="s">
        <v>373</v>
      </c>
      <c r="E72" s="145" t="s">
        <v>502</v>
      </c>
      <c r="F72" s="145" t="s">
        <v>561</v>
      </c>
      <c r="H72" s="174"/>
      <c r="I72" s="174" t="s">
        <v>100</v>
      </c>
      <c r="J72" s="175">
        <v>1272.4971791199998</v>
      </c>
      <c r="K72" s="174"/>
      <c r="L72" s="174"/>
      <c r="M72" s="174"/>
    </row>
    <row r="73" spans="2:13" s="145" customFormat="1" ht="16" x14ac:dyDescent="0.4">
      <c r="B73" s="145">
        <f>VLOOKUP(C73,Companies[#Data],3,FALSE)</f>
        <v>30708625414</v>
      </c>
      <c r="C73" s="145" t="s">
        <v>431</v>
      </c>
      <c r="D73" s="163" t="s">
        <v>373</v>
      </c>
      <c r="E73" s="163" t="s">
        <v>505</v>
      </c>
      <c r="F73" s="145" t="s">
        <v>561</v>
      </c>
      <c r="G73" s="145" t="s">
        <v>561</v>
      </c>
      <c r="H73" s="174" t="s">
        <v>562</v>
      </c>
      <c r="I73" s="174" t="s">
        <v>100</v>
      </c>
      <c r="J73" s="175">
        <v>258.96732644000002</v>
      </c>
      <c r="K73" s="174" t="s">
        <v>561</v>
      </c>
      <c r="L73" s="174" t="s">
        <v>562</v>
      </c>
      <c r="M73" s="174" t="s">
        <v>562</v>
      </c>
    </row>
    <row r="74" spans="2:13" s="145" customFormat="1" ht="16" x14ac:dyDescent="0.4">
      <c r="B74" s="145">
        <f>VLOOKUP(C74,Companies[#Data],3,FALSE)</f>
        <v>30708625414</v>
      </c>
      <c r="C74" s="145" t="s">
        <v>431</v>
      </c>
      <c r="D74" s="163" t="s">
        <v>380</v>
      </c>
      <c r="E74" s="145" t="s">
        <v>516</v>
      </c>
      <c r="F74" s="145" t="s">
        <v>561</v>
      </c>
      <c r="G74" s="145" t="s">
        <v>561</v>
      </c>
      <c r="H74" s="174" t="s">
        <v>562</v>
      </c>
      <c r="I74" s="174" t="s">
        <v>100</v>
      </c>
      <c r="J74" s="175">
        <v>3.5472628799999999</v>
      </c>
      <c r="K74" s="174" t="s">
        <v>561</v>
      </c>
      <c r="L74" s="174" t="s">
        <v>562</v>
      </c>
      <c r="M74" s="174" t="s">
        <v>562</v>
      </c>
    </row>
    <row r="75" spans="2:13" s="145" customFormat="1" ht="16" x14ac:dyDescent="0.4">
      <c r="B75" s="145">
        <f>VLOOKUP(C75,Companies[#Data],3,FALSE)</f>
        <v>30707984054</v>
      </c>
      <c r="C75" s="145" t="s">
        <v>433</v>
      </c>
      <c r="D75" s="163" t="s">
        <v>373</v>
      </c>
      <c r="E75" s="145" t="s">
        <v>497</v>
      </c>
      <c r="F75" s="145" t="s">
        <v>561</v>
      </c>
      <c r="G75" s="145" t="s">
        <v>561</v>
      </c>
      <c r="H75" s="174" t="s">
        <v>562</v>
      </c>
      <c r="I75" s="174" t="s">
        <v>100</v>
      </c>
      <c r="J75" s="175">
        <v>0</v>
      </c>
      <c r="K75" s="174" t="s">
        <v>561</v>
      </c>
      <c r="L75" s="174" t="s">
        <v>562</v>
      </c>
      <c r="M75" s="174" t="s">
        <v>562</v>
      </c>
    </row>
    <row r="76" spans="2:13" s="145" customFormat="1" ht="16" x14ac:dyDescent="0.4">
      <c r="B76" s="145">
        <f>VLOOKUP(C76,Companies[#Data],3,FALSE)</f>
        <v>30707984054</v>
      </c>
      <c r="C76" s="145" t="s">
        <v>433</v>
      </c>
      <c r="D76" s="163" t="s">
        <v>373</v>
      </c>
      <c r="E76" s="145" t="s">
        <v>500</v>
      </c>
      <c r="F76" s="145" t="s">
        <v>561</v>
      </c>
      <c r="G76" s="145" t="s">
        <v>561</v>
      </c>
      <c r="H76" s="174" t="s">
        <v>562</v>
      </c>
      <c r="I76" s="174" t="s">
        <v>100</v>
      </c>
      <c r="J76" s="175">
        <v>138.57330393000001</v>
      </c>
      <c r="K76" s="174" t="s">
        <v>561</v>
      </c>
      <c r="L76" s="174" t="s">
        <v>562</v>
      </c>
      <c r="M76" s="174" t="s">
        <v>562</v>
      </c>
    </row>
    <row r="77" spans="2:13" s="145" customFormat="1" ht="16" x14ac:dyDescent="0.4">
      <c r="B77" s="145">
        <f>VLOOKUP(C77,Companies[#Data],3,FALSE)</f>
        <v>30707984054</v>
      </c>
      <c r="C77" s="145" t="s">
        <v>433</v>
      </c>
      <c r="D77" s="163" t="s">
        <v>373</v>
      </c>
      <c r="E77" s="145" t="s">
        <v>503</v>
      </c>
      <c r="F77" s="145" t="s">
        <v>561</v>
      </c>
      <c r="G77" s="145" t="s">
        <v>561</v>
      </c>
      <c r="H77" s="174" t="s">
        <v>562</v>
      </c>
      <c r="I77" s="174" t="s">
        <v>100</v>
      </c>
      <c r="J77" s="175">
        <v>48.79051659000001</v>
      </c>
      <c r="K77" s="174" t="s">
        <v>561</v>
      </c>
      <c r="L77" s="174" t="s">
        <v>562</v>
      </c>
      <c r="M77" s="174" t="s">
        <v>562</v>
      </c>
    </row>
    <row r="78" spans="2:13" s="145" customFormat="1" ht="16" x14ac:dyDescent="0.4">
      <c r="B78" s="145">
        <f>VLOOKUP(C78,Companies[#Data],3,FALSE)</f>
        <v>30707984054</v>
      </c>
      <c r="C78" s="145" t="s">
        <v>433</v>
      </c>
      <c r="D78" s="163" t="s">
        <v>373</v>
      </c>
      <c r="E78" s="145" t="s">
        <v>502</v>
      </c>
      <c r="F78" s="145" t="s">
        <v>561</v>
      </c>
      <c r="H78" s="174"/>
      <c r="I78" s="174" t="s">
        <v>100</v>
      </c>
      <c r="J78" s="175">
        <v>97.527592420000005</v>
      </c>
      <c r="K78" s="174"/>
      <c r="L78" s="174"/>
      <c r="M78" s="174"/>
    </row>
    <row r="79" spans="2:13" s="145" customFormat="1" ht="16" x14ac:dyDescent="0.4">
      <c r="B79" s="145">
        <f>VLOOKUP(C79,Companies[#Data],3,FALSE)</f>
        <v>30707984054</v>
      </c>
      <c r="C79" s="145" t="s">
        <v>433</v>
      </c>
      <c r="D79" s="163" t="s">
        <v>373</v>
      </c>
      <c r="E79" s="163" t="s">
        <v>505</v>
      </c>
      <c r="F79" s="145" t="s">
        <v>561</v>
      </c>
      <c r="G79" s="145" t="s">
        <v>561</v>
      </c>
      <c r="H79" s="174" t="s">
        <v>562</v>
      </c>
      <c r="I79" s="174" t="s">
        <v>100</v>
      </c>
      <c r="J79" s="175">
        <v>20.304941050000004</v>
      </c>
      <c r="K79" s="174" t="s">
        <v>561</v>
      </c>
      <c r="L79" s="174" t="s">
        <v>562</v>
      </c>
      <c r="M79" s="174" t="s">
        <v>562</v>
      </c>
    </row>
    <row r="80" spans="2:13" s="145" customFormat="1" ht="16" x14ac:dyDescent="0.4">
      <c r="B80" s="145">
        <f>VLOOKUP(C80,Companies[#Data],3,FALSE)</f>
        <v>30707984054</v>
      </c>
      <c r="C80" s="145" t="s">
        <v>433</v>
      </c>
      <c r="D80" s="163" t="s">
        <v>380</v>
      </c>
      <c r="E80" s="145" t="s">
        <v>516</v>
      </c>
      <c r="F80" s="145" t="s">
        <v>561</v>
      </c>
      <c r="G80" s="145" t="s">
        <v>561</v>
      </c>
      <c r="H80" s="174" t="s">
        <v>562</v>
      </c>
      <c r="I80" s="174" t="s">
        <v>100</v>
      </c>
      <c r="J80" s="175">
        <v>0</v>
      </c>
      <c r="K80" s="174" t="s">
        <v>561</v>
      </c>
      <c r="L80" s="174" t="s">
        <v>562</v>
      </c>
      <c r="M80" s="174" t="s">
        <v>562</v>
      </c>
    </row>
    <row r="81" spans="2:13" s="145" customFormat="1" ht="16" x14ac:dyDescent="0.4">
      <c r="B81" s="145">
        <f>VLOOKUP(C81,Companies[#Data],3,FALSE)</f>
        <v>30709776254</v>
      </c>
      <c r="C81" s="145" t="s">
        <v>436</v>
      </c>
      <c r="D81" s="163" t="s">
        <v>373</v>
      </c>
      <c r="E81" s="145" t="s">
        <v>497</v>
      </c>
      <c r="F81" s="145" t="s">
        <v>561</v>
      </c>
      <c r="G81" s="145" t="s">
        <v>561</v>
      </c>
      <c r="H81" s="174" t="s">
        <v>562</v>
      </c>
      <c r="I81" s="174" t="s">
        <v>100</v>
      </c>
      <c r="J81" s="175">
        <v>0</v>
      </c>
      <c r="K81" s="174" t="s">
        <v>561</v>
      </c>
      <c r="L81" s="174" t="s">
        <v>562</v>
      </c>
      <c r="M81" s="174" t="s">
        <v>562</v>
      </c>
    </row>
    <row r="82" spans="2:13" s="145" customFormat="1" ht="16" x14ac:dyDescent="0.4">
      <c r="B82" s="145">
        <f>VLOOKUP(C82,Companies[#Data],3,FALSE)</f>
        <v>30709776254</v>
      </c>
      <c r="C82" s="145" t="s">
        <v>436</v>
      </c>
      <c r="D82" s="163" t="s">
        <v>373</v>
      </c>
      <c r="E82" s="145" t="s">
        <v>500</v>
      </c>
      <c r="F82" s="145" t="s">
        <v>561</v>
      </c>
      <c r="G82" s="145" t="s">
        <v>561</v>
      </c>
      <c r="H82" s="174" t="s">
        <v>562</v>
      </c>
      <c r="I82" s="174" t="s">
        <v>100</v>
      </c>
      <c r="J82" s="175">
        <v>198.66437218999999</v>
      </c>
      <c r="K82" s="174" t="s">
        <v>561</v>
      </c>
      <c r="L82" s="174" t="s">
        <v>562</v>
      </c>
      <c r="M82" s="174" t="s">
        <v>562</v>
      </c>
    </row>
    <row r="83" spans="2:13" s="145" customFormat="1" ht="16" x14ac:dyDescent="0.4">
      <c r="B83" s="145">
        <f>VLOOKUP(C83,Companies[#Data],3,FALSE)</f>
        <v>30709776254</v>
      </c>
      <c r="C83" s="145" t="s">
        <v>436</v>
      </c>
      <c r="D83" s="163" t="s">
        <v>373</v>
      </c>
      <c r="E83" s="145" t="s">
        <v>503</v>
      </c>
      <c r="F83" s="145" t="s">
        <v>561</v>
      </c>
      <c r="G83" s="145" t="s">
        <v>561</v>
      </c>
      <c r="H83" s="174" t="s">
        <v>562</v>
      </c>
      <c r="I83" s="174" t="s">
        <v>100</v>
      </c>
      <c r="J83" s="175">
        <v>115.86862519</v>
      </c>
      <c r="K83" s="174" t="s">
        <v>561</v>
      </c>
      <c r="L83" s="174" t="s">
        <v>562</v>
      </c>
      <c r="M83" s="174" t="s">
        <v>562</v>
      </c>
    </row>
    <row r="84" spans="2:13" s="145" customFormat="1" ht="16" x14ac:dyDescent="0.4">
      <c r="B84" s="145">
        <f>VLOOKUP(C84,Companies[#Data],3,FALSE)</f>
        <v>30709776254</v>
      </c>
      <c r="C84" s="145" t="s">
        <v>436</v>
      </c>
      <c r="D84" s="163" t="s">
        <v>373</v>
      </c>
      <c r="E84" s="145" t="s">
        <v>502</v>
      </c>
      <c r="F84" s="145" t="s">
        <v>561</v>
      </c>
      <c r="H84" s="174"/>
      <c r="I84" s="174" t="s">
        <v>100</v>
      </c>
      <c r="J84" s="175">
        <v>141.81978436000003</v>
      </c>
      <c r="K84" s="174"/>
      <c r="L84" s="174"/>
      <c r="M84" s="174"/>
    </row>
    <row r="85" spans="2:13" s="145" customFormat="1" ht="16" x14ac:dyDescent="0.4">
      <c r="B85" s="145">
        <f>VLOOKUP(C85,Companies[#Data],3,FALSE)</f>
        <v>30709776254</v>
      </c>
      <c r="C85" s="145" t="s">
        <v>436</v>
      </c>
      <c r="D85" s="163" t="s">
        <v>373</v>
      </c>
      <c r="E85" s="163" t="s">
        <v>505</v>
      </c>
      <c r="F85" s="145" t="s">
        <v>561</v>
      </c>
      <c r="G85" s="145" t="s">
        <v>561</v>
      </c>
      <c r="H85" s="174" t="s">
        <v>562</v>
      </c>
      <c r="I85" s="174" t="s">
        <v>100</v>
      </c>
      <c r="J85" s="175">
        <v>93.179953189999992</v>
      </c>
      <c r="K85" s="174" t="s">
        <v>561</v>
      </c>
      <c r="L85" s="174" t="s">
        <v>562</v>
      </c>
      <c r="M85" s="174" t="s">
        <v>562</v>
      </c>
    </row>
    <row r="86" spans="2:13" s="145" customFormat="1" ht="16" x14ac:dyDescent="0.4">
      <c r="B86" s="145">
        <f>VLOOKUP(C86,Companies[#Data],3,FALSE)</f>
        <v>30709776254</v>
      </c>
      <c r="C86" s="145" t="s">
        <v>436</v>
      </c>
      <c r="D86" s="163" t="s">
        <v>380</v>
      </c>
      <c r="E86" s="145" t="s">
        <v>516</v>
      </c>
      <c r="F86" s="145" t="s">
        <v>561</v>
      </c>
      <c r="G86" s="145" t="s">
        <v>561</v>
      </c>
      <c r="H86" s="174" t="s">
        <v>562</v>
      </c>
      <c r="I86" s="174" t="s">
        <v>100</v>
      </c>
      <c r="J86" s="175">
        <v>6.9000000000000006E-2</v>
      </c>
      <c r="K86" s="174" t="s">
        <v>561</v>
      </c>
      <c r="L86" s="174" t="s">
        <v>562</v>
      </c>
      <c r="M86" s="174" t="s">
        <v>562</v>
      </c>
    </row>
    <row r="87" spans="2:13" s="145" customFormat="1" ht="16" x14ac:dyDescent="0.4">
      <c r="B87" s="145">
        <f>VLOOKUP(C87,Companies[#Data],3,FALSE)</f>
        <v>30500544844</v>
      </c>
      <c r="C87" s="145" t="s">
        <v>402</v>
      </c>
      <c r="D87" s="163" t="s">
        <v>373</v>
      </c>
      <c r="E87" s="145" t="s">
        <v>497</v>
      </c>
      <c r="F87" s="145" t="s">
        <v>561</v>
      </c>
      <c r="G87" s="145" t="s">
        <v>561</v>
      </c>
      <c r="H87" s="174" t="s">
        <v>562</v>
      </c>
      <c r="I87" s="174" t="s">
        <v>100</v>
      </c>
      <c r="J87" s="175">
        <v>0</v>
      </c>
      <c r="K87" s="174" t="s">
        <v>561</v>
      </c>
      <c r="L87" s="174" t="s">
        <v>562</v>
      </c>
      <c r="M87" s="174" t="s">
        <v>562</v>
      </c>
    </row>
    <row r="88" spans="2:13" s="145" customFormat="1" ht="16" x14ac:dyDescent="0.4">
      <c r="B88" s="145">
        <f>VLOOKUP(C88,Companies[#Data],3,FALSE)</f>
        <v>30500544844</v>
      </c>
      <c r="C88" s="145" t="s">
        <v>402</v>
      </c>
      <c r="D88" s="163" t="s">
        <v>373</v>
      </c>
      <c r="E88" s="145" t="s">
        <v>500</v>
      </c>
      <c r="F88" s="145" t="s">
        <v>561</v>
      </c>
      <c r="G88" s="145" t="s">
        <v>561</v>
      </c>
      <c r="H88" s="174" t="s">
        <v>562</v>
      </c>
      <c r="I88" s="174" t="s">
        <v>100</v>
      </c>
      <c r="J88" s="175">
        <v>18.838971999999998</v>
      </c>
      <c r="K88" s="174" t="s">
        <v>561</v>
      </c>
      <c r="L88" s="174" t="s">
        <v>562</v>
      </c>
      <c r="M88" s="174" t="s">
        <v>562</v>
      </c>
    </row>
    <row r="89" spans="2:13" s="145" customFormat="1" ht="16" x14ac:dyDescent="0.4">
      <c r="B89" s="145">
        <f>VLOOKUP(C89,Companies[#Data],3,FALSE)</f>
        <v>30500544844</v>
      </c>
      <c r="C89" s="145" t="s">
        <v>402</v>
      </c>
      <c r="D89" s="163" t="s">
        <v>373</v>
      </c>
      <c r="E89" s="145" t="s">
        <v>503</v>
      </c>
      <c r="F89" s="145" t="s">
        <v>561</v>
      </c>
      <c r="G89" s="145" t="s">
        <v>561</v>
      </c>
      <c r="H89" s="174" t="s">
        <v>562</v>
      </c>
      <c r="I89" s="174" t="s">
        <v>100</v>
      </c>
      <c r="J89" s="326">
        <v>60.183734000000001</v>
      </c>
      <c r="K89" s="174" t="s">
        <v>561</v>
      </c>
      <c r="L89" s="174" t="s">
        <v>562</v>
      </c>
      <c r="M89" s="174" t="s">
        <v>562</v>
      </c>
    </row>
    <row r="90" spans="2:13" s="145" customFormat="1" ht="16" x14ac:dyDescent="0.4">
      <c r="B90" s="145">
        <f>VLOOKUP(C90,Companies[#Data],3,FALSE)</f>
        <v>30500544844</v>
      </c>
      <c r="C90" s="145" t="s">
        <v>402</v>
      </c>
      <c r="D90" s="163" t="s">
        <v>373</v>
      </c>
      <c r="E90" s="145" t="s">
        <v>502</v>
      </c>
      <c r="F90" s="145" t="s">
        <v>561</v>
      </c>
      <c r="H90" s="174"/>
      <c r="I90" s="174" t="s">
        <v>100</v>
      </c>
      <c r="J90" s="175">
        <v>116.637445</v>
      </c>
      <c r="K90" s="174"/>
      <c r="L90" s="174"/>
      <c r="M90" s="174"/>
    </row>
    <row r="91" spans="2:13" s="145" customFormat="1" ht="16" x14ac:dyDescent="0.4">
      <c r="B91" s="145">
        <f>VLOOKUP(C91,Companies[#Data],3,FALSE)</f>
        <v>30500544844</v>
      </c>
      <c r="C91" s="145" t="s">
        <v>402</v>
      </c>
      <c r="D91" s="163" t="s">
        <v>373</v>
      </c>
      <c r="E91" s="163" t="s">
        <v>505</v>
      </c>
      <c r="F91" s="145" t="s">
        <v>561</v>
      </c>
      <c r="G91" s="145" t="s">
        <v>561</v>
      </c>
      <c r="H91" s="174" t="s">
        <v>562</v>
      </c>
      <c r="I91" s="174" t="s">
        <v>100</v>
      </c>
      <c r="J91" s="175">
        <v>49.652394000000001</v>
      </c>
      <c r="K91" s="174" t="s">
        <v>561</v>
      </c>
      <c r="L91" s="174" t="s">
        <v>562</v>
      </c>
      <c r="M91" s="174" t="s">
        <v>562</v>
      </c>
    </row>
    <row r="92" spans="2:13" s="145" customFormat="1" ht="16" x14ac:dyDescent="0.4">
      <c r="B92" s="145">
        <f>VLOOKUP(C92,Companies[#Data],3,FALSE)</f>
        <v>30500544844</v>
      </c>
      <c r="C92" s="145" t="s">
        <v>402</v>
      </c>
      <c r="D92" s="163" t="s">
        <v>380</v>
      </c>
      <c r="E92" s="145" t="s">
        <v>516</v>
      </c>
      <c r="F92" s="145" t="s">
        <v>561</v>
      </c>
      <c r="G92" s="145" t="s">
        <v>561</v>
      </c>
      <c r="H92" s="174" t="s">
        <v>562</v>
      </c>
      <c r="I92" s="174" t="s">
        <v>100</v>
      </c>
      <c r="J92" s="175">
        <v>0</v>
      </c>
      <c r="K92" s="174" t="s">
        <v>561</v>
      </c>
      <c r="L92" s="174" t="s">
        <v>562</v>
      </c>
      <c r="M92" s="174" t="s">
        <v>562</v>
      </c>
    </row>
    <row r="93" spans="2:13" s="145" customFormat="1" ht="16" x14ac:dyDescent="0.4">
      <c r="B93" s="145">
        <f>VLOOKUP(C93,Companies[#Data],3,FALSE)</f>
        <v>30687272311</v>
      </c>
      <c r="C93" s="145" t="s">
        <v>439</v>
      </c>
      <c r="D93" s="163" t="s">
        <v>373</v>
      </c>
      <c r="E93" s="145" t="s">
        <v>497</v>
      </c>
      <c r="F93" s="145" t="s">
        <v>561</v>
      </c>
      <c r="G93" s="145" t="s">
        <v>561</v>
      </c>
      <c r="H93" s="174" t="s">
        <v>562</v>
      </c>
      <c r="I93" s="174" t="s">
        <v>100</v>
      </c>
      <c r="J93" s="175">
        <v>0</v>
      </c>
      <c r="K93" s="174" t="s">
        <v>561</v>
      </c>
      <c r="L93" s="174" t="s">
        <v>562</v>
      </c>
      <c r="M93" s="174" t="s">
        <v>562</v>
      </c>
    </row>
    <row r="94" spans="2:13" s="145" customFormat="1" ht="16" x14ac:dyDescent="0.4">
      <c r="B94" s="145">
        <f>VLOOKUP(C94,Companies[#Data],3,FALSE)</f>
        <v>30687272311</v>
      </c>
      <c r="C94" s="145" t="s">
        <v>439</v>
      </c>
      <c r="D94" s="163" t="s">
        <v>373</v>
      </c>
      <c r="E94" s="145" t="s">
        <v>500</v>
      </c>
      <c r="F94" s="145" t="s">
        <v>561</v>
      </c>
      <c r="G94" s="145" t="s">
        <v>561</v>
      </c>
      <c r="H94" s="174" t="s">
        <v>562</v>
      </c>
      <c r="I94" s="174" t="s">
        <v>100</v>
      </c>
      <c r="J94" s="175">
        <v>1244.5785776299999</v>
      </c>
      <c r="K94" s="174" t="s">
        <v>561</v>
      </c>
      <c r="L94" s="174" t="s">
        <v>562</v>
      </c>
      <c r="M94" s="174" t="s">
        <v>562</v>
      </c>
    </row>
    <row r="95" spans="2:13" s="145" customFormat="1" ht="16" x14ac:dyDescent="0.4">
      <c r="B95" s="145">
        <f>VLOOKUP(C95,Companies[#Data],3,FALSE)</f>
        <v>30687272311</v>
      </c>
      <c r="C95" s="145" t="s">
        <v>439</v>
      </c>
      <c r="D95" s="163" t="s">
        <v>373</v>
      </c>
      <c r="E95" s="145" t="s">
        <v>503</v>
      </c>
      <c r="F95" s="145" t="s">
        <v>561</v>
      </c>
      <c r="G95" s="145" t="s">
        <v>561</v>
      </c>
      <c r="H95" s="174" t="s">
        <v>562</v>
      </c>
      <c r="I95" s="174" t="s">
        <v>100</v>
      </c>
      <c r="J95" s="175">
        <v>180.34474474999999</v>
      </c>
      <c r="K95" s="174" t="s">
        <v>561</v>
      </c>
      <c r="L95" s="174" t="s">
        <v>562</v>
      </c>
      <c r="M95" s="174" t="s">
        <v>562</v>
      </c>
    </row>
    <row r="96" spans="2:13" s="145" customFormat="1" ht="16" x14ac:dyDescent="0.4">
      <c r="B96" s="145">
        <f>VLOOKUP(C96,Companies[#Data],3,FALSE)</f>
        <v>30687272311</v>
      </c>
      <c r="C96" s="145" t="s">
        <v>439</v>
      </c>
      <c r="D96" s="163" t="s">
        <v>373</v>
      </c>
      <c r="E96" s="145" t="s">
        <v>502</v>
      </c>
      <c r="F96" s="145" t="s">
        <v>561</v>
      </c>
      <c r="H96" s="174"/>
      <c r="I96" s="174" t="s">
        <v>100</v>
      </c>
      <c r="J96" s="175">
        <v>406.89685036999998</v>
      </c>
      <c r="K96" s="174"/>
      <c r="L96" s="174"/>
      <c r="M96" s="174"/>
    </row>
    <row r="97" spans="2:13" s="145" customFormat="1" ht="16" x14ac:dyDescent="0.4">
      <c r="B97" s="145">
        <f>VLOOKUP(C97,Companies[#Data],3,FALSE)</f>
        <v>30687272311</v>
      </c>
      <c r="C97" s="145" t="s">
        <v>439</v>
      </c>
      <c r="D97" s="163" t="s">
        <v>373</v>
      </c>
      <c r="E97" s="163" t="s">
        <v>505</v>
      </c>
      <c r="F97" s="145" t="s">
        <v>561</v>
      </c>
      <c r="G97" s="145" t="s">
        <v>561</v>
      </c>
      <c r="H97" s="174" t="s">
        <v>562</v>
      </c>
      <c r="I97" s="174" t="s">
        <v>100</v>
      </c>
      <c r="J97" s="175">
        <v>117.69298023999995</v>
      </c>
      <c r="K97" s="174" t="s">
        <v>561</v>
      </c>
      <c r="L97" s="174" t="s">
        <v>562</v>
      </c>
      <c r="M97" s="174" t="s">
        <v>562</v>
      </c>
    </row>
    <row r="98" spans="2:13" s="145" customFormat="1" ht="16" x14ac:dyDescent="0.4">
      <c r="B98" s="145">
        <f>VLOOKUP(C98,Companies[#Data],3,FALSE)</f>
        <v>30687272311</v>
      </c>
      <c r="C98" s="145" t="s">
        <v>439</v>
      </c>
      <c r="D98" s="163" t="s">
        <v>380</v>
      </c>
      <c r="E98" s="145" t="s">
        <v>516</v>
      </c>
      <c r="F98" s="145" t="s">
        <v>561</v>
      </c>
      <c r="G98" s="145" t="s">
        <v>561</v>
      </c>
      <c r="H98" s="174" t="s">
        <v>562</v>
      </c>
      <c r="I98" s="174" t="s">
        <v>100</v>
      </c>
      <c r="J98" s="175">
        <v>0</v>
      </c>
      <c r="K98" s="174" t="s">
        <v>561</v>
      </c>
      <c r="L98" s="174" t="s">
        <v>562</v>
      </c>
      <c r="M98" s="174" t="s">
        <v>562</v>
      </c>
    </row>
    <row r="99" spans="2:13" s="145" customFormat="1" ht="16" x14ac:dyDescent="0.4">
      <c r="B99" s="145">
        <f>VLOOKUP(C99,Companies[#Data],3,FALSE)</f>
        <v>30692277232</v>
      </c>
      <c r="C99" s="145" t="s">
        <v>428</v>
      </c>
      <c r="D99" s="163" t="s">
        <v>373</v>
      </c>
      <c r="E99" s="145" t="s">
        <v>497</v>
      </c>
      <c r="F99" s="145" t="s">
        <v>561</v>
      </c>
      <c r="G99" s="145" t="s">
        <v>561</v>
      </c>
      <c r="H99" s="174" t="s">
        <v>562</v>
      </c>
      <c r="I99" s="174" t="s">
        <v>100</v>
      </c>
      <c r="J99" s="175">
        <v>0</v>
      </c>
      <c r="K99" s="174" t="s">
        <v>561</v>
      </c>
      <c r="L99" s="174" t="s">
        <v>562</v>
      </c>
      <c r="M99" s="174" t="s">
        <v>562</v>
      </c>
    </row>
    <row r="100" spans="2:13" s="145" customFormat="1" ht="16" x14ac:dyDescent="0.4">
      <c r="B100" s="145">
        <f>VLOOKUP(C100,Companies[#Data],3,FALSE)</f>
        <v>30692277232</v>
      </c>
      <c r="C100" s="145" t="s">
        <v>428</v>
      </c>
      <c r="D100" s="163" t="s">
        <v>373</v>
      </c>
      <c r="E100" s="145" t="s">
        <v>500</v>
      </c>
      <c r="F100" s="145" t="s">
        <v>561</v>
      </c>
      <c r="G100" s="145" t="s">
        <v>561</v>
      </c>
      <c r="H100" s="174" t="s">
        <v>562</v>
      </c>
      <c r="I100" s="174" t="s">
        <v>100</v>
      </c>
      <c r="J100" s="175">
        <v>560.56639079999991</v>
      </c>
      <c r="K100" s="174" t="s">
        <v>561</v>
      </c>
      <c r="L100" s="174" t="s">
        <v>562</v>
      </c>
      <c r="M100" s="174" t="s">
        <v>562</v>
      </c>
    </row>
    <row r="101" spans="2:13" s="145" customFormat="1" ht="16" x14ac:dyDescent="0.4">
      <c r="B101" s="145">
        <f>VLOOKUP(C101,Companies[#Data],3,FALSE)</f>
        <v>30692277232</v>
      </c>
      <c r="C101" s="145" t="s">
        <v>428</v>
      </c>
      <c r="D101" s="163" t="s">
        <v>373</v>
      </c>
      <c r="E101" s="145" t="s">
        <v>503</v>
      </c>
      <c r="F101" s="145" t="s">
        <v>561</v>
      </c>
      <c r="G101" s="145" t="s">
        <v>561</v>
      </c>
      <c r="H101" s="174" t="s">
        <v>562</v>
      </c>
      <c r="I101" s="174" t="s">
        <v>100</v>
      </c>
      <c r="J101" s="175">
        <v>306.78388512000004</v>
      </c>
      <c r="K101" s="174" t="s">
        <v>561</v>
      </c>
      <c r="L101" s="174" t="s">
        <v>562</v>
      </c>
      <c r="M101" s="174" t="s">
        <v>562</v>
      </c>
    </row>
    <row r="102" spans="2:13" s="145" customFormat="1" ht="16" x14ac:dyDescent="0.4">
      <c r="B102" s="145">
        <f>VLOOKUP(C102,Companies[#Data],3,FALSE)</f>
        <v>30692277232</v>
      </c>
      <c r="C102" s="145" t="s">
        <v>428</v>
      </c>
      <c r="D102" s="163" t="s">
        <v>373</v>
      </c>
      <c r="E102" s="145" t="s">
        <v>502</v>
      </c>
      <c r="F102" s="145" t="s">
        <v>561</v>
      </c>
      <c r="H102" s="174"/>
      <c r="I102" s="174" t="s">
        <v>100</v>
      </c>
      <c r="J102" s="175">
        <v>664.25508168999988</v>
      </c>
      <c r="K102" s="174"/>
      <c r="L102" s="174"/>
      <c r="M102" s="174"/>
    </row>
    <row r="103" spans="2:13" s="145" customFormat="1" ht="16" x14ac:dyDescent="0.4">
      <c r="B103" s="145">
        <f>VLOOKUP(C103,Companies[#Data],3,FALSE)</f>
        <v>30692277232</v>
      </c>
      <c r="C103" s="145" t="s">
        <v>428</v>
      </c>
      <c r="D103" s="163" t="s">
        <v>373</v>
      </c>
      <c r="E103" s="163" t="s">
        <v>505</v>
      </c>
      <c r="F103" s="145" t="s">
        <v>561</v>
      </c>
      <c r="G103" s="145" t="s">
        <v>561</v>
      </c>
      <c r="H103" s="174" t="s">
        <v>562</v>
      </c>
      <c r="I103" s="174" t="s">
        <v>100</v>
      </c>
      <c r="J103" s="175">
        <v>79.955242349999992</v>
      </c>
      <c r="K103" s="174" t="s">
        <v>561</v>
      </c>
      <c r="L103" s="174" t="s">
        <v>562</v>
      </c>
      <c r="M103" s="174" t="s">
        <v>562</v>
      </c>
    </row>
    <row r="104" spans="2:13" s="145" customFormat="1" ht="16" x14ac:dyDescent="0.4">
      <c r="B104" s="145">
        <f>VLOOKUP(C104,Companies[#Data],3,FALSE)</f>
        <v>30692277232</v>
      </c>
      <c r="C104" s="145" t="s">
        <v>428</v>
      </c>
      <c r="D104" s="163" t="s">
        <v>380</v>
      </c>
      <c r="E104" s="145" t="s">
        <v>516</v>
      </c>
      <c r="F104" s="145" t="s">
        <v>561</v>
      </c>
      <c r="G104" s="145" t="s">
        <v>561</v>
      </c>
      <c r="H104" s="174" t="s">
        <v>562</v>
      </c>
      <c r="I104" s="174" t="s">
        <v>100</v>
      </c>
      <c r="J104" s="175">
        <v>1.23529796</v>
      </c>
      <c r="K104" s="174" t="s">
        <v>561</v>
      </c>
      <c r="L104" s="174" t="s">
        <v>562</v>
      </c>
      <c r="M104" s="174" t="s">
        <v>562</v>
      </c>
    </row>
    <row r="105" spans="2:13" s="145" customFormat="1" ht="16" x14ac:dyDescent="0.4">
      <c r="B105" s="145">
        <f>VLOOKUP(C105,Companies[#Data],3,FALSE)</f>
        <v>30523479241</v>
      </c>
      <c r="C105" s="145" t="s">
        <v>451</v>
      </c>
      <c r="D105" s="163" t="s">
        <v>373</v>
      </c>
      <c r="E105" s="163" t="s">
        <v>507</v>
      </c>
      <c r="F105" s="145" t="s">
        <v>561</v>
      </c>
      <c r="G105" s="145" t="s">
        <v>561</v>
      </c>
      <c r="H105" s="174" t="s">
        <v>562</v>
      </c>
      <c r="I105" s="174" t="s">
        <v>100</v>
      </c>
      <c r="J105" s="175">
        <v>0</v>
      </c>
      <c r="K105" s="174" t="s">
        <v>561</v>
      </c>
      <c r="L105" s="174" t="s">
        <v>562</v>
      </c>
      <c r="M105" s="174" t="s">
        <v>562</v>
      </c>
    </row>
    <row r="106" spans="2:13" s="145" customFormat="1" ht="16" x14ac:dyDescent="0.4">
      <c r="B106" s="145">
        <f>VLOOKUP(C106,Companies[#Data],3,FALSE)</f>
        <v>30523479241</v>
      </c>
      <c r="C106" s="145" t="s">
        <v>451</v>
      </c>
      <c r="D106" s="163" t="s">
        <v>373</v>
      </c>
      <c r="E106" s="163" t="s">
        <v>505</v>
      </c>
      <c r="F106" s="145" t="s">
        <v>561</v>
      </c>
      <c r="G106" s="145" t="s">
        <v>561</v>
      </c>
      <c r="H106" s="174" t="s">
        <v>562</v>
      </c>
      <c r="I106" s="174" t="s">
        <v>100</v>
      </c>
      <c r="J106" s="175">
        <v>147.10354877</v>
      </c>
      <c r="K106" s="174" t="s">
        <v>561</v>
      </c>
      <c r="L106" s="174" t="s">
        <v>562</v>
      </c>
      <c r="M106" s="174" t="s">
        <v>562</v>
      </c>
    </row>
    <row r="107" spans="2:13" s="145" customFormat="1" ht="16" x14ac:dyDescent="0.4">
      <c r="B107" s="145">
        <f>VLOOKUP(C107,Companies[#Data],3,FALSE)</f>
        <v>30523479241</v>
      </c>
      <c r="C107" s="145" t="s">
        <v>451</v>
      </c>
      <c r="D107" s="163" t="s">
        <v>373</v>
      </c>
      <c r="E107" s="145" t="s">
        <v>503</v>
      </c>
      <c r="F107" s="145" t="s">
        <v>561</v>
      </c>
      <c r="G107" s="145" t="s">
        <v>561</v>
      </c>
      <c r="H107" s="174" t="s">
        <v>562</v>
      </c>
      <c r="I107" s="174" t="s">
        <v>100</v>
      </c>
      <c r="J107" s="175">
        <v>84.333869239999999</v>
      </c>
      <c r="K107" s="174" t="s">
        <v>561</v>
      </c>
      <c r="L107" s="174" t="s">
        <v>562</v>
      </c>
      <c r="M107" s="174" t="s">
        <v>562</v>
      </c>
    </row>
    <row r="108" spans="2:13" s="145" customFormat="1" ht="16" x14ac:dyDescent="0.4">
      <c r="B108" s="145">
        <f>VLOOKUP(C108,Companies[#Data],3,FALSE)</f>
        <v>30523479241</v>
      </c>
      <c r="C108" s="145" t="s">
        <v>451</v>
      </c>
      <c r="D108" s="163" t="s">
        <v>373</v>
      </c>
      <c r="E108" s="145" t="s">
        <v>502</v>
      </c>
      <c r="F108" s="145" t="s">
        <v>561</v>
      </c>
      <c r="H108" s="174"/>
      <c r="I108" s="174" t="s">
        <v>100</v>
      </c>
      <c r="J108" s="175">
        <v>427.54444645000001</v>
      </c>
      <c r="K108" s="174"/>
      <c r="L108" s="174"/>
      <c r="M108" s="174"/>
    </row>
    <row r="109" spans="2:13" s="145" customFormat="1" ht="16" x14ac:dyDescent="0.4">
      <c r="B109" s="145">
        <f>VLOOKUP(C109,Companies[#Data],3,FALSE)</f>
        <v>30523479241</v>
      </c>
      <c r="C109" s="145" t="s">
        <v>451</v>
      </c>
      <c r="D109" s="163" t="s">
        <v>373</v>
      </c>
      <c r="E109" s="163" t="s">
        <v>497</v>
      </c>
      <c r="F109" s="145" t="s">
        <v>561</v>
      </c>
      <c r="G109" s="145" t="s">
        <v>561</v>
      </c>
      <c r="H109" s="174" t="s">
        <v>562</v>
      </c>
      <c r="I109" s="174" t="s">
        <v>100</v>
      </c>
      <c r="J109" s="175">
        <v>0</v>
      </c>
      <c r="K109" s="174" t="s">
        <v>561</v>
      </c>
      <c r="L109" s="174" t="s">
        <v>562</v>
      </c>
      <c r="M109" s="174" t="s">
        <v>562</v>
      </c>
    </row>
    <row r="110" spans="2:13" s="145" customFormat="1" ht="16" x14ac:dyDescent="0.4">
      <c r="B110" s="145">
        <f>VLOOKUP(C110,Companies[#Data],3,FALSE)</f>
        <v>30523479241</v>
      </c>
      <c r="C110" s="145" t="s">
        <v>451</v>
      </c>
      <c r="D110" s="163" t="s">
        <v>373</v>
      </c>
      <c r="E110" s="145" t="s">
        <v>500</v>
      </c>
      <c r="F110" s="145" t="s">
        <v>561</v>
      </c>
      <c r="G110" s="145" t="s">
        <v>561</v>
      </c>
      <c r="H110" s="174" t="s">
        <v>562</v>
      </c>
      <c r="I110" s="174" t="s">
        <v>100</v>
      </c>
      <c r="J110" s="175">
        <v>10.654401740000001</v>
      </c>
      <c r="K110" s="174" t="s">
        <v>561</v>
      </c>
      <c r="L110" s="174" t="s">
        <v>562</v>
      </c>
      <c r="M110" s="174" t="s">
        <v>562</v>
      </c>
    </row>
    <row r="111" spans="2:13" s="145" customFormat="1" ht="16" x14ac:dyDescent="0.4">
      <c r="B111" s="145">
        <f>VLOOKUP(C111,Companies[#Data],3,FALSE)</f>
        <v>30523479241</v>
      </c>
      <c r="C111" s="145" t="s">
        <v>451</v>
      </c>
      <c r="D111" s="163" t="s">
        <v>376</v>
      </c>
      <c r="E111" s="163" t="s">
        <v>519</v>
      </c>
      <c r="F111" s="145" t="s">
        <v>561</v>
      </c>
      <c r="G111" s="145" t="s">
        <v>561</v>
      </c>
      <c r="H111" s="174" t="s">
        <v>562</v>
      </c>
      <c r="I111" s="174" t="s">
        <v>100</v>
      </c>
      <c r="J111" s="175">
        <v>0</v>
      </c>
      <c r="K111" s="174" t="s">
        <v>561</v>
      </c>
      <c r="L111" s="174" t="s">
        <v>562</v>
      </c>
      <c r="M111" s="174" t="s">
        <v>562</v>
      </c>
    </row>
    <row r="112" spans="2:13" s="145" customFormat="1" ht="16" x14ac:dyDescent="0.4">
      <c r="B112" s="145">
        <f>VLOOKUP(C112,Companies[#Data],3,FALSE)</f>
        <v>30523479241</v>
      </c>
      <c r="C112" s="145" t="s">
        <v>451</v>
      </c>
      <c r="D112" s="163" t="s">
        <v>380</v>
      </c>
      <c r="E112" s="145" t="s">
        <v>516</v>
      </c>
      <c r="F112" s="145" t="s">
        <v>561</v>
      </c>
      <c r="G112" s="145" t="s">
        <v>561</v>
      </c>
      <c r="H112" s="174" t="s">
        <v>562</v>
      </c>
      <c r="I112" s="174" t="s">
        <v>100</v>
      </c>
      <c r="J112" s="175">
        <v>17.189996000000001</v>
      </c>
      <c r="K112" s="174" t="s">
        <v>561</v>
      </c>
      <c r="L112" s="174" t="s">
        <v>562</v>
      </c>
      <c r="M112" s="174" t="s">
        <v>562</v>
      </c>
    </row>
    <row r="113" spans="2:13" s="145" customFormat="1" ht="16" x14ac:dyDescent="0.4">
      <c r="B113" s="145">
        <f>VLOOKUP(C113,Companies[#Data],3,FALSE)</f>
        <v>30711635382</v>
      </c>
      <c r="C113" s="145" t="s">
        <v>453</v>
      </c>
      <c r="D113" s="163" t="s">
        <v>373</v>
      </c>
      <c r="E113" s="163" t="s">
        <v>507</v>
      </c>
      <c r="F113" s="145" t="s">
        <v>561</v>
      </c>
      <c r="G113" s="145" t="s">
        <v>561</v>
      </c>
      <c r="H113" s="174" t="s">
        <v>562</v>
      </c>
      <c r="I113" s="174" t="s">
        <v>100</v>
      </c>
      <c r="J113" s="175">
        <v>0</v>
      </c>
      <c r="K113" s="174" t="s">
        <v>561</v>
      </c>
      <c r="L113" s="174" t="s">
        <v>562</v>
      </c>
      <c r="M113" s="174" t="s">
        <v>562</v>
      </c>
    </row>
    <row r="114" spans="2:13" s="145" customFormat="1" ht="16" x14ac:dyDescent="0.4">
      <c r="B114" s="145">
        <f>VLOOKUP(C114,Companies[#Data],3,FALSE)</f>
        <v>30711635382</v>
      </c>
      <c r="C114" s="145" t="s">
        <v>453</v>
      </c>
      <c r="D114" s="163" t="s">
        <v>373</v>
      </c>
      <c r="E114" s="145" t="s">
        <v>505</v>
      </c>
      <c r="F114" s="145" t="s">
        <v>561</v>
      </c>
      <c r="G114" s="145" t="s">
        <v>561</v>
      </c>
      <c r="H114" s="174" t="s">
        <v>562</v>
      </c>
      <c r="I114" s="174" t="s">
        <v>100</v>
      </c>
      <c r="J114" s="175">
        <v>277.79333137000003</v>
      </c>
      <c r="K114" s="174" t="s">
        <v>561</v>
      </c>
      <c r="L114" s="174" t="s">
        <v>562</v>
      </c>
      <c r="M114" s="174" t="s">
        <v>562</v>
      </c>
    </row>
    <row r="115" spans="2:13" s="145" customFormat="1" ht="16" x14ac:dyDescent="0.4">
      <c r="B115" s="145">
        <f>VLOOKUP(C115,Companies[#Data],3,FALSE)</f>
        <v>30711635382</v>
      </c>
      <c r="C115" s="145" t="s">
        <v>453</v>
      </c>
      <c r="D115" s="163" t="s">
        <v>373</v>
      </c>
      <c r="E115" s="145" t="s">
        <v>503</v>
      </c>
      <c r="F115" s="145" t="s">
        <v>561</v>
      </c>
      <c r="G115" s="145" t="s">
        <v>561</v>
      </c>
      <c r="H115" s="174" t="s">
        <v>562</v>
      </c>
      <c r="I115" s="174" t="s">
        <v>100</v>
      </c>
      <c r="J115" s="175">
        <v>35.184547680000001</v>
      </c>
      <c r="K115" s="174" t="s">
        <v>561</v>
      </c>
      <c r="L115" s="174" t="s">
        <v>562</v>
      </c>
      <c r="M115" s="174" t="s">
        <v>562</v>
      </c>
    </row>
    <row r="116" spans="2:13" s="145" customFormat="1" ht="16" x14ac:dyDescent="0.4">
      <c r="B116" s="145">
        <f>VLOOKUP(C116,Companies[#Data],3,FALSE)</f>
        <v>30711635382</v>
      </c>
      <c r="C116" s="145" t="s">
        <v>453</v>
      </c>
      <c r="D116" s="163" t="s">
        <v>373</v>
      </c>
      <c r="E116" s="145" t="s">
        <v>502</v>
      </c>
      <c r="F116" s="145" t="s">
        <v>561</v>
      </c>
      <c r="H116" s="174"/>
      <c r="I116" s="174" t="s">
        <v>100</v>
      </c>
      <c r="J116" s="175">
        <v>126.04909736999997</v>
      </c>
      <c r="K116" s="174"/>
      <c r="L116" s="174"/>
      <c r="M116" s="174"/>
    </row>
    <row r="117" spans="2:13" s="145" customFormat="1" ht="16" x14ac:dyDescent="0.4">
      <c r="B117" s="145">
        <f>VLOOKUP(C117,Companies[#Data],3,FALSE)</f>
        <v>30711635382</v>
      </c>
      <c r="C117" s="145" t="s">
        <v>453</v>
      </c>
      <c r="D117" s="163" t="s">
        <v>373</v>
      </c>
      <c r="E117" s="163" t="s">
        <v>497</v>
      </c>
      <c r="F117" s="145" t="s">
        <v>561</v>
      </c>
      <c r="G117" s="145" t="s">
        <v>561</v>
      </c>
      <c r="H117" s="174" t="s">
        <v>562</v>
      </c>
      <c r="I117" s="174" t="s">
        <v>100</v>
      </c>
      <c r="J117" s="175">
        <v>0</v>
      </c>
      <c r="K117" s="174" t="s">
        <v>561</v>
      </c>
      <c r="L117" s="174" t="s">
        <v>562</v>
      </c>
      <c r="M117" s="174" t="s">
        <v>562</v>
      </c>
    </row>
    <row r="118" spans="2:13" s="145" customFormat="1" ht="16" x14ac:dyDescent="0.4">
      <c r="B118" s="145">
        <f>VLOOKUP(C118,Companies[#Data],3,FALSE)</f>
        <v>30711635382</v>
      </c>
      <c r="C118" s="145" t="s">
        <v>453</v>
      </c>
      <c r="D118" s="163" t="s">
        <v>373</v>
      </c>
      <c r="E118" s="145" t="s">
        <v>500</v>
      </c>
      <c r="F118" s="145" t="s">
        <v>561</v>
      </c>
      <c r="G118" s="145" t="s">
        <v>561</v>
      </c>
      <c r="H118" s="174" t="s">
        <v>562</v>
      </c>
      <c r="I118" s="174" t="s">
        <v>100</v>
      </c>
      <c r="J118" s="175">
        <v>150.64192</v>
      </c>
      <c r="K118" s="174" t="s">
        <v>561</v>
      </c>
      <c r="L118" s="174" t="s">
        <v>562</v>
      </c>
      <c r="M118" s="174" t="s">
        <v>562</v>
      </c>
    </row>
    <row r="119" spans="2:13" s="145" customFormat="1" ht="16" x14ac:dyDescent="0.4">
      <c r="B119" s="145">
        <f>VLOOKUP(C119,Companies[#Data],3,FALSE)</f>
        <v>30711635382</v>
      </c>
      <c r="C119" s="145" t="s">
        <v>453</v>
      </c>
      <c r="D119" s="163" t="s">
        <v>376</v>
      </c>
      <c r="E119" s="163" t="s">
        <v>519</v>
      </c>
      <c r="F119" s="145" t="s">
        <v>561</v>
      </c>
      <c r="G119" s="145" t="s">
        <v>561</v>
      </c>
      <c r="H119" s="174" t="s">
        <v>562</v>
      </c>
      <c r="I119" s="174" t="s">
        <v>100</v>
      </c>
      <c r="J119" s="175">
        <v>0</v>
      </c>
      <c r="K119" s="174" t="s">
        <v>561</v>
      </c>
      <c r="L119" s="174" t="s">
        <v>562</v>
      </c>
      <c r="M119" s="174" t="s">
        <v>562</v>
      </c>
    </row>
    <row r="120" spans="2:13" s="145" customFormat="1" ht="16" x14ac:dyDescent="0.4">
      <c r="B120" s="145">
        <f>VLOOKUP(C120,Companies[#Data],3,FALSE)</f>
        <v>30711635382</v>
      </c>
      <c r="C120" s="145" t="s">
        <v>453</v>
      </c>
      <c r="D120" s="163" t="s">
        <v>380</v>
      </c>
      <c r="E120" s="145" t="s">
        <v>516</v>
      </c>
      <c r="F120" s="145" t="s">
        <v>561</v>
      </c>
      <c r="G120" s="145" t="s">
        <v>561</v>
      </c>
      <c r="H120" s="174" t="s">
        <v>562</v>
      </c>
      <c r="I120" s="174" t="s">
        <v>100</v>
      </c>
      <c r="J120" s="175">
        <v>5.8014989999999997</v>
      </c>
      <c r="K120" s="174" t="s">
        <v>561</v>
      </c>
      <c r="L120" s="174" t="s">
        <v>562</v>
      </c>
      <c r="M120" s="174" t="s">
        <v>562</v>
      </c>
    </row>
    <row r="121" spans="2:13" s="145" customFormat="1" ht="16" x14ac:dyDescent="0.4">
      <c r="B121" s="145">
        <f>VLOOKUP(C121,Companies[#Data],3,FALSE)</f>
        <v>30638375628</v>
      </c>
      <c r="C121" s="145" t="s">
        <v>458</v>
      </c>
      <c r="D121" s="163" t="s">
        <v>373</v>
      </c>
      <c r="E121" s="163" t="s">
        <v>507</v>
      </c>
      <c r="F121" s="145" t="s">
        <v>561</v>
      </c>
      <c r="G121" s="145" t="s">
        <v>561</v>
      </c>
      <c r="H121" s="174" t="s">
        <v>562</v>
      </c>
      <c r="I121" s="174" t="s">
        <v>100</v>
      </c>
      <c r="J121" s="175">
        <v>32.824385999999997</v>
      </c>
      <c r="K121" s="174" t="s">
        <v>561</v>
      </c>
      <c r="L121" s="174" t="s">
        <v>562</v>
      </c>
      <c r="M121" s="174" t="s">
        <v>562</v>
      </c>
    </row>
    <row r="122" spans="2:13" s="145" customFormat="1" ht="16" x14ac:dyDescent="0.4">
      <c r="B122" s="145">
        <f>VLOOKUP(C122,Companies[#Data],3,FALSE)</f>
        <v>30638375628</v>
      </c>
      <c r="C122" s="145" t="s">
        <v>458</v>
      </c>
      <c r="D122" s="163" t="s">
        <v>373</v>
      </c>
      <c r="E122" s="145" t="s">
        <v>505</v>
      </c>
      <c r="F122" s="145" t="s">
        <v>561</v>
      </c>
      <c r="G122" s="145" t="s">
        <v>561</v>
      </c>
      <c r="H122" s="174" t="s">
        <v>562</v>
      </c>
      <c r="I122" s="174" t="s">
        <v>100</v>
      </c>
      <c r="J122" s="175">
        <v>23.33674013279202</v>
      </c>
      <c r="K122" s="174" t="s">
        <v>561</v>
      </c>
      <c r="L122" s="174" t="s">
        <v>562</v>
      </c>
      <c r="M122" s="174" t="s">
        <v>562</v>
      </c>
    </row>
    <row r="123" spans="2:13" s="145" customFormat="1" ht="16" x14ac:dyDescent="0.4">
      <c r="B123" s="145">
        <f>VLOOKUP(C123,Companies[#Data],3,FALSE)</f>
        <v>30638375628</v>
      </c>
      <c r="C123" s="145" t="s">
        <v>458</v>
      </c>
      <c r="D123" s="163" t="s">
        <v>373</v>
      </c>
      <c r="E123" s="145" t="s">
        <v>503</v>
      </c>
      <c r="F123" s="145" t="s">
        <v>561</v>
      </c>
      <c r="G123" s="145" t="s">
        <v>561</v>
      </c>
      <c r="H123" s="174" t="s">
        <v>562</v>
      </c>
      <c r="I123" s="174" t="s">
        <v>100</v>
      </c>
      <c r="J123" s="175">
        <v>20.856158388943882</v>
      </c>
      <c r="K123" s="174" t="s">
        <v>561</v>
      </c>
      <c r="L123" s="174" t="s">
        <v>562</v>
      </c>
      <c r="M123" s="174" t="s">
        <v>562</v>
      </c>
    </row>
    <row r="124" spans="2:13" s="145" customFormat="1" ht="16" x14ac:dyDescent="0.4">
      <c r="B124" s="145">
        <f>VLOOKUP(C124,Companies[#Data],3,FALSE)</f>
        <v>30638375628</v>
      </c>
      <c r="C124" s="145" t="s">
        <v>458</v>
      </c>
      <c r="D124" s="163" t="s">
        <v>373</v>
      </c>
      <c r="E124" s="145" t="s">
        <v>502</v>
      </c>
      <c r="F124" s="145" t="s">
        <v>561</v>
      </c>
      <c r="H124" s="174"/>
      <c r="I124" s="174" t="s">
        <v>100</v>
      </c>
      <c r="J124" s="175">
        <v>40.815502040495048</v>
      </c>
      <c r="K124" s="174"/>
      <c r="L124" s="174"/>
      <c r="M124" s="174"/>
    </row>
    <row r="125" spans="2:13" s="145" customFormat="1" ht="16" x14ac:dyDescent="0.4">
      <c r="B125" s="145">
        <f>VLOOKUP(C125,Companies[#Data],3,FALSE)</f>
        <v>30638375628</v>
      </c>
      <c r="C125" s="145" t="s">
        <v>458</v>
      </c>
      <c r="D125" s="163" t="s">
        <v>373</v>
      </c>
      <c r="E125" s="163" t="s">
        <v>497</v>
      </c>
      <c r="F125" s="145" t="s">
        <v>561</v>
      </c>
      <c r="G125" s="145" t="s">
        <v>561</v>
      </c>
      <c r="H125" s="174" t="s">
        <v>562</v>
      </c>
      <c r="I125" s="174" t="s">
        <v>100</v>
      </c>
      <c r="J125" s="175">
        <v>0</v>
      </c>
      <c r="K125" s="174" t="s">
        <v>561</v>
      </c>
      <c r="L125" s="174" t="s">
        <v>562</v>
      </c>
      <c r="M125" s="174" t="s">
        <v>562</v>
      </c>
    </row>
    <row r="126" spans="2:13" s="145" customFormat="1" ht="16" x14ac:dyDescent="0.4">
      <c r="B126" s="145">
        <f>VLOOKUP(C126,Companies[#Data],3,FALSE)</f>
        <v>30638375628</v>
      </c>
      <c r="C126" s="145" t="s">
        <v>458</v>
      </c>
      <c r="D126" s="163" t="s">
        <v>373</v>
      </c>
      <c r="E126" s="145" t="s">
        <v>500</v>
      </c>
      <c r="F126" s="145" t="s">
        <v>561</v>
      </c>
      <c r="G126" s="145" t="s">
        <v>561</v>
      </c>
      <c r="H126" s="174" t="s">
        <v>562</v>
      </c>
      <c r="I126" s="174" t="s">
        <v>100</v>
      </c>
      <c r="J126" s="175">
        <v>84.591691693122002</v>
      </c>
      <c r="K126" s="174" t="s">
        <v>561</v>
      </c>
      <c r="L126" s="174" t="s">
        <v>562</v>
      </c>
      <c r="M126" s="174" t="s">
        <v>562</v>
      </c>
    </row>
    <row r="127" spans="2:13" s="145" customFormat="1" ht="16" x14ac:dyDescent="0.4">
      <c r="B127" s="145">
        <f>VLOOKUP(C127,Companies[#Data],3,FALSE)</f>
        <v>30638375628</v>
      </c>
      <c r="C127" s="145" t="s">
        <v>458</v>
      </c>
      <c r="D127" s="163" t="s">
        <v>376</v>
      </c>
      <c r="E127" s="163" t="s">
        <v>519</v>
      </c>
      <c r="F127" s="145" t="s">
        <v>561</v>
      </c>
      <c r="G127" s="145" t="s">
        <v>561</v>
      </c>
      <c r="H127" s="174" t="s">
        <v>562</v>
      </c>
      <c r="I127" s="174" t="s">
        <v>100</v>
      </c>
      <c r="J127" s="175">
        <v>0</v>
      </c>
      <c r="K127" s="174" t="s">
        <v>561</v>
      </c>
      <c r="L127" s="174" t="s">
        <v>562</v>
      </c>
      <c r="M127" s="174" t="s">
        <v>562</v>
      </c>
    </row>
    <row r="128" spans="2:13" s="145" customFormat="1" ht="16" x14ac:dyDescent="0.4">
      <c r="B128" s="145">
        <f>VLOOKUP(C128,Companies[#Data],3,FALSE)</f>
        <v>30638375628</v>
      </c>
      <c r="C128" s="145" t="s">
        <v>458</v>
      </c>
      <c r="D128" s="163" t="s">
        <v>380</v>
      </c>
      <c r="E128" s="145" t="s">
        <v>516</v>
      </c>
      <c r="F128" s="145" t="s">
        <v>561</v>
      </c>
      <c r="G128" s="145" t="s">
        <v>561</v>
      </c>
      <c r="H128" s="174" t="s">
        <v>562</v>
      </c>
      <c r="I128" s="174" t="s">
        <v>100</v>
      </c>
      <c r="J128" s="175">
        <v>29.2051809359541</v>
      </c>
      <c r="K128" s="174" t="s">
        <v>561</v>
      </c>
      <c r="L128" s="174" t="s">
        <v>562</v>
      </c>
      <c r="M128" s="174" t="s">
        <v>562</v>
      </c>
    </row>
    <row r="129" spans="2:13" s="145" customFormat="1" ht="16" x14ac:dyDescent="0.4">
      <c r="B129" s="145">
        <f>VLOOKUP(C129,Companies[#Data],3,FALSE)</f>
        <v>30695570933</v>
      </c>
      <c r="C129" s="145" t="s">
        <v>456</v>
      </c>
      <c r="D129" s="163" t="s">
        <v>373</v>
      </c>
      <c r="E129" s="163" t="s">
        <v>507</v>
      </c>
      <c r="F129" s="145" t="s">
        <v>561</v>
      </c>
      <c r="G129" s="145" t="s">
        <v>561</v>
      </c>
      <c r="H129" s="174" t="s">
        <v>562</v>
      </c>
      <c r="I129" s="174" t="s">
        <v>100</v>
      </c>
      <c r="J129" s="175">
        <v>0</v>
      </c>
      <c r="K129" s="174" t="s">
        <v>561</v>
      </c>
      <c r="L129" s="174" t="s">
        <v>562</v>
      </c>
      <c r="M129" s="174" t="s">
        <v>562</v>
      </c>
    </row>
    <row r="130" spans="2:13" s="145" customFormat="1" ht="16" x14ac:dyDescent="0.4">
      <c r="B130" s="145">
        <f>VLOOKUP(C130,Companies[#Data],3,FALSE)</f>
        <v>30695570933</v>
      </c>
      <c r="C130" s="145" t="s">
        <v>456</v>
      </c>
      <c r="D130" s="163" t="s">
        <v>373</v>
      </c>
      <c r="E130" s="145" t="s">
        <v>505</v>
      </c>
      <c r="F130" s="145" t="s">
        <v>561</v>
      </c>
      <c r="G130" s="145" t="s">
        <v>561</v>
      </c>
      <c r="H130" s="174" t="s">
        <v>562</v>
      </c>
      <c r="I130" s="174" t="s">
        <v>100</v>
      </c>
      <c r="J130" s="175">
        <v>800.42112574999999</v>
      </c>
      <c r="K130" s="174" t="s">
        <v>561</v>
      </c>
      <c r="L130" s="174" t="s">
        <v>562</v>
      </c>
      <c r="M130" s="174" t="s">
        <v>562</v>
      </c>
    </row>
    <row r="131" spans="2:13" s="145" customFormat="1" ht="16" x14ac:dyDescent="0.4">
      <c r="B131" s="145">
        <f>VLOOKUP(C131,Companies[#Data],3,FALSE)</f>
        <v>30695570933</v>
      </c>
      <c r="C131" s="145" t="s">
        <v>456</v>
      </c>
      <c r="D131" s="163" t="s">
        <v>373</v>
      </c>
      <c r="E131" s="145" t="s">
        <v>503</v>
      </c>
      <c r="F131" s="145" t="s">
        <v>561</v>
      </c>
      <c r="G131" s="145" t="s">
        <v>561</v>
      </c>
      <c r="H131" s="174" t="s">
        <v>562</v>
      </c>
      <c r="I131" s="174" t="s">
        <v>100</v>
      </c>
      <c r="J131" s="175">
        <v>93.829833750000006</v>
      </c>
      <c r="K131" s="174" t="s">
        <v>561</v>
      </c>
      <c r="L131" s="174" t="s">
        <v>562</v>
      </c>
      <c r="M131" s="174" t="s">
        <v>562</v>
      </c>
    </row>
    <row r="132" spans="2:13" s="145" customFormat="1" ht="16" x14ac:dyDescent="0.4">
      <c r="B132" s="145">
        <f>VLOOKUP(C132,Companies[#Data],3,FALSE)</f>
        <v>30695570933</v>
      </c>
      <c r="C132" s="145" t="s">
        <v>456</v>
      </c>
      <c r="D132" s="163" t="s">
        <v>373</v>
      </c>
      <c r="E132" s="145" t="s">
        <v>502</v>
      </c>
      <c r="F132" s="145" t="s">
        <v>561</v>
      </c>
      <c r="H132" s="174"/>
      <c r="I132" s="174" t="s">
        <v>100</v>
      </c>
      <c r="J132" s="175">
        <v>180.95857297000001</v>
      </c>
      <c r="K132" s="174"/>
      <c r="L132" s="174"/>
      <c r="M132" s="174"/>
    </row>
    <row r="133" spans="2:13" s="145" customFormat="1" ht="16" x14ac:dyDescent="0.4">
      <c r="B133" s="145">
        <f>VLOOKUP(C133,Companies[#Data],3,FALSE)</f>
        <v>30695570933</v>
      </c>
      <c r="C133" s="145" t="s">
        <v>456</v>
      </c>
      <c r="D133" s="163" t="s">
        <v>373</v>
      </c>
      <c r="E133" s="163" t="s">
        <v>497</v>
      </c>
      <c r="F133" s="145" t="s">
        <v>561</v>
      </c>
      <c r="G133" s="145" t="s">
        <v>561</v>
      </c>
      <c r="H133" s="174" t="s">
        <v>562</v>
      </c>
      <c r="I133" s="174" t="s">
        <v>100</v>
      </c>
      <c r="J133" s="175">
        <v>0</v>
      </c>
      <c r="K133" s="174" t="s">
        <v>561</v>
      </c>
      <c r="L133" s="174" t="s">
        <v>562</v>
      </c>
      <c r="M133" s="174" t="s">
        <v>562</v>
      </c>
    </row>
    <row r="134" spans="2:13" s="145" customFormat="1" ht="16" x14ac:dyDescent="0.4">
      <c r="B134" s="145">
        <f>VLOOKUP(C134,Companies[#Data],3,FALSE)</f>
        <v>30695570933</v>
      </c>
      <c r="C134" s="145" t="s">
        <v>456</v>
      </c>
      <c r="D134" s="163" t="s">
        <v>373</v>
      </c>
      <c r="E134" s="145" t="s">
        <v>500</v>
      </c>
      <c r="F134" s="145" t="s">
        <v>561</v>
      </c>
      <c r="G134" s="145" t="s">
        <v>561</v>
      </c>
      <c r="H134" s="174" t="s">
        <v>562</v>
      </c>
      <c r="I134" s="174" t="s">
        <v>100</v>
      </c>
      <c r="J134" s="175">
        <v>166.93468788999999</v>
      </c>
      <c r="K134" s="174" t="s">
        <v>561</v>
      </c>
      <c r="L134" s="174" t="s">
        <v>562</v>
      </c>
      <c r="M134" s="174" t="s">
        <v>562</v>
      </c>
    </row>
    <row r="135" spans="2:13" s="145" customFormat="1" ht="16" x14ac:dyDescent="0.4">
      <c r="B135" s="145">
        <f>VLOOKUP(C135,Companies[#Data],3,FALSE)</f>
        <v>30695570933</v>
      </c>
      <c r="C135" s="145" t="s">
        <v>456</v>
      </c>
      <c r="D135" s="163" t="s">
        <v>376</v>
      </c>
      <c r="E135" s="163" t="s">
        <v>519</v>
      </c>
      <c r="F135" s="145" t="s">
        <v>561</v>
      </c>
      <c r="G135" s="145" t="s">
        <v>561</v>
      </c>
      <c r="H135" s="174" t="s">
        <v>562</v>
      </c>
      <c r="I135" s="174" t="s">
        <v>100</v>
      </c>
      <c r="J135" s="175">
        <v>0</v>
      </c>
      <c r="K135" s="174" t="s">
        <v>561</v>
      </c>
      <c r="L135" s="174" t="s">
        <v>562</v>
      </c>
      <c r="M135" s="174" t="s">
        <v>562</v>
      </c>
    </row>
    <row r="136" spans="2:13" s="145" customFormat="1" ht="16" x14ac:dyDescent="0.4">
      <c r="B136" s="145">
        <f>VLOOKUP(C136,Companies[#Data],3,FALSE)</f>
        <v>30695570933</v>
      </c>
      <c r="C136" s="145" t="s">
        <v>456</v>
      </c>
      <c r="D136" s="163" t="s">
        <v>380</v>
      </c>
      <c r="E136" s="145" t="s">
        <v>516</v>
      </c>
      <c r="F136" s="145" t="s">
        <v>561</v>
      </c>
      <c r="G136" s="145" t="s">
        <v>561</v>
      </c>
      <c r="H136" s="174" t="s">
        <v>562</v>
      </c>
      <c r="I136" s="174" t="s">
        <v>100</v>
      </c>
      <c r="J136" s="175">
        <v>5.206188</v>
      </c>
      <c r="K136" s="174" t="s">
        <v>561</v>
      </c>
      <c r="L136" s="174" t="s">
        <v>562</v>
      </c>
      <c r="M136" s="174" t="s">
        <v>562</v>
      </c>
    </row>
    <row r="137" spans="2:13" s="145" customFormat="1" ht="16" x14ac:dyDescent="0.4">
      <c r="B137" s="145">
        <f>VLOOKUP(C137,Companies[#Data],3,FALSE)</f>
        <v>30569719344</v>
      </c>
      <c r="C137" s="145" t="s">
        <v>447</v>
      </c>
      <c r="D137" s="163" t="s">
        <v>373</v>
      </c>
      <c r="E137" s="163" t="s">
        <v>507</v>
      </c>
      <c r="F137" s="145" t="s">
        <v>561</v>
      </c>
      <c r="G137" s="145" t="s">
        <v>561</v>
      </c>
      <c r="H137" s="174" t="s">
        <v>562</v>
      </c>
      <c r="I137" s="174" t="s">
        <v>100</v>
      </c>
      <c r="J137" s="175">
        <v>8062.2488050199972</v>
      </c>
      <c r="K137" s="174" t="s">
        <v>561</v>
      </c>
      <c r="L137" s="174" t="s">
        <v>562</v>
      </c>
      <c r="M137" s="174" t="s">
        <v>562</v>
      </c>
    </row>
    <row r="138" spans="2:13" s="145" customFormat="1" ht="16" x14ac:dyDescent="0.4">
      <c r="B138" s="145">
        <f>VLOOKUP(C138,Companies[#Data],3,FALSE)</f>
        <v>30569719344</v>
      </c>
      <c r="C138" s="145" t="s">
        <v>447</v>
      </c>
      <c r="D138" s="163" t="s">
        <v>373</v>
      </c>
      <c r="E138" s="145" t="s">
        <v>505</v>
      </c>
      <c r="F138" s="145" t="s">
        <v>561</v>
      </c>
      <c r="G138" s="145" t="s">
        <v>561</v>
      </c>
      <c r="H138" s="174" t="s">
        <v>562</v>
      </c>
      <c r="I138" s="174" t="s">
        <v>100</v>
      </c>
      <c r="J138" s="175">
        <v>769.36220051999999</v>
      </c>
      <c r="K138" s="174" t="s">
        <v>561</v>
      </c>
      <c r="L138" s="174" t="s">
        <v>562</v>
      </c>
      <c r="M138" s="174" t="s">
        <v>562</v>
      </c>
    </row>
    <row r="139" spans="2:13" s="145" customFormat="1" ht="16" x14ac:dyDescent="0.4">
      <c r="B139" s="145">
        <f>VLOOKUP(C139,Companies[#Data],3,FALSE)</f>
        <v>30569719344</v>
      </c>
      <c r="C139" s="145" t="s">
        <v>447</v>
      </c>
      <c r="D139" s="163" t="s">
        <v>373</v>
      </c>
      <c r="E139" s="145" t="s">
        <v>503</v>
      </c>
      <c r="F139" s="145" t="s">
        <v>561</v>
      </c>
      <c r="G139" s="145" t="s">
        <v>561</v>
      </c>
      <c r="H139" s="174" t="s">
        <v>562</v>
      </c>
      <c r="I139" s="174" t="s">
        <v>100</v>
      </c>
      <c r="J139" s="175">
        <v>284.31576294000001</v>
      </c>
      <c r="K139" s="174" t="s">
        <v>561</v>
      </c>
      <c r="L139" s="174" t="s">
        <v>562</v>
      </c>
      <c r="M139" s="174" t="s">
        <v>562</v>
      </c>
    </row>
    <row r="140" spans="2:13" s="145" customFormat="1" ht="16" x14ac:dyDescent="0.4">
      <c r="B140" s="145">
        <f>VLOOKUP(C140,Companies[#Data],3,FALSE)</f>
        <v>30569719344</v>
      </c>
      <c r="C140" s="145" t="s">
        <v>447</v>
      </c>
      <c r="D140" s="163" t="s">
        <v>373</v>
      </c>
      <c r="E140" s="145" t="s">
        <v>502</v>
      </c>
      <c r="F140" s="145" t="s">
        <v>561</v>
      </c>
      <c r="H140" s="174"/>
      <c r="I140" s="174" t="s">
        <v>100</v>
      </c>
      <c r="J140" s="175">
        <v>1001.3749389000001</v>
      </c>
      <c r="K140" s="174"/>
      <c r="L140" s="174"/>
      <c r="M140" s="174"/>
    </row>
    <row r="141" spans="2:13" s="145" customFormat="1" ht="16" x14ac:dyDescent="0.4">
      <c r="B141" s="145">
        <f>VLOOKUP(C141,Companies[#Data],3,FALSE)</f>
        <v>30569719344</v>
      </c>
      <c r="C141" s="145" t="s">
        <v>447</v>
      </c>
      <c r="D141" s="163" t="s">
        <v>373</v>
      </c>
      <c r="E141" s="163" t="s">
        <v>497</v>
      </c>
      <c r="F141" s="145" t="s">
        <v>561</v>
      </c>
      <c r="G141" s="145" t="s">
        <v>561</v>
      </c>
      <c r="H141" s="174" t="s">
        <v>562</v>
      </c>
      <c r="I141" s="174" t="s">
        <v>100</v>
      </c>
      <c r="J141" s="175">
        <v>13559.860010259999</v>
      </c>
      <c r="K141" s="174" t="s">
        <v>561</v>
      </c>
      <c r="L141" s="174" t="s">
        <v>562</v>
      </c>
      <c r="M141" s="174" t="s">
        <v>562</v>
      </c>
    </row>
    <row r="142" spans="2:13" s="145" customFormat="1" ht="16" x14ac:dyDescent="0.4">
      <c r="B142" s="145">
        <f>VLOOKUP(C142,Companies[#Data],3,FALSE)</f>
        <v>30569719344</v>
      </c>
      <c r="C142" s="145" t="s">
        <v>447</v>
      </c>
      <c r="D142" s="163" t="s">
        <v>373</v>
      </c>
      <c r="E142" s="145" t="s">
        <v>500</v>
      </c>
      <c r="F142" s="145" t="s">
        <v>561</v>
      </c>
      <c r="G142" s="145" t="s">
        <v>561</v>
      </c>
      <c r="H142" s="174" t="s">
        <v>562</v>
      </c>
      <c r="I142" s="174" t="s">
        <v>100</v>
      </c>
      <c r="J142" s="175">
        <v>314.76536443999998</v>
      </c>
      <c r="K142" s="174" t="s">
        <v>561</v>
      </c>
      <c r="L142" s="174" t="s">
        <v>562</v>
      </c>
      <c r="M142" s="174" t="s">
        <v>562</v>
      </c>
    </row>
    <row r="143" spans="2:13" s="145" customFormat="1" ht="16" x14ac:dyDescent="0.4">
      <c r="B143" s="145">
        <f>VLOOKUP(C143,Companies[#Data],3,FALSE)</f>
        <v>30569719344</v>
      </c>
      <c r="C143" s="145" t="s">
        <v>447</v>
      </c>
      <c r="D143" s="163" t="s">
        <v>376</v>
      </c>
      <c r="E143" s="163" t="s">
        <v>519</v>
      </c>
      <c r="F143" s="145" t="s">
        <v>561</v>
      </c>
      <c r="G143" s="145" t="s">
        <v>561</v>
      </c>
      <c r="H143" s="174" t="s">
        <v>562</v>
      </c>
      <c r="I143" s="174" t="s">
        <v>100</v>
      </c>
      <c r="J143" s="175">
        <v>2467.3663301339343</v>
      </c>
      <c r="K143" s="174" t="s">
        <v>561</v>
      </c>
      <c r="L143" s="174" t="s">
        <v>562</v>
      </c>
      <c r="M143" s="174" t="s">
        <v>562</v>
      </c>
    </row>
    <row r="144" spans="2:13" s="145" customFormat="1" ht="16" x14ac:dyDescent="0.4">
      <c r="B144" s="145">
        <f>VLOOKUP(C144,Companies[#Data],3,FALSE)</f>
        <v>30569719344</v>
      </c>
      <c r="C144" s="145" t="s">
        <v>447</v>
      </c>
      <c r="D144" s="163" t="s">
        <v>380</v>
      </c>
      <c r="E144" s="145" t="s">
        <v>516</v>
      </c>
      <c r="F144" s="145" t="s">
        <v>561</v>
      </c>
      <c r="G144" s="145" t="s">
        <v>561</v>
      </c>
      <c r="H144" s="174" t="s">
        <v>562</v>
      </c>
      <c r="I144" s="174" t="s">
        <v>100</v>
      </c>
      <c r="J144" s="175">
        <v>0</v>
      </c>
      <c r="K144" s="174" t="s">
        <v>561</v>
      </c>
      <c r="L144" s="174" t="s">
        <v>562</v>
      </c>
      <c r="M144" s="174" t="s">
        <v>562</v>
      </c>
    </row>
    <row r="145" spans="2:13" s="145" customFormat="1" ht="16" x14ac:dyDescent="0.4">
      <c r="B145" s="145">
        <f>VLOOKUP(C145,Companies[#Data],3,FALSE)</f>
        <v>33515950899</v>
      </c>
      <c r="C145" s="145" t="s">
        <v>449</v>
      </c>
      <c r="D145" s="163" t="s">
        <v>373</v>
      </c>
      <c r="E145" s="163" t="s">
        <v>507</v>
      </c>
      <c r="F145" s="145" t="s">
        <v>561</v>
      </c>
      <c r="G145" s="145" t="s">
        <v>561</v>
      </c>
      <c r="H145" s="174" t="s">
        <v>562</v>
      </c>
      <c r="I145" s="174" t="s">
        <v>100</v>
      </c>
      <c r="J145" s="175">
        <v>0</v>
      </c>
      <c r="K145" s="174" t="s">
        <v>561</v>
      </c>
      <c r="L145" s="174" t="s">
        <v>562</v>
      </c>
      <c r="M145" s="174" t="s">
        <v>562</v>
      </c>
    </row>
    <row r="146" spans="2:13" s="145" customFormat="1" ht="16" x14ac:dyDescent="0.4">
      <c r="B146" s="145">
        <f>VLOOKUP(C146,Companies[#Data],3,FALSE)</f>
        <v>33515950899</v>
      </c>
      <c r="C146" s="145" t="s">
        <v>449</v>
      </c>
      <c r="D146" s="163" t="s">
        <v>373</v>
      </c>
      <c r="E146" s="145" t="s">
        <v>505</v>
      </c>
      <c r="F146" s="145" t="s">
        <v>561</v>
      </c>
      <c r="G146" s="145" t="s">
        <v>561</v>
      </c>
      <c r="H146" s="174" t="s">
        <v>562</v>
      </c>
      <c r="I146" s="174" t="s">
        <v>100</v>
      </c>
      <c r="J146" s="175">
        <v>540.79892537000001</v>
      </c>
      <c r="K146" s="174" t="s">
        <v>561</v>
      </c>
      <c r="L146" s="174" t="s">
        <v>562</v>
      </c>
      <c r="M146" s="174" t="s">
        <v>562</v>
      </c>
    </row>
    <row r="147" spans="2:13" s="145" customFormat="1" ht="16" x14ac:dyDescent="0.4">
      <c r="B147" s="145">
        <f>VLOOKUP(C147,Companies[#Data],3,FALSE)</f>
        <v>33515950899</v>
      </c>
      <c r="C147" s="145" t="s">
        <v>449</v>
      </c>
      <c r="D147" s="163" t="s">
        <v>373</v>
      </c>
      <c r="E147" s="145" t="s">
        <v>503</v>
      </c>
      <c r="F147" s="145" t="s">
        <v>561</v>
      </c>
      <c r="G147" s="145" t="s">
        <v>561</v>
      </c>
      <c r="H147" s="174" t="s">
        <v>562</v>
      </c>
      <c r="I147" s="174" t="s">
        <v>100</v>
      </c>
      <c r="J147" s="175">
        <v>450.75190951999997</v>
      </c>
      <c r="K147" s="174" t="s">
        <v>561</v>
      </c>
      <c r="L147" s="174" t="s">
        <v>562</v>
      </c>
      <c r="M147" s="174" t="s">
        <v>562</v>
      </c>
    </row>
    <row r="148" spans="2:13" s="145" customFormat="1" ht="16" x14ac:dyDescent="0.4">
      <c r="B148" s="145">
        <f>VLOOKUP(C148,Companies[#Data],3,FALSE)</f>
        <v>33515950899</v>
      </c>
      <c r="C148" s="145" t="s">
        <v>449</v>
      </c>
      <c r="D148" s="163" t="s">
        <v>373</v>
      </c>
      <c r="E148" s="145" t="s">
        <v>502</v>
      </c>
      <c r="F148" s="145" t="s">
        <v>561</v>
      </c>
      <c r="H148" s="174"/>
      <c r="I148" s="174" t="s">
        <v>100</v>
      </c>
      <c r="J148" s="175">
        <v>165.57822657</v>
      </c>
      <c r="K148" s="174"/>
      <c r="L148" s="174"/>
      <c r="M148" s="174"/>
    </row>
    <row r="149" spans="2:13" s="145" customFormat="1" ht="16" x14ac:dyDescent="0.4">
      <c r="B149" s="145">
        <f>VLOOKUP(C149,Companies[#Data],3,FALSE)</f>
        <v>33515950899</v>
      </c>
      <c r="C149" s="145" t="s">
        <v>449</v>
      </c>
      <c r="D149" s="163" t="s">
        <v>373</v>
      </c>
      <c r="E149" s="163" t="s">
        <v>497</v>
      </c>
      <c r="F149" s="145" t="s">
        <v>561</v>
      </c>
      <c r="G149" s="145" t="s">
        <v>561</v>
      </c>
      <c r="H149" s="174" t="s">
        <v>562</v>
      </c>
      <c r="I149" s="174" t="s">
        <v>100</v>
      </c>
      <c r="J149" s="175">
        <v>5537.5230185399996</v>
      </c>
      <c r="K149" s="174" t="s">
        <v>561</v>
      </c>
      <c r="L149" s="174" t="s">
        <v>562</v>
      </c>
      <c r="M149" s="174" t="s">
        <v>562</v>
      </c>
    </row>
    <row r="150" spans="2:13" s="145" customFormat="1" ht="16" x14ac:dyDescent="0.4">
      <c r="B150" s="145">
        <f>VLOOKUP(C150,Companies[#Data],3,FALSE)</f>
        <v>33515950899</v>
      </c>
      <c r="C150" s="145" t="s">
        <v>449</v>
      </c>
      <c r="D150" s="163" t="s">
        <v>373</v>
      </c>
      <c r="E150" s="145" t="s">
        <v>500</v>
      </c>
      <c r="F150" s="145" t="s">
        <v>561</v>
      </c>
      <c r="G150" s="145" t="s">
        <v>561</v>
      </c>
      <c r="H150" s="174" t="s">
        <v>562</v>
      </c>
      <c r="I150" s="174" t="s">
        <v>100</v>
      </c>
      <c r="J150" s="175">
        <v>1218.9815160599999</v>
      </c>
      <c r="K150" s="174" t="s">
        <v>561</v>
      </c>
      <c r="L150" s="174" t="s">
        <v>562</v>
      </c>
      <c r="M150" s="174" t="s">
        <v>562</v>
      </c>
    </row>
    <row r="151" spans="2:13" s="145" customFormat="1" ht="16" x14ac:dyDescent="0.4">
      <c r="B151" s="145">
        <f>VLOOKUP(C151,Companies[#Data],3,FALSE)</f>
        <v>33515950899</v>
      </c>
      <c r="C151" s="145" t="s">
        <v>449</v>
      </c>
      <c r="D151" s="163" t="s">
        <v>376</v>
      </c>
      <c r="E151" s="163" t="s">
        <v>519</v>
      </c>
      <c r="F151" s="145" t="s">
        <v>561</v>
      </c>
      <c r="G151" s="145" t="s">
        <v>561</v>
      </c>
      <c r="H151" s="174" t="s">
        <v>562</v>
      </c>
      <c r="I151" s="174" t="s">
        <v>100</v>
      </c>
      <c r="J151" s="175">
        <v>0</v>
      </c>
      <c r="K151" s="174" t="s">
        <v>561</v>
      </c>
      <c r="L151" s="174" t="s">
        <v>562</v>
      </c>
      <c r="M151" s="174" t="s">
        <v>562</v>
      </c>
    </row>
    <row r="152" spans="2:13" s="145" customFormat="1" ht="16" x14ac:dyDescent="0.4">
      <c r="B152" s="145">
        <f>VLOOKUP(C152,Companies[#Data],3,FALSE)</f>
        <v>33515950899</v>
      </c>
      <c r="C152" s="145" t="s">
        <v>449</v>
      </c>
      <c r="D152" s="163" t="s">
        <v>380</v>
      </c>
      <c r="E152" s="145" t="s">
        <v>516</v>
      </c>
      <c r="F152" s="145" t="s">
        <v>561</v>
      </c>
      <c r="G152" s="145" t="s">
        <v>561</v>
      </c>
      <c r="H152" s="174" t="s">
        <v>562</v>
      </c>
      <c r="I152" s="174" t="s">
        <v>100</v>
      </c>
      <c r="J152" s="175">
        <v>19.432962100000001</v>
      </c>
      <c r="K152" s="174" t="s">
        <v>561</v>
      </c>
      <c r="L152" s="174" t="s">
        <v>562</v>
      </c>
      <c r="M152" s="174" t="s">
        <v>562</v>
      </c>
    </row>
    <row r="153" spans="2:13" s="145" customFormat="1" ht="16" x14ac:dyDescent="0.4">
      <c r="B153" s="145">
        <f>VLOOKUP(C153,Companies[#Data],3,FALSE)</f>
        <v>30546689979</v>
      </c>
      <c r="C153" s="145" t="s">
        <v>442</v>
      </c>
      <c r="D153" s="163" t="s">
        <v>373</v>
      </c>
      <c r="E153" s="163" t="s">
        <v>507</v>
      </c>
      <c r="F153" s="145" t="s">
        <v>561</v>
      </c>
      <c r="G153" s="145" t="s">
        <v>561</v>
      </c>
      <c r="H153" s="174" t="s">
        <v>562</v>
      </c>
      <c r="I153" s="174" t="s">
        <v>100</v>
      </c>
      <c r="J153" s="175">
        <v>42938.491395597026</v>
      </c>
      <c r="K153" s="174" t="s">
        <v>561</v>
      </c>
      <c r="L153" s="174" t="s">
        <v>562</v>
      </c>
      <c r="M153" s="174" t="s">
        <v>562</v>
      </c>
    </row>
    <row r="154" spans="2:13" s="145" customFormat="1" ht="16" x14ac:dyDescent="0.4">
      <c r="B154" s="145">
        <f>VLOOKUP(C154,Companies[#Data],3,FALSE)</f>
        <v>30546689979</v>
      </c>
      <c r="C154" s="145" t="s">
        <v>442</v>
      </c>
      <c r="D154" s="163" t="s">
        <v>373</v>
      </c>
      <c r="E154" s="145" t="s">
        <v>505</v>
      </c>
      <c r="F154" s="145" t="s">
        <v>561</v>
      </c>
      <c r="G154" s="145" t="s">
        <v>561</v>
      </c>
      <c r="H154" s="174" t="s">
        <v>562</v>
      </c>
      <c r="I154" s="174" t="s">
        <v>100</v>
      </c>
      <c r="J154" s="175">
        <v>15908.934581140004</v>
      </c>
      <c r="K154" s="174" t="s">
        <v>561</v>
      </c>
      <c r="L154" s="174" t="s">
        <v>562</v>
      </c>
      <c r="M154" s="174" t="s">
        <v>562</v>
      </c>
    </row>
    <row r="155" spans="2:13" s="145" customFormat="1" ht="16" x14ac:dyDescent="0.4">
      <c r="B155" s="145">
        <f>VLOOKUP(C155,Companies[#Data],3,FALSE)</f>
        <v>30546689979</v>
      </c>
      <c r="C155" s="145" t="s">
        <v>442</v>
      </c>
      <c r="D155" s="163" t="s">
        <v>373</v>
      </c>
      <c r="E155" s="145" t="s">
        <v>503</v>
      </c>
      <c r="F155" s="145" t="s">
        <v>561</v>
      </c>
      <c r="G155" s="145" t="s">
        <v>561</v>
      </c>
      <c r="H155" s="174" t="s">
        <v>562</v>
      </c>
      <c r="I155" s="174" t="s">
        <v>100</v>
      </c>
      <c r="J155" s="175">
        <v>3262.0897680500002</v>
      </c>
      <c r="K155" s="174" t="s">
        <v>561</v>
      </c>
      <c r="L155" s="174" t="s">
        <v>562</v>
      </c>
      <c r="M155" s="174" t="s">
        <v>562</v>
      </c>
    </row>
    <row r="156" spans="2:13" s="145" customFormat="1" ht="16" x14ac:dyDescent="0.4">
      <c r="B156" s="145">
        <f>VLOOKUP(C156,Companies[#Data],3,FALSE)</f>
        <v>30546689979</v>
      </c>
      <c r="C156" s="145" t="s">
        <v>442</v>
      </c>
      <c r="D156" s="163" t="s">
        <v>373</v>
      </c>
      <c r="E156" s="145" t="s">
        <v>502</v>
      </c>
      <c r="F156" s="145" t="s">
        <v>561</v>
      </c>
      <c r="H156" s="174"/>
      <c r="I156" s="174" t="s">
        <v>100</v>
      </c>
      <c r="J156" s="175">
        <v>6142.5021542600007</v>
      </c>
      <c r="K156" s="174"/>
      <c r="L156" s="174"/>
      <c r="M156" s="174"/>
    </row>
    <row r="157" spans="2:13" s="145" customFormat="1" ht="16" x14ac:dyDescent="0.4">
      <c r="B157" s="145">
        <f>VLOOKUP(C157,Companies[#Data],3,FALSE)</f>
        <v>30546689979</v>
      </c>
      <c r="C157" s="145" t="s">
        <v>442</v>
      </c>
      <c r="D157" s="163" t="s">
        <v>373</v>
      </c>
      <c r="E157" s="163" t="s">
        <v>497</v>
      </c>
      <c r="F157" s="145" t="s">
        <v>561</v>
      </c>
      <c r="G157" s="145" t="s">
        <v>561</v>
      </c>
      <c r="H157" s="174" t="s">
        <v>562</v>
      </c>
      <c r="I157" s="174" t="s">
        <v>100</v>
      </c>
      <c r="J157" s="175">
        <v>0</v>
      </c>
      <c r="K157" s="174" t="s">
        <v>561</v>
      </c>
      <c r="L157" s="174" t="s">
        <v>562</v>
      </c>
      <c r="M157" s="174" t="s">
        <v>562</v>
      </c>
    </row>
    <row r="158" spans="2:13" s="145" customFormat="1" ht="16" x14ac:dyDescent="0.4">
      <c r="B158" s="145">
        <f>VLOOKUP(C158,Companies[#Data],3,FALSE)</f>
        <v>30546689979</v>
      </c>
      <c r="C158" s="145" t="s">
        <v>442</v>
      </c>
      <c r="D158" s="163" t="s">
        <v>373</v>
      </c>
      <c r="E158" s="145" t="s">
        <v>500</v>
      </c>
      <c r="F158" s="145" t="s">
        <v>561</v>
      </c>
      <c r="G158" s="145" t="s">
        <v>561</v>
      </c>
      <c r="H158" s="174" t="s">
        <v>562</v>
      </c>
      <c r="I158" s="174" t="s">
        <v>100</v>
      </c>
      <c r="J158" s="175">
        <v>3190.0962645334002</v>
      </c>
      <c r="K158" s="174" t="s">
        <v>561</v>
      </c>
      <c r="L158" s="174" t="s">
        <v>562</v>
      </c>
      <c r="M158" s="174" t="s">
        <v>562</v>
      </c>
    </row>
    <row r="159" spans="2:13" s="145" customFormat="1" ht="16" x14ac:dyDescent="0.4">
      <c r="B159" s="145">
        <f>VLOOKUP(C159,Companies[#Data],3,FALSE)</f>
        <v>30546689979</v>
      </c>
      <c r="C159" s="145" t="s">
        <v>442</v>
      </c>
      <c r="D159" s="163" t="s">
        <v>376</v>
      </c>
      <c r="E159" s="163" t="s">
        <v>519</v>
      </c>
      <c r="F159" s="145" t="s">
        <v>561</v>
      </c>
      <c r="G159" s="145" t="s">
        <v>561</v>
      </c>
      <c r="H159" s="174" t="s">
        <v>562</v>
      </c>
      <c r="I159" s="174" t="s">
        <v>100</v>
      </c>
      <c r="J159" s="175">
        <v>231.04457031999999</v>
      </c>
      <c r="K159" s="174" t="s">
        <v>561</v>
      </c>
      <c r="L159" s="174" t="s">
        <v>562</v>
      </c>
      <c r="M159" s="174" t="s">
        <v>562</v>
      </c>
    </row>
    <row r="160" spans="2:13" s="145" customFormat="1" ht="16" x14ac:dyDescent="0.4">
      <c r="B160" s="145">
        <f>VLOOKUP(C160,Companies[#Data],3,FALSE)</f>
        <v>30546689979</v>
      </c>
      <c r="C160" s="145" t="s">
        <v>442</v>
      </c>
      <c r="D160" s="163" t="s">
        <v>380</v>
      </c>
      <c r="E160" s="145" t="s">
        <v>516</v>
      </c>
      <c r="F160" s="145" t="s">
        <v>561</v>
      </c>
      <c r="G160" s="145" t="s">
        <v>561</v>
      </c>
      <c r="H160" s="174" t="s">
        <v>562</v>
      </c>
      <c r="I160" s="174" t="s">
        <v>100</v>
      </c>
      <c r="J160" s="175">
        <v>1.0086619399999999</v>
      </c>
      <c r="K160" s="174" t="s">
        <v>561</v>
      </c>
      <c r="L160" s="174" t="s">
        <v>562</v>
      </c>
      <c r="M160" s="174" t="s">
        <v>562</v>
      </c>
    </row>
    <row r="161" spans="2:13" s="145" customFormat="1" ht="16" x14ac:dyDescent="0.4">
      <c r="B161" s="145">
        <f>VLOOKUP(C161,Companies[#Data],3,FALSE)</f>
        <v>30658473499</v>
      </c>
      <c r="C161" s="145" t="s">
        <v>455</v>
      </c>
      <c r="D161" s="163" t="s">
        <v>373</v>
      </c>
      <c r="E161" s="163" t="s">
        <v>507</v>
      </c>
      <c r="F161" s="145" t="s">
        <v>561</v>
      </c>
      <c r="G161" s="145" t="s">
        <v>561</v>
      </c>
      <c r="H161" s="174" t="s">
        <v>562</v>
      </c>
      <c r="I161" s="174" t="s">
        <v>100</v>
      </c>
      <c r="J161" s="175">
        <v>0</v>
      </c>
      <c r="K161" s="174" t="s">
        <v>561</v>
      </c>
      <c r="L161" s="174" t="s">
        <v>562</v>
      </c>
      <c r="M161" s="174" t="s">
        <v>562</v>
      </c>
    </row>
    <row r="162" spans="2:13" s="145" customFormat="1" ht="16" x14ac:dyDescent="0.4">
      <c r="B162" s="145">
        <f>VLOOKUP(C162,Companies[#Data],3,FALSE)</f>
        <v>30658473499</v>
      </c>
      <c r="C162" s="145" t="s">
        <v>455</v>
      </c>
      <c r="D162" s="163" t="s">
        <v>373</v>
      </c>
      <c r="E162" s="145" t="s">
        <v>505</v>
      </c>
      <c r="F162" s="145" t="s">
        <v>561</v>
      </c>
      <c r="G162" s="145" t="s">
        <v>561</v>
      </c>
      <c r="H162" s="174" t="s">
        <v>562</v>
      </c>
      <c r="I162" s="174" t="s">
        <v>100</v>
      </c>
      <c r="J162" s="175">
        <v>57.596411450000005</v>
      </c>
      <c r="K162" s="174" t="s">
        <v>561</v>
      </c>
      <c r="L162" s="174" t="s">
        <v>562</v>
      </c>
      <c r="M162" s="174" t="s">
        <v>562</v>
      </c>
    </row>
    <row r="163" spans="2:13" s="145" customFormat="1" ht="16" x14ac:dyDescent="0.4">
      <c r="B163" s="145">
        <f>VLOOKUP(C163,Companies[#Data],3,FALSE)</f>
        <v>30658473499</v>
      </c>
      <c r="C163" s="145" t="s">
        <v>455</v>
      </c>
      <c r="D163" s="163" t="s">
        <v>373</v>
      </c>
      <c r="E163" s="145" t="s">
        <v>503</v>
      </c>
      <c r="F163" s="145" t="s">
        <v>561</v>
      </c>
      <c r="G163" s="145" t="s">
        <v>561</v>
      </c>
      <c r="H163" s="174" t="s">
        <v>562</v>
      </c>
      <c r="I163" s="174" t="s">
        <v>100</v>
      </c>
      <c r="J163" s="175">
        <v>0</v>
      </c>
      <c r="K163" s="174" t="s">
        <v>561</v>
      </c>
      <c r="L163" s="174" t="s">
        <v>562</v>
      </c>
      <c r="M163" s="174" t="s">
        <v>562</v>
      </c>
    </row>
    <row r="164" spans="2:13" s="145" customFormat="1" ht="16" x14ac:dyDescent="0.4">
      <c r="B164" s="145">
        <f>VLOOKUP(C164,Companies[#Data],3,FALSE)</f>
        <v>30658473499</v>
      </c>
      <c r="C164" s="145" t="s">
        <v>455</v>
      </c>
      <c r="D164" s="163" t="s">
        <v>373</v>
      </c>
      <c r="E164" s="145" t="s">
        <v>502</v>
      </c>
      <c r="F164" s="145" t="s">
        <v>561</v>
      </c>
      <c r="H164" s="174"/>
      <c r="I164" s="174" t="s">
        <v>100</v>
      </c>
      <c r="J164" s="175">
        <v>0</v>
      </c>
      <c r="K164" s="174"/>
      <c r="L164" s="174"/>
      <c r="M164" s="174"/>
    </row>
    <row r="165" spans="2:13" s="145" customFormat="1" ht="16" x14ac:dyDescent="0.4">
      <c r="B165" s="145">
        <f>VLOOKUP(C165,Companies[#Data],3,FALSE)</f>
        <v>30658473499</v>
      </c>
      <c r="C165" s="145" t="s">
        <v>455</v>
      </c>
      <c r="D165" s="163" t="s">
        <v>373</v>
      </c>
      <c r="E165" s="163" t="s">
        <v>497</v>
      </c>
      <c r="F165" s="145" t="s">
        <v>561</v>
      </c>
      <c r="G165" s="145" t="s">
        <v>561</v>
      </c>
      <c r="H165" s="174" t="s">
        <v>562</v>
      </c>
      <c r="I165" s="174" t="s">
        <v>100</v>
      </c>
      <c r="J165" s="175">
        <v>0</v>
      </c>
      <c r="K165" s="174" t="s">
        <v>561</v>
      </c>
      <c r="L165" s="174" t="s">
        <v>562</v>
      </c>
      <c r="M165" s="174" t="s">
        <v>562</v>
      </c>
    </row>
    <row r="166" spans="2:13" s="145" customFormat="1" ht="16" x14ac:dyDescent="0.4">
      <c r="B166" s="145">
        <f>VLOOKUP(C166,Companies[#Data],3,FALSE)</f>
        <v>30658473499</v>
      </c>
      <c r="C166" s="145" t="s">
        <v>455</v>
      </c>
      <c r="D166" s="163" t="s">
        <v>373</v>
      </c>
      <c r="E166" s="145" t="s">
        <v>500</v>
      </c>
      <c r="F166" s="145" t="s">
        <v>561</v>
      </c>
      <c r="G166" s="145" t="s">
        <v>561</v>
      </c>
      <c r="H166" s="174" t="s">
        <v>562</v>
      </c>
      <c r="I166" s="174" t="s">
        <v>100</v>
      </c>
      <c r="J166" s="175">
        <v>0</v>
      </c>
      <c r="K166" s="174" t="s">
        <v>561</v>
      </c>
      <c r="L166" s="174" t="s">
        <v>562</v>
      </c>
      <c r="M166" s="174" t="s">
        <v>562</v>
      </c>
    </row>
    <row r="167" spans="2:13" s="145" customFormat="1" ht="16" x14ac:dyDescent="0.4">
      <c r="B167" s="145">
        <f>VLOOKUP(C167,Companies[#Data],3,FALSE)</f>
        <v>30658473499</v>
      </c>
      <c r="C167" s="145" t="s">
        <v>455</v>
      </c>
      <c r="D167" s="163" t="s">
        <v>376</v>
      </c>
      <c r="E167" s="163" t="s">
        <v>519</v>
      </c>
      <c r="F167" s="145" t="s">
        <v>561</v>
      </c>
      <c r="G167" s="145" t="s">
        <v>561</v>
      </c>
      <c r="H167" s="174" t="s">
        <v>562</v>
      </c>
      <c r="I167" s="174" t="s">
        <v>100</v>
      </c>
      <c r="J167" s="175">
        <v>0</v>
      </c>
      <c r="K167" s="174" t="s">
        <v>561</v>
      </c>
      <c r="L167" s="174" t="s">
        <v>562</v>
      </c>
      <c r="M167" s="174" t="s">
        <v>562</v>
      </c>
    </row>
    <row r="168" spans="2:13" s="145" customFormat="1" ht="16" x14ac:dyDescent="0.4">
      <c r="B168" s="145">
        <f>VLOOKUP(C168,Companies[#Data],3,FALSE)</f>
        <v>30658473499</v>
      </c>
      <c r="C168" s="145" t="s">
        <v>455</v>
      </c>
      <c r="D168" s="163" t="s">
        <v>380</v>
      </c>
      <c r="E168" s="145" t="s">
        <v>516</v>
      </c>
      <c r="F168" s="145" t="s">
        <v>561</v>
      </c>
      <c r="G168" s="145" t="s">
        <v>561</v>
      </c>
      <c r="H168" s="174" t="s">
        <v>562</v>
      </c>
      <c r="I168" s="174" t="s">
        <v>100</v>
      </c>
      <c r="J168" s="175">
        <v>0</v>
      </c>
      <c r="K168" s="174" t="s">
        <v>561</v>
      </c>
      <c r="L168" s="174" t="s">
        <v>562</v>
      </c>
      <c r="M168" s="174" t="s">
        <v>562</v>
      </c>
    </row>
    <row r="169" spans="2:13" s="145" customFormat="1" ht="16" x14ac:dyDescent="0.4">
      <c r="B169" s="145" t="str">
        <f>VLOOKUP(C169,Companies[#Data],3,FALSE)</f>
        <v>30.69727209-3</v>
      </c>
      <c r="C169" s="145" t="s">
        <v>460</v>
      </c>
      <c r="D169" s="163" t="s">
        <v>373</v>
      </c>
      <c r="E169" s="163" t="s">
        <v>507</v>
      </c>
      <c r="F169" s="145" t="s">
        <v>561</v>
      </c>
      <c r="G169" s="145" t="s">
        <v>561</v>
      </c>
      <c r="H169" s="174" t="s">
        <v>562</v>
      </c>
      <c r="I169" s="174" t="s">
        <v>100</v>
      </c>
      <c r="J169" s="175">
        <v>0</v>
      </c>
      <c r="K169" s="174" t="s">
        <v>561</v>
      </c>
      <c r="L169" s="174" t="s">
        <v>562</v>
      </c>
      <c r="M169" s="174" t="s">
        <v>562</v>
      </c>
    </row>
    <row r="170" spans="2:13" s="145" customFormat="1" ht="16" x14ac:dyDescent="0.4">
      <c r="B170" s="145" t="str">
        <f>VLOOKUP(C170,Companies[#Data],3,FALSE)</f>
        <v>30.69727209-3</v>
      </c>
      <c r="C170" s="145" t="s">
        <v>460</v>
      </c>
      <c r="D170" s="163" t="s">
        <v>373</v>
      </c>
      <c r="E170" s="145" t="s">
        <v>505</v>
      </c>
      <c r="F170" s="145" t="s">
        <v>561</v>
      </c>
      <c r="G170" s="145" t="s">
        <v>561</v>
      </c>
      <c r="H170" s="174" t="s">
        <v>562</v>
      </c>
      <c r="I170" s="174" t="s">
        <v>100</v>
      </c>
      <c r="J170" s="175">
        <v>345.43884691000005</v>
      </c>
      <c r="K170" s="174" t="s">
        <v>561</v>
      </c>
      <c r="L170" s="174" t="s">
        <v>562</v>
      </c>
      <c r="M170" s="174" t="s">
        <v>562</v>
      </c>
    </row>
    <row r="171" spans="2:13" s="145" customFormat="1" ht="16" x14ac:dyDescent="0.4">
      <c r="B171" s="145" t="str">
        <f>VLOOKUP(C171,Companies[#Data],3,FALSE)</f>
        <v>30.69727209-3</v>
      </c>
      <c r="C171" s="145" t="s">
        <v>460</v>
      </c>
      <c r="D171" s="163" t="s">
        <v>373</v>
      </c>
      <c r="E171" s="145" t="s">
        <v>503</v>
      </c>
      <c r="F171" s="145" t="s">
        <v>561</v>
      </c>
      <c r="G171" s="145" t="s">
        <v>561</v>
      </c>
      <c r="H171" s="174" t="s">
        <v>562</v>
      </c>
      <c r="I171" s="174" t="s">
        <v>100</v>
      </c>
      <c r="J171" s="175">
        <v>0</v>
      </c>
      <c r="K171" s="174" t="s">
        <v>561</v>
      </c>
      <c r="L171" s="174" t="s">
        <v>562</v>
      </c>
      <c r="M171" s="174" t="s">
        <v>562</v>
      </c>
    </row>
    <row r="172" spans="2:13" s="145" customFormat="1" ht="16" x14ac:dyDescent="0.4">
      <c r="B172" s="145" t="str">
        <f>VLOOKUP(C172,Companies[#Data],3,FALSE)</f>
        <v>30.69727209-3</v>
      </c>
      <c r="C172" s="145" t="s">
        <v>460</v>
      </c>
      <c r="D172" s="163" t="s">
        <v>373</v>
      </c>
      <c r="E172" s="145" t="s">
        <v>502</v>
      </c>
      <c r="F172" s="145" t="s">
        <v>561</v>
      </c>
      <c r="H172" s="174"/>
      <c r="I172" s="174" t="s">
        <v>100</v>
      </c>
      <c r="J172" s="175">
        <v>0</v>
      </c>
      <c r="K172" s="174"/>
      <c r="L172" s="174"/>
      <c r="M172" s="174"/>
    </row>
    <row r="173" spans="2:13" s="145" customFormat="1" ht="16" x14ac:dyDescent="0.4">
      <c r="B173" s="145" t="str">
        <f>VLOOKUP(C173,Companies[#Data],3,FALSE)</f>
        <v>30.69727209-3</v>
      </c>
      <c r="C173" s="145" t="s">
        <v>460</v>
      </c>
      <c r="D173" s="163" t="s">
        <v>373</v>
      </c>
      <c r="E173" s="163" t="s">
        <v>497</v>
      </c>
      <c r="F173" s="145" t="s">
        <v>561</v>
      </c>
      <c r="G173" s="145" t="s">
        <v>561</v>
      </c>
      <c r="H173" s="174" t="s">
        <v>562</v>
      </c>
      <c r="I173" s="174" t="s">
        <v>100</v>
      </c>
      <c r="J173" s="175">
        <v>0</v>
      </c>
      <c r="K173" s="174" t="s">
        <v>561</v>
      </c>
      <c r="L173" s="174" t="s">
        <v>562</v>
      </c>
      <c r="M173" s="174" t="s">
        <v>562</v>
      </c>
    </row>
    <row r="174" spans="2:13" s="145" customFormat="1" ht="16" x14ac:dyDescent="0.4">
      <c r="B174" s="145" t="str">
        <f>VLOOKUP(C174,Companies[#Data],3,FALSE)</f>
        <v>30.69727209-3</v>
      </c>
      <c r="C174" s="145" t="s">
        <v>460</v>
      </c>
      <c r="D174" s="163" t="s">
        <v>373</v>
      </c>
      <c r="E174" s="145" t="s">
        <v>500</v>
      </c>
      <c r="F174" s="145" t="s">
        <v>561</v>
      </c>
      <c r="G174" s="145" t="s">
        <v>561</v>
      </c>
      <c r="H174" s="174" t="s">
        <v>562</v>
      </c>
      <c r="I174" s="174" t="s">
        <v>100</v>
      </c>
      <c r="J174" s="175">
        <v>238.132542</v>
      </c>
      <c r="K174" s="174" t="s">
        <v>561</v>
      </c>
      <c r="L174" s="174" t="s">
        <v>562</v>
      </c>
      <c r="M174" s="174" t="s">
        <v>562</v>
      </c>
    </row>
    <row r="175" spans="2:13" s="145" customFormat="1" ht="16" x14ac:dyDescent="0.4">
      <c r="B175" s="145" t="str">
        <f>VLOOKUP(C175,Companies[#Data],3,FALSE)</f>
        <v>30.69727209-3</v>
      </c>
      <c r="C175" s="145" t="s">
        <v>460</v>
      </c>
      <c r="D175" s="163" t="s">
        <v>376</v>
      </c>
      <c r="E175" s="163" t="s">
        <v>519</v>
      </c>
      <c r="F175" s="145" t="s">
        <v>561</v>
      </c>
      <c r="G175" s="145" t="s">
        <v>561</v>
      </c>
      <c r="H175" s="174" t="s">
        <v>562</v>
      </c>
      <c r="I175" s="174" t="s">
        <v>100</v>
      </c>
      <c r="J175" s="175">
        <v>0</v>
      </c>
      <c r="K175" s="174" t="s">
        <v>561</v>
      </c>
      <c r="L175" s="174" t="s">
        <v>562</v>
      </c>
      <c r="M175" s="174" t="s">
        <v>562</v>
      </c>
    </row>
    <row r="176" spans="2:13" s="145" customFormat="1" ht="16" x14ac:dyDescent="0.4">
      <c r="B176" s="145" t="str">
        <f>VLOOKUP(C176,Companies[#Data],3,FALSE)</f>
        <v>30.69727209-3</v>
      </c>
      <c r="C176" s="145" t="s">
        <v>460</v>
      </c>
      <c r="D176" s="163" t="s">
        <v>380</v>
      </c>
      <c r="E176" s="145" t="s">
        <v>516</v>
      </c>
      <c r="F176" s="145" t="s">
        <v>561</v>
      </c>
      <c r="G176" s="145" t="s">
        <v>561</v>
      </c>
      <c r="H176" s="174" t="s">
        <v>562</v>
      </c>
      <c r="I176" s="174" t="s">
        <v>100</v>
      </c>
      <c r="J176" s="175">
        <v>0</v>
      </c>
      <c r="K176" s="174" t="s">
        <v>561</v>
      </c>
      <c r="L176" s="174" t="s">
        <v>562</v>
      </c>
      <c r="M176" s="174" t="s">
        <v>562</v>
      </c>
    </row>
    <row r="177" spans="3:14" s="145" customFormat="1" ht="15.5" thickBot="1" x14ac:dyDescent="0.45">
      <c r="G177" s="175"/>
      <c r="H177" s="174"/>
      <c r="I177" s="174"/>
      <c r="J177" s="175"/>
    </row>
    <row r="178" spans="3:14" s="145" customFormat="1" ht="15.5" thickBot="1" x14ac:dyDescent="0.45">
      <c r="F178" s="338" t="s">
        <v>2163</v>
      </c>
      <c r="G178" s="175"/>
      <c r="H178" s="176" t="s">
        <v>529</v>
      </c>
      <c r="I178" s="177"/>
      <c r="J178" s="107">
        <f>SUMIF(Table10[Moneda de la información],"USD",Table10[Valor de ingresos])+(IFERROR(SUMIF(Table10[Moneda de la información],"&lt;&gt;USD",Table10[Valor de ingresos])/'Parte 1 - Datos generales'!$E$45,0))</f>
        <v>1597.1389212973488</v>
      </c>
    </row>
    <row r="179" spans="3:14" s="145" customFormat="1" ht="15.5" thickBot="1" x14ac:dyDescent="0.45">
      <c r="G179" s="175"/>
      <c r="H179" s="174"/>
      <c r="I179" s="178"/>
      <c r="J179" s="150"/>
    </row>
    <row r="180" spans="3:14" s="145" customFormat="1" ht="15.5" thickBot="1" x14ac:dyDescent="0.45">
      <c r="F180" s="338" t="str">
        <f>"Total en "&amp;'Parte 1 - Datos generales'!$E$44</f>
        <v>Total en ARS</v>
      </c>
      <c r="G180" s="175"/>
      <c r="H180" s="176" t="str">
        <f>"Total en "&amp;'Parte 1 - Datos generales'!$E$44</f>
        <v>Total en ARS</v>
      </c>
      <c r="I180" s="177"/>
      <c r="J180" s="107">
        <f>IF('Parte 1 - Datos generales'!$E$44="USD",0,SUMIF(Table10[Moneda de la información],'Parte 1 - Datos generales'!$E$44,Table10[Valor de ingresos]))+(IFERROR(SUMIF(Table10[Moneda de la información],"USD",Table10[Valor de ingresos])*'Parte 1 - Datos generales'!$E$45,0))</f>
        <v>151983.73975065572</v>
      </c>
    </row>
    <row r="181" spans="3:14" s="145" customFormat="1" ht="15" x14ac:dyDescent="0.4">
      <c r="H181" s="174"/>
      <c r="I181" s="174"/>
      <c r="J181" s="175"/>
    </row>
    <row r="182" spans="3:14" ht="23.25" customHeight="1" x14ac:dyDescent="0.35">
      <c r="C182" s="404" t="s">
        <v>530</v>
      </c>
      <c r="D182" s="404"/>
      <c r="E182" s="404"/>
      <c r="F182" s="404"/>
      <c r="G182" s="404"/>
      <c r="H182" s="404"/>
      <c r="I182" s="404"/>
      <c r="J182" s="404"/>
      <c r="K182" s="404"/>
      <c r="L182" s="404"/>
      <c r="M182" s="404"/>
      <c r="N182" s="404"/>
    </row>
    <row r="183" spans="3:14" s="145" customFormat="1" ht="15" x14ac:dyDescent="0.4">
      <c r="C183" s="402" t="s">
        <v>531</v>
      </c>
      <c r="D183" s="402"/>
      <c r="E183" s="402"/>
      <c r="F183" s="402"/>
      <c r="G183" s="402"/>
      <c r="H183" s="402"/>
      <c r="I183" s="402"/>
      <c r="J183" s="402"/>
      <c r="K183" s="402"/>
      <c r="L183" s="402"/>
      <c r="M183" s="402"/>
      <c r="N183" s="402"/>
    </row>
    <row r="184" spans="3:14" s="145" customFormat="1" ht="15" x14ac:dyDescent="0.4">
      <c r="C184" s="402" t="s">
        <v>2164</v>
      </c>
      <c r="D184" s="402"/>
      <c r="E184" s="402"/>
      <c r="F184" s="402"/>
      <c r="G184" s="402"/>
      <c r="H184" s="402"/>
      <c r="I184" s="402"/>
      <c r="J184" s="402"/>
      <c r="K184" s="402"/>
      <c r="L184" s="402"/>
      <c r="M184" s="402"/>
      <c r="N184" s="402"/>
    </row>
    <row r="185" spans="3:14" s="145" customFormat="1" ht="15" x14ac:dyDescent="0.4">
      <c r="C185" s="402" t="s">
        <v>532</v>
      </c>
      <c r="D185" s="402"/>
      <c r="E185" s="402"/>
      <c r="F185" s="402"/>
      <c r="G185" s="402"/>
      <c r="H185" s="402"/>
      <c r="I185" s="402"/>
      <c r="J185" s="402"/>
      <c r="K185" s="402"/>
      <c r="L185" s="402"/>
      <c r="M185" s="402"/>
      <c r="N185" s="402"/>
    </row>
    <row r="186" spans="3:14" s="145" customFormat="1" ht="15" x14ac:dyDescent="0.4">
      <c r="C186" s="402" t="s">
        <v>534</v>
      </c>
      <c r="D186" s="402"/>
      <c r="E186" s="402"/>
      <c r="F186" s="402"/>
      <c r="G186" s="402"/>
      <c r="H186" s="402"/>
      <c r="I186" s="402"/>
      <c r="J186" s="402"/>
      <c r="K186" s="402"/>
      <c r="L186" s="402"/>
      <c r="M186" s="402"/>
      <c r="N186" s="402"/>
    </row>
    <row r="187" spans="3:14" s="145" customFormat="1" ht="15" x14ac:dyDescent="0.4">
      <c r="C187" s="402" t="s">
        <v>540</v>
      </c>
      <c r="D187" s="402"/>
      <c r="E187" s="402"/>
      <c r="F187" s="402"/>
      <c r="G187" s="402"/>
      <c r="H187" s="402"/>
      <c r="I187" s="402"/>
      <c r="J187" s="402"/>
      <c r="K187" s="402"/>
      <c r="L187" s="402"/>
      <c r="M187" s="402"/>
      <c r="N187" s="402"/>
    </row>
    <row r="188" spans="3:14" s="145" customFormat="1" ht="15" x14ac:dyDescent="0.4">
      <c r="C188" s="402" t="s">
        <v>542</v>
      </c>
      <c r="D188" s="402"/>
      <c r="E188" s="402"/>
      <c r="F188" s="402"/>
      <c r="G188" s="402"/>
      <c r="H188" s="402"/>
      <c r="I188" s="402"/>
      <c r="J188" s="402"/>
      <c r="K188" s="402"/>
      <c r="L188" s="402"/>
      <c r="M188" s="402"/>
      <c r="N188" s="402"/>
    </row>
    <row r="189" spans="3:14" s="145" customFormat="1" ht="15" x14ac:dyDescent="0.4">
      <c r="C189" s="402" t="s">
        <v>543</v>
      </c>
      <c r="D189" s="402"/>
      <c r="E189" s="402"/>
      <c r="F189" s="402"/>
      <c r="G189" s="402"/>
      <c r="H189" s="402"/>
      <c r="I189" s="402"/>
      <c r="J189" s="402"/>
      <c r="K189" s="402"/>
      <c r="L189" s="402"/>
      <c r="M189" s="402"/>
      <c r="N189" s="402"/>
    </row>
    <row r="190" spans="3:14" s="145" customFormat="1" ht="15" x14ac:dyDescent="0.4">
      <c r="C190" s="402"/>
      <c r="D190" s="402"/>
      <c r="E190" s="402"/>
      <c r="F190" s="402"/>
      <c r="G190" s="402"/>
      <c r="H190" s="402"/>
      <c r="I190" s="402"/>
      <c r="J190" s="402"/>
      <c r="K190" s="402"/>
      <c r="L190" s="402"/>
      <c r="M190" s="402"/>
      <c r="N190" s="402"/>
    </row>
    <row r="191" spans="3:14" s="145" customFormat="1" ht="16.5" customHeight="1" thickBot="1" x14ac:dyDescent="0.45">
      <c r="C191" s="405"/>
      <c r="D191" s="405"/>
      <c r="E191" s="405"/>
      <c r="F191" s="405"/>
      <c r="G191" s="405"/>
      <c r="H191" s="405"/>
      <c r="I191" s="405"/>
      <c r="J191" s="405"/>
      <c r="K191" s="405"/>
      <c r="L191" s="405"/>
      <c r="M191" s="405"/>
      <c r="N191" s="405"/>
    </row>
    <row r="192" spans="3:14" s="145" customFormat="1" ht="15" x14ac:dyDescent="0.4">
      <c r="C192" s="394"/>
      <c r="D192" s="394"/>
      <c r="E192" s="394"/>
      <c r="F192" s="394"/>
      <c r="G192" s="394"/>
      <c r="H192" s="394"/>
      <c r="I192" s="394"/>
      <c r="J192" s="394"/>
      <c r="K192" s="394"/>
      <c r="L192" s="394"/>
      <c r="M192" s="394"/>
      <c r="N192" s="394"/>
    </row>
    <row r="193" spans="3:14" s="145" customFormat="1" ht="15.5" thickBot="1" x14ac:dyDescent="0.45">
      <c r="C193" s="395" t="s">
        <v>32</v>
      </c>
      <c r="D193" s="396"/>
      <c r="E193" s="396"/>
      <c r="F193" s="396"/>
      <c r="G193" s="396"/>
      <c r="H193" s="396"/>
      <c r="I193" s="396"/>
      <c r="J193" s="396"/>
      <c r="K193" s="396"/>
      <c r="L193" s="396"/>
      <c r="M193" s="396"/>
      <c r="N193" s="396"/>
    </row>
    <row r="194" spans="3:14" s="145" customFormat="1" ht="15" x14ac:dyDescent="0.4">
      <c r="C194" s="397" t="s">
        <v>33</v>
      </c>
      <c r="D194" s="398"/>
      <c r="E194" s="398"/>
      <c r="F194" s="398"/>
      <c r="G194" s="398"/>
      <c r="H194" s="398"/>
      <c r="I194" s="398"/>
      <c r="J194" s="398"/>
      <c r="K194" s="398"/>
      <c r="L194" s="398"/>
      <c r="M194" s="398"/>
      <c r="N194" s="398"/>
    </row>
    <row r="195" spans="3:14" s="145" customFormat="1" ht="15.5" thickBot="1" x14ac:dyDescent="0.45">
      <c r="C195" s="399"/>
      <c r="D195" s="399"/>
      <c r="E195" s="399"/>
      <c r="F195" s="399"/>
      <c r="G195" s="399"/>
      <c r="H195" s="399"/>
      <c r="I195" s="399"/>
      <c r="J195" s="399"/>
      <c r="K195" s="399"/>
      <c r="L195" s="399"/>
      <c r="M195" s="399"/>
      <c r="N195" s="399"/>
    </row>
    <row r="196" spans="3:14" ht="15" x14ac:dyDescent="0.35">
      <c r="C196" s="354" t="s">
        <v>34</v>
      </c>
      <c r="D196" s="354"/>
      <c r="E196" s="354"/>
      <c r="F196" s="354"/>
      <c r="G196" s="354"/>
    </row>
    <row r="197" spans="3:14" ht="15" customHeight="1" x14ac:dyDescent="0.35">
      <c r="C197" s="339" t="s">
        <v>35</v>
      </c>
      <c r="D197" s="339"/>
      <c r="E197" s="339"/>
      <c r="F197" s="339"/>
      <c r="G197" s="339"/>
    </row>
    <row r="198" spans="3:14" ht="15" x14ac:dyDescent="0.35">
      <c r="C198" s="347" t="s">
        <v>37</v>
      </c>
      <c r="D198" s="347"/>
      <c r="E198" s="347"/>
      <c r="F198" s="347"/>
      <c r="G198" s="347"/>
    </row>
  </sheetData>
  <protectedRanges>
    <protectedRange algorithmName="SHA-512" hashValue="19r0bVvPR7yZA0UiYij7Tv1CBk3noIABvFePbLhCJ4nk3L6A+Fy+RdPPS3STf+a52x4pG2PQK4FAkXK9epnlIA==" saltValue="gQC4yrLvnbJqxYZ0KSEoZA==" spinCount="100000" sqref="C177:D180 F177:G180 H177 B117:C176 H117:H176" name="Government revenues_1"/>
    <protectedRange algorithmName="SHA-512" hashValue="19r0bVvPR7yZA0UiYij7Tv1CBk3noIABvFePbLhCJ4nk3L6A+Fy+RdPPS3STf+a52x4pG2PQK4FAkXK9epnlIA==" saltValue="gQC4yrLvnbJqxYZ0KSEoZA==" spinCount="100000" sqref="I178:I180 I15:I176" name="Government revenues_2"/>
    <protectedRange algorithmName="SHA-512" hashValue="19r0bVvPR7yZA0UiYij7Tv1CBk3noIABvFePbLhCJ4nk3L6A+Fy+RdPPS3STf+a52x4pG2PQK4FAkXK9epnlIA==" saltValue="gQC4yrLvnbJqxYZ0KSEoZA==" spinCount="100000" sqref="D15" name="Government revenues"/>
    <protectedRange algorithmName="SHA-512" hashValue="19r0bVvPR7yZA0UiYij7Tv1CBk3noIABvFePbLhCJ4nk3L6A+Fy+RdPPS3STf+a52x4pG2PQK4FAkXK9epnlIA==" saltValue="gQC4yrLvnbJqxYZ0KSEoZA==" spinCount="100000" sqref="D16" name="Government revenues_4"/>
    <protectedRange algorithmName="SHA-512" hashValue="19r0bVvPR7yZA0UiYij7Tv1CBk3noIABvFePbLhCJ4nk3L6A+Fy+RdPPS3STf+a52x4pG2PQK4FAkXK9epnlIA==" saltValue="gQC4yrLvnbJqxYZ0KSEoZA==" spinCount="100000" sqref="D17:D18" name="Government revenues_5"/>
    <protectedRange algorithmName="SHA-512" hashValue="19r0bVvPR7yZA0UiYij7Tv1CBk3noIABvFePbLhCJ4nk3L6A+Fy+RdPPS3STf+a52x4pG2PQK4FAkXK9epnlIA==" saltValue="gQC4yrLvnbJqxYZ0KSEoZA==" spinCount="100000" sqref="D19" name="Government revenues_6"/>
    <protectedRange algorithmName="SHA-512" hashValue="19r0bVvPR7yZA0UiYij7Tv1CBk3noIABvFePbLhCJ4nk3L6A+Fy+RdPPS3STf+a52x4pG2PQK4FAkXK9epnlIA==" saltValue="gQC4yrLvnbJqxYZ0KSEoZA==" spinCount="100000" sqref="D21" name="Government revenues_7"/>
    <protectedRange algorithmName="SHA-512" hashValue="19r0bVvPR7yZA0UiYij7Tv1CBk3noIABvFePbLhCJ4nk3L6A+Fy+RdPPS3STf+a52x4pG2PQK4FAkXK9epnlIA==" saltValue="gQC4yrLvnbJqxYZ0KSEoZA==" spinCount="100000" sqref="D22" name="Government revenues_8"/>
    <protectedRange algorithmName="SHA-512" hashValue="19r0bVvPR7yZA0UiYij7Tv1CBk3noIABvFePbLhCJ4nk3L6A+Fy+RdPPS3STf+a52x4pG2PQK4FAkXK9epnlIA==" saltValue="gQC4yrLvnbJqxYZ0KSEoZA==" spinCount="100000" sqref="D23:D24" name="Government revenues_9"/>
    <protectedRange algorithmName="SHA-512" hashValue="19r0bVvPR7yZA0UiYij7Tv1CBk3noIABvFePbLhCJ4nk3L6A+Fy+RdPPS3STf+a52x4pG2PQK4FAkXK9epnlIA==" saltValue="gQC4yrLvnbJqxYZ0KSEoZA==" spinCount="100000" sqref="D25" name="Government revenues_10"/>
    <protectedRange algorithmName="SHA-512" hashValue="19r0bVvPR7yZA0UiYij7Tv1CBk3noIABvFePbLhCJ4nk3L6A+Fy+RdPPS3STf+a52x4pG2PQK4FAkXK9epnlIA==" saltValue="gQC4yrLvnbJqxYZ0KSEoZA==" spinCount="100000" sqref="D27" name="Government revenues_11"/>
    <protectedRange algorithmName="SHA-512" hashValue="19r0bVvPR7yZA0UiYij7Tv1CBk3noIABvFePbLhCJ4nk3L6A+Fy+RdPPS3STf+a52x4pG2PQK4FAkXK9epnlIA==" saltValue="gQC4yrLvnbJqxYZ0KSEoZA==" spinCount="100000" sqref="D28" name="Government revenues_12"/>
    <protectedRange algorithmName="SHA-512" hashValue="19r0bVvPR7yZA0UiYij7Tv1CBk3noIABvFePbLhCJ4nk3L6A+Fy+RdPPS3STf+a52x4pG2PQK4FAkXK9epnlIA==" saltValue="gQC4yrLvnbJqxYZ0KSEoZA==" spinCount="100000" sqref="D29:D30" name="Government revenues_14"/>
    <protectedRange algorithmName="SHA-512" hashValue="19r0bVvPR7yZA0UiYij7Tv1CBk3noIABvFePbLhCJ4nk3L6A+Fy+RdPPS3STf+a52x4pG2PQK4FAkXK9epnlIA==" saltValue="gQC4yrLvnbJqxYZ0KSEoZA==" spinCount="100000" sqref="D31" name="Government revenues_15"/>
    <protectedRange algorithmName="SHA-512" hashValue="19r0bVvPR7yZA0UiYij7Tv1CBk3noIABvFePbLhCJ4nk3L6A+Fy+RdPPS3STf+a52x4pG2PQK4FAkXK9epnlIA==" saltValue="gQC4yrLvnbJqxYZ0KSEoZA==" spinCount="100000" sqref="D33:D37 D39:D43 D45:D49 D51:D55 D57:D61 D63:D67 D69:D73 D75:D79 D81:D85 D87:D91 D93:D97 D99:D103 D105:D110 D113:D118 D121:D126 D129:D134 D137:D142 D145:D150 D153:D158 D161:D166 D169:D174" name="Government revenues_16"/>
    <protectedRange algorithmName="SHA-512" hashValue="19r0bVvPR7yZA0UiYij7Tv1CBk3noIABvFePbLhCJ4nk3L6A+Fy+RdPPS3STf+a52x4pG2PQK4FAkXK9epnlIA==" saltValue="gQC4yrLvnbJqxYZ0KSEoZA==" spinCount="100000" sqref="D111" name="Government revenues_3"/>
    <protectedRange algorithmName="SHA-512" hashValue="19r0bVvPR7yZA0UiYij7Tv1CBk3noIABvFePbLhCJ4nk3L6A+Fy+RdPPS3STf+a52x4pG2PQK4FAkXK9epnlIA==" saltValue="gQC4yrLvnbJqxYZ0KSEoZA==" spinCount="100000" sqref="D119" name="Government revenues_13"/>
    <protectedRange algorithmName="SHA-512" hashValue="19r0bVvPR7yZA0UiYij7Tv1CBk3noIABvFePbLhCJ4nk3L6A+Fy+RdPPS3STf+a52x4pG2PQK4FAkXK9epnlIA==" saltValue="gQC4yrLvnbJqxYZ0KSEoZA==" spinCount="100000" sqref="D127" name="Government revenues_17"/>
    <protectedRange algorithmName="SHA-512" hashValue="19r0bVvPR7yZA0UiYij7Tv1CBk3noIABvFePbLhCJ4nk3L6A+Fy+RdPPS3STf+a52x4pG2PQK4FAkXK9epnlIA==" saltValue="gQC4yrLvnbJqxYZ0KSEoZA==" spinCount="100000" sqref="D135" name="Government revenues_18"/>
    <protectedRange algorithmName="SHA-512" hashValue="19r0bVvPR7yZA0UiYij7Tv1CBk3noIABvFePbLhCJ4nk3L6A+Fy+RdPPS3STf+a52x4pG2PQK4FAkXK9epnlIA==" saltValue="gQC4yrLvnbJqxYZ0KSEoZA==" spinCount="100000" sqref="D143" name="Government revenues_19"/>
    <protectedRange algorithmName="SHA-512" hashValue="19r0bVvPR7yZA0UiYij7Tv1CBk3noIABvFePbLhCJ4nk3L6A+Fy+RdPPS3STf+a52x4pG2PQK4FAkXK9epnlIA==" saltValue="gQC4yrLvnbJqxYZ0KSEoZA==" spinCount="100000" sqref="D151" name="Government revenues_20"/>
    <protectedRange algorithmName="SHA-512" hashValue="19r0bVvPR7yZA0UiYij7Tv1CBk3noIABvFePbLhCJ4nk3L6A+Fy+RdPPS3STf+a52x4pG2PQK4FAkXK9epnlIA==" saltValue="gQC4yrLvnbJqxYZ0KSEoZA==" spinCount="100000" sqref="D159" name="Government revenues_21"/>
    <protectedRange algorithmName="SHA-512" hashValue="19r0bVvPR7yZA0UiYij7Tv1CBk3noIABvFePbLhCJ4nk3L6A+Fy+RdPPS3STf+a52x4pG2PQK4FAkXK9epnlIA==" saltValue="gQC4yrLvnbJqxYZ0KSEoZA==" spinCount="100000" sqref="D167" name="Government revenues_22"/>
    <protectedRange algorithmName="SHA-512" hashValue="19r0bVvPR7yZA0UiYij7Tv1CBk3noIABvFePbLhCJ4nk3L6A+Fy+RdPPS3STf+a52x4pG2PQK4FAkXK9epnlIA==" saltValue="gQC4yrLvnbJqxYZ0KSEoZA==" spinCount="100000" sqref="D175" name="Government revenues_23"/>
    <protectedRange algorithmName="SHA-512" hashValue="19r0bVvPR7yZA0UiYij7Tv1CBk3noIABvFePbLhCJ4nk3L6A+Fy+RdPPS3STf+a52x4pG2PQK4FAkXK9epnlIA==" saltValue="gQC4yrLvnbJqxYZ0KSEoZA==" spinCount="100000" sqref="D20" name="Government revenues_24"/>
    <protectedRange algorithmName="SHA-512" hashValue="19r0bVvPR7yZA0UiYij7Tv1CBk3noIABvFePbLhCJ4nk3L6A+Fy+RdPPS3STf+a52x4pG2PQK4FAkXK9epnlIA==" saltValue="gQC4yrLvnbJqxYZ0KSEoZA==" spinCount="100000" sqref="D26" name="Government revenues_25"/>
    <protectedRange algorithmName="SHA-512" hashValue="19r0bVvPR7yZA0UiYij7Tv1CBk3noIABvFePbLhCJ4nk3L6A+Fy+RdPPS3STf+a52x4pG2PQK4FAkXK9epnlIA==" saltValue="gQC4yrLvnbJqxYZ0KSEoZA==" spinCount="100000" sqref="D32" name="Government revenues_26"/>
    <protectedRange algorithmName="SHA-512" hashValue="19r0bVvPR7yZA0UiYij7Tv1CBk3noIABvFePbLhCJ4nk3L6A+Fy+RdPPS3STf+a52x4pG2PQK4FAkXK9epnlIA==" saltValue="gQC4yrLvnbJqxYZ0KSEoZA==" spinCount="100000" sqref="D38" name="Government revenues_27"/>
    <protectedRange algorithmName="SHA-512" hashValue="19r0bVvPR7yZA0UiYij7Tv1CBk3noIABvFePbLhCJ4nk3L6A+Fy+RdPPS3STf+a52x4pG2PQK4FAkXK9epnlIA==" saltValue="gQC4yrLvnbJqxYZ0KSEoZA==" spinCount="100000" sqref="D44" name="Government revenues_28"/>
    <protectedRange algorithmName="SHA-512" hashValue="19r0bVvPR7yZA0UiYij7Tv1CBk3noIABvFePbLhCJ4nk3L6A+Fy+RdPPS3STf+a52x4pG2PQK4FAkXK9epnlIA==" saltValue="gQC4yrLvnbJqxYZ0KSEoZA==" spinCount="100000" sqref="D50" name="Government revenues_29"/>
    <protectedRange algorithmName="SHA-512" hashValue="19r0bVvPR7yZA0UiYij7Tv1CBk3noIABvFePbLhCJ4nk3L6A+Fy+RdPPS3STf+a52x4pG2PQK4FAkXK9epnlIA==" saltValue="gQC4yrLvnbJqxYZ0KSEoZA==" spinCount="100000" sqref="D56" name="Government revenues_30"/>
    <protectedRange algorithmName="SHA-512" hashValue="19r0bVvPR7yZA0UiYij7Tv1CBk3noIABvFePbLhCJ4nk3L6A+Fy+RdPPS3STf+a52x4pG2PQK4FAkXK9epnlIA==" saltValue="gQC4yrLvnbJqxYZ0KSEoZA==" spinCount="100000" sqref="D62" name="Government revenues_31"/>
    <protectedRange algorithmName="SHA-512" hashValue="19r0bVvPR7yZA0UiYij7Tv1CBk3noIABvFePbLhCJ4nk3L6A+Fy+RdPPS3STf+a52x4pG2PQK4FAkXK9epnlIA==" saltValue="gQC4yrLvnbJqxYZ0KSEoZA==" spinCount="100000" sqref="D68" name="Government revenues_32"/>
    <protectedRange algorithmName="SHA-512" hashValue="19r0bVvPR7yZA0UiYij7Tv1CBk3noIABvFePbLhCJ4nk3L6A+Fy+RdPPS3STf+a52x4pG2PQK4FAkXK9epnlIA==" saltValue="gQC4yrLvnbJqxYZ0KSEoZA==" spinCount="100000" sqref="D74" name="Government revenues_33"/>
    <protectedRange algorithmName="SHA-512" hashValue="19r0bVvPR7yZA0UiYij7Tv1CBk3noIABvFePbLhCJ4nk3L6A+Fy+RdPPS3STf+a52x4pG2PQK4FAkXK9epnlIA==" saltValue="gQC4yrLvnbJqxYZ0KSEoZA==" spinCount="100000" sqref="D80" name="Government revenues_34"/>
    <protectedRange algorithmName="SHA-512" hashValue="19r0bVvPR7yZA0UiYij7Tv1CBk3noIABvFePbLhCJ4nk3L6A+Fy+RdPPS3STf+a52x4pG2PQK4FAkXK9epnlIA==" saltValue="gQC4yrLvnbJqxYZ0KSEoZA==" spinCount="100000" sqref="D86" name="Government revenues_35"/>
    <protectedRange algorithmName="SHA-512" hashValue="19r0bVvPR7yZA0UiYij7Tv1CBk3noIABvFePbLhCJ4nk3L6A+Fy+RdPPS3STf+a52x4pG2PQK4FAkXK9epnlIA==" saltValue="gQC4yrLvnbJqxYZ0KSEoZA==" spinCount="100000" sqref="D92" name="Government revenues_36"/>
    <protectedRange algorithmName="SHA-512" hashValue="19r0bVvPR7yZA0UiYij7Tv1CBk3noIABvFePbLhCJ4nk3L6A+Fy+RdPPS3STf+a52x4pG2PQK4FAkXK9epnlIA==" saltValue="gQC4yrLvnbJqxYZ0KSEoZA==" spinCount="100000" sqref="D98" name="Government revenues_37"/>
    <protectedRange algorithmName="SHA-512" hashValue="19r0bVvPR7yZA0UiYij7Tv1CBk3noIABvFePbLhCJ4nk3L6A+Fy+RdPPS3STf+a52x4pG2PQK4FAkXK9epnlIA==" saltValue="gQC4yrLvnbJqxYZ0KSEoZA==" spinCount="100000" sqref="D104" name="Government revenues_38"/>
    <protectedRange algorithmName="SHA-512" hashValue="19r0bVvPR7yZA0UiYij7Tv1CBk3noIABvFePbLhCJ4nk3L6A+Fy+RdPPS3STf+a52x4pG2PQK4FAkXK9epnlIA==" saltValue="gQC4yrLvnbJqxYZ0KSEoZA==" spinCount="100000" sqref="D112" name="Government revenues_39"/>
    <protectedRange algorithmName="SHA-512" hashValue="19r0bVvPR7yZA0UiYij7Tv1CBk3noIABvFePbLhCJ4nk3L6A+Fy+RdPPS3STf+a52x4pG2PQK4FAkXK9epnlIA==" saltValue="gQC4yrLvnbJqxYZ0KSEoZA==" spinCount="100000" sqref="D120" name="Government revenues_40"/>
    <protectedRange algorithmName="SHA-512" hashValue="19r0bVvPR7yZA0UiYij7Tv1CBk3noIABvFePbLhCJ4nk3L6A+Fy+RdPPS3STf+a52x4pG2PQK4FAkXK9epnlIA==" saltValue="gQC4yrLvnbJqxYZ0KSEoZA==" spinCount="100000" sqref="D128" name="Government revenues_41"/>
    <protectedRange algorithmName="SHA-512" hashValue="19r0bVvPR7yZA0UiYij7Tv1CBk3noIABvFePbLhCJ4nk3L6A+Fy+RdPPS3STf+a52x4pG2PQK4FAkXK9epnlIA==" saltValue="gQC4yrLvnbJqxYZ0KSEoZA==" spinCount="100000" sqref="D136" name="Government revenues_42"/>
    <protectedRange algorithmName="SHA-512" hashValue="19r0bVvPR7yZA0UiYij7Tv1CBk3noIABvFePbLhCJ4nk3L6A+Fy+RdPPS3STf+a52x4pG2PQK4FAkXK9epnlIA==" saltValue="gQC4yrLvnbJqxYZ0KSEoZA==" spinCount="100000" sqref="D144" name="Government revenues_43"/>
    <protectedRange algorithmName="SHA-512" hashValue="19r0bVvPR7yZA0UiYij7Tv1CBk3noIABvFePbLhCJ4nk3L6A+Fy+RdPPS3STf+a52x4pG2PQK4FAkXK9epnlIA==" saltValue="gQC4yrLvnbJqxYZ0KSEoZA==" spinCount="100000" sqref="D152" name="Government revenues_44"/>
    <protectedRange algorithmName="SHA-512" hashValue="19r0bVvPR7yZA0UiYij7Tv1CBk3noIABvFePbLhCJ4nk3L6A+Fy+RdPPS3STf+a52x4pG2PQK4FAkXK9epnlIA==" saltValue="gQC4yrLvnbJqxYZ0KSEoZA==" spinCount="100000" sqref="D160" name="Government revenues_45"/>
    <protectedRange algorithmName="SHA-512" hashValue="19r0bVvPR7yZA0UiYij7Tv1CBk3noIABvFePbLhCJ4nk3L6A+Fy+RdPPS3STf+a52x4pG2PQK4FAkXK9epnlIA==" saltValue="gQC4yrLvnbJqxYZ0KSEoZA==" spinCount="100000" sqref="D168" name="Government revenues_46"/>
    <protectedRange algorithmName="SHA-512" hashValue="19r0bVvPR7yZA0UiYij7Tv1CBk3noIABvFePbLhCJ4nk3L6A+Fy+RdPPS3STf+a52x4pG2PQK4FAkXK9epnlIA==" saltValue="gQC4yrLvnbJqxYZ0KSEoZA==" spinCount="100000" sqref="D176" name="Government revenues_47"/>
  </protectedRanges>
  <mergeCells count="28">
    <mergeCell ref="C195:N195"/>
    <mergeCell ref="C196:G196"/>
    <mergeCell ref="C197:G197"/>
    <mergeCell ref="C198:G198"/>
    <mergeCell ref="C189:N189"/>
    <mergeCell ref="C190:N190"/>
    <mergeCell ref="C191:N191"/>
    <mergeCell ref="C192:N192"/>
    <mergeCell ref="C193:N193"/>
    <mergeCell ref="C194:N194"/>
    <mergeCell ref="C188:N188"/>
    <mergeCell ref="C8:N8"/>
    <mergeCell ref="C9:N9"/>
    <mergeCell ref="C10:N10"/>
    <mergeCell ref="C11:N11"/>
    <mergeCell ref="B13:N13"/>
    <mergeCell ref="C182:N182"/>
    <mergeCell ref="C183:N183"/>
    <mergeCell ref="C184:N184"/>
    <mergeCell ref="C185:N185"/>
    <mergeCell ref="C186:N186"/>
    <mergeCell ref="C187:N187"/>
    <mergeCell ref="C7:N7"/>
    <mergeCell ref="C2:N2"/>
    <mergeCell ref="C3:N3"/>
    <mergeCell ref="C4:N4"/>
    <mergeCell ref="C5:N5"/>
    <mergeCell ref="C6:N6"/>
  </mergeCells>
  <dataValidations count="15">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17:J176" xr:uid="{00000000-0002-0000-0600-000000000000}">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17:M176" xr:uid="{00000000-0002-0000-0600-000001000000}">
      <formula1>"&lt;Unidad&gt;,Sm3,Sm3 o.e.,Barriles,Toneladas,oz,carats,Pce"</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76 E118 E126 E134 E142 E150 E158 E166 E174 E162 E122 E130 E138 E146 E154 E120 E128 E136 E144 E152 E160 E168 E170" xr:uid="{00000000-0002-0000-0600-000002000000}">
      <formula1>Revenue_stream_list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17:L176" xr:uid="{00000000-0002-0000-0600-000003000000}">
      <formula1>0.1</formula1>
      <formula2>0.2</formula2>
    </dataValidation>
    <dataValidation type="list" showInputMessage="1" showErrorMessage="1" sqref="C117:C176" xr:uid="{00000000-0002-0000-0600-000004000000}">
      <formula1>Companies_list</formula1>
    </dataValidation>
    <dataValidation type="list" showInputMessage="1" showErrorMessage="1" sqref="H117:H176" xr:uid="{00000000-0002-0000-0600-000005000000}">
      <formula1>Projectname</formula1>
    </dataValidation>
    <dataValidation type="list" allowBlank="1" showInputMessage="1" showErrorMessage="1" sqref="K117:K176 F117:G176" xr:uid="{00000000-0002-0000-0600-000006000000}">
      <formula1>Simple_options_list</formula1>
    </dataValidation>
    <dataValidation type="list" allowBlank="1" showInputMessage="1" showErrorMessage="1" sqref="B117:B176" xr:uid="{00000000-0002-0000-0600-000007000000}">
      <formula1>Sector_list</formula1>
    </dataValidation>
    <dataValidation type="whole" allowBlank="1" showInputMessage="1" showErrorMessage="1" errorTitle="No editar estas celdas" error="Por favor, no edite estas celdas" sqref="C193" xr:uid="{00000000-0002-0000-0600-000009000000}">
      <formula1>10000</formula1>
      <formula2>50000</formula2>
    </dataValidation>
    <dataValidation type="whole" showInputMessage="1" showErrorMessage="1" sqref="C196:G198" xr:uid="{00000000-0002-0000-0600-00000A000000}">
      <formula1>999999</formula1>
      <formula2>99999999</formula2>
    </dataValidation>
    <dataValidation type="textLength" allowBlank="1" showInputMessage="1" showErrorMessage="1" sqref="O182:O195 C194:N195 B191:B195 C191:N192 J61:J116 H179 H177 H181 I177:O181 N16:N116 I1:I14 A1:A195 O1:O116 N1:N14 B1:C116 E104 D1:D14 E32:E36 E26:E30 E110 E107:E108 E98:E102 E92:E96 E86:E90 E80:E84 E74:E78 E68:E72 E62:E66 E56:E60 E50:E54 E44:E48 E38:E42 E20:E24 E1:E18 E114:E116 E112 F1:H116 E123:E124 E131:E132 E139:E140 E147:E148 E155:E156 E163:E164 E171:E172 K1:M116 J1:J59 B177:E181 G177:G181 F181 F177 F179" xr:uid="{00000000-0002-0000-0600-00000B000000}">
      <formula1>9999999</formula1>
      <formula2>99999999</formula2>
    </dataValidation>
    <dataValidation type="textLength" allowBlank="1" showInputMessage="1" showErrorMessage="1" errorTitle="Por favor, no editar estas celda" error="Por favor, no edite estas celdas" sqref="C182:N183" xr:uid="{00000000-0002-0000-0600-00000C000000}">
      <formula1>10000</formula1>
      <formula2>50000</formula2>
    </dataValidation>
    <dataValidation type="list" allowBlank="1" showInputMessage="1" showErrorMessage="1" sqref="I15:I176" xr:uid="{00000000-0002-0000-0600-00000D000000}">
      <formula1>Currency_code_list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D15:D176" xr:uid="{00000000-0002-0000-0600-00000E000000}">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9 E25 E31 E37 E43 E49 E55 E61 E67 E73 E79 E85 E91 E97 E103 E105:E106 E111 E119 E127 E135 E143 E151 E159 E167 E175 E109 E117 E125 E133 E141 E149 E157 E165 E173 E113 E121 E129 E137 E145 E153 E161 E169" xr:uid="{00000000-0002-0000-0600-00000F000000}"/>
  </dataValidations>
  <hyperlinks>
    <hyperlink ref="C9:K9" r:id="rId1" display="If you have any questions, please contact data@eiti.org" xr:uid="{00000000-0004-0000-0600-000000000000}"/>
    <hyperlink ref="B13" r:id="rId2" location="r4-1" display="EITI Requirement 4.1" xr:uid="{00000000-0004-0000-0600-000001000000}"/>
    <hyperlink ref="B13:N13" r:id="rId3" location="r4-1" display="Requisito EITI 4.1.c: Pagos de empresas ;  Requisito 4.7: Información a nivel de proyecto" xr:uid="{00000000-0004-0000-0600-000002000000}"/>
    <hyperlink ref="C194:G194" r:id="rId4" display="Give us your feedback or report a conflict in the data! Write to us at  data@eiti.org" xr:uid="{00000000-0004-0000-0600-000003000000}"/>
    <hyperlink ref="C193:G193" r:id="rId5" display="Puede acceder a la versión más reciente de las plantillas de datos resumidos en https://eiti.org/es/documento/plantilla-datos-resumidos-del-eiti" xr:uid="{00000000-0004-0000-0600-000004000000}"/>
  </hyperlinks>
  <pageMargins left="0.7" right="0.7" top="0.75" bottom="0.75" header="0.3" footer="0.3"/>
  <pageSetup paperSize="9" orientation="portrait" r:id="rId6"/>
  <legacyDrawing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C134" zoomScale="75" zoomScaleNormal="75" workbookViewId="0">
      <selection activeCell="O80" sqref="O80"/>
    </sheetView>
  </sheetViews>
  <sheetFormatPr defaultColWidth="9.26953125" defaultRowHeight="14" x14ac:dyDescent="0.35"/>
  <cols>
    <col min="1" max="1" width="38.7265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26.7265625" customWidth="1"/>
    <col min="19" max="19" width="61.7265625" customWidth="1"/>
    <col min="20" max="20" width="10.7265625" customWidth="1"/>
    <col min="27" max="27" width="10.453125" customWidth="1"/>
    <col min="29" max="29" width="15.54296875" customWidth="1"/>
    <col min="31" max="31" width="16" customWidth="1"/>
  </cols>
  <sheetData>
    <row r="1" spans="1:31" x14ac:dyDescent="0.35">
      <c r="A1" s="1" t="s">
        <v>563</v>
      </c>
      <c r="I1" s="1" t="s">
        <v>564</v>
      </c>
      <c r="K1" s="1" t="s">
        <v>565</v>
      </c>
      <c r="N1" s="1" t="s">
        <v>566</v>
      </c>
      <c r="S1" s="1" t="s">
        <v>567</v>
      </c>
      <c r="AA1" s="1" t="s">
        <v>568</v>
      </c>
      <c r="AC1" s="1" t="s">
        <v>569</v>
      </c>
      <c r="AE1" s="1" t="s">
        <v>570</v>
      </c>
    </row>
    <row r="2" spans="1:31" ht="14.5" x14ac:dyDescent="0.35">
      <c r="A2" s="1" t="s">
        <v>571</v>
      </c>
      <c r="B2" s="1" t="s">
        <v>572</v>
      </c>
      <c r="C2" s="1" t="s">
        <v>573</v>
      </c>
      <c r="D2" s="1" t="s">
        <v>574</v>
      </c>
      <c r="E2" s="1" t="s">
        <v>575</v>
      </c>
      <c r="F2" s="1" t="s">
        <v>576</v>
      </c>
      <c r="G2" s="1" t="s">
        <v>577</v>
      </c>
      <c r="I2" t="s">
        <v>578</v>
      </c>
      <c r="K2" t="s">
        <v>578</v>
      </c>
      <c r="N2" s="4" t="s">
        <v>579</v>
      </c>
      <c r="O2" s="4" t="s">
        <v>580</v>
      </c>
      <c r="P2" s="4" t="s">
        <v>581</v>
      </c>
      <c r="S2" s="1" t="s">
        <v>582</v>
      </c>
      <c r="T2" s="1" t="s">
        <v>583</v>
      </c>
      <c r="U2" s="1" t="s">
        <v>584</v>
      </c>
      <c r="V2" s="1" t="s">
        <v>487</v>
      </c>
      <c r="W2" s="1" t="s">
        <v>488</v>
      </c>
      <c r="X2" s="1" t="s">
        <v>489</v>
      </c>
      <c r="Y2" s="1" t="s">
        <v>490</v>
      </c>
      <c r="AA2" s="1" t="s">
        <v>585</v>
      </c>
      <c r="AC2" t="s">
        <v>586</v>
      </c>
      <c r="AE2" t="s">
        <v>382</v>
      </c>
    </row>
    <row r="3" spans="1:31" x14ac:dyDescent="0.35">
      <c r="A3" t="s">
        <v>587</v>
      </c>
      <c r="B3" t="s">
        <v>588</v>
      </c>
      <c r="C3" t="s">
        <v>589</v>
      </c>
      <c r="D3" t="s">
        <v>590</v>
      </c>
      <c r="E3" t="s">
        <v>194</v>
      </c>
      <c r="F3">
        <v>840</v>
      </c>
      <c r="G3" t="s">
        <v>591</v>
      </c>
      <c r="I3" t="s">
        <v>592</v>
      </c>
      <c r="K3" s="6" t="s">
        <v>298</v>
      </c>
      <c r="N3" s="5" t="s">
        <v>593</v>
      </c>
      <c r="O3" s="5" t="s">
        <v>594</v>
      </c>
      <c r="P3" t="s">
        <v>595</v>
      </c>
      <c r="S3" t="s">
        <v>496</v>
      </c>
      <c r="T3" t="s">
        <v>596</v>
      </c>
      <c r="U3" t="s">
        <v>597</v>
      </c>
      <c r="V3" t="s">
        <v>598</v>
      </c>
      <c r="W3" t="s">
        <v>599</v>
      </c>
      <c r="X3" t="s">
        <v>496</v>
      </c>
      <c r="Y3" t="s">
        <v>496</v>
      </c>
      <c r="AA3" t="s">
        <v>600</v>
      </c>
      <c r="AC3" t="s">
        <v>601</v>
      </c>
      <c r="AE3" t="s">
        <v>374</v>
      </c>
    </row>
    <row r="4" spans="1:31" x14ac:dyDescent="0.35">
      <c r="A4" t="s">
        <v>602</v>
      </c>
      <c r="B4" t="s">
        <v>603</v>
      </c>
      <c r="C4" t="s">
        <v>604</v>
      </c>
      <c r="D4" t="s">
        <v>605</v>
      </c>
      <c r="E4" t="s">
        <v>606</v>
      </c>
      <c r="F4">
        <v>971</v>
      </c>
      <c r="G4" t="s">
        <v>607</v>
      </c>
      <c r="I4" t="s">
        <v>63</v>
      </c>
      <c r="K4" t="s">
        <v>82</v>
      </c>
      <c r="N4" s="5" t="s">
        <v>608</v>
      </c>
      <c r="O4" s="5" t="s">
        <v>609</v>
      </c>
      <c r="P4" t="s">
        <v>610</v>
      </c>
      <c r="S4" t="s">
        <v>611</v>
      </c>
      <c r="T4" t="s">
        <v>612</v>
      </c>
      <c r="U4" t="s">
        <v>613</v>
      </c>
      <c r="V4" t="s">
        <v>598</v>
      </c>
      <c r="W4" t="s">
        <v>599</v>
      </c>
      <c r="X4" t="s">
        <v>611</v>
      </c>
      <c r="Y4" t="s">
        <v>611</v>
      </c>
      <c r="AA4" t="s">
        <v>88</v>
      </c>
      <c r="AC4" t="s">
        <v>614</v>
      </c>
      <c r="AE4" t="s">
        <v>615</v>
      </c>
    </row>
    <row r="5" spans="1:31" x14ac:dyDescent="0.35">
      <c r="A5" t="s">
        <v>616</v>
      </c>
      <c r="B5" t="s">
        <v>617</v>
      </c>
      <c r="C5" t="s">
        <v>618</v>
      </c>
      <c r="D5" t="s">
        <v>619</v>
      </c>
      <c r="E5" t="s">
        <v>620</v>
      </c>
      <c r="F5">
        <v>978</v>
      </c>
      <c r="G5" t="s">
        <v>621</v>
      </c>
      <c r="I5" t="s">
        <v>70</v>
      </c>
      <c r="K5" t="s">
        <v>146</v>
      </c>
      <c r="N5" s="5" t="s">
        <v>622</v>
      </c>
      <c r="O5" s="5" t="s">
        <v>623</v>
      </c>
      <c r="P5" t="s">
        <v>624</v>
      </c>
      <c r="S5" t="s">
        <v>625</v>
      </c>
      <c r="T5" t="s">
        <v>626</v>
      </c>
      <c r="U5" t="s">
        <v>627</v>
      </c>
      <c r="V5" t="s">
        <v>598</v>
      </c>
      <c r="W5" t="s">
        <v>625</v>
      </c>
      <c r="X5" t="s">
        <v>625</v>
      </c>
      <c r="Y5" t="s">
        <v>625</v>
      </c>
      <c r="AA5" t="s">
        <v>90</v>
      </c>
      <c r="AC5" t="s">
        <v>628</v>
      </c>
      <c r="AE5" t="s">
        <v>629</v>
      </c>
    </row>
    <row r="6" spans="1:31" x14ac:dyDescent="0.35">
      <c r="A6" t="s">
        <v>630</v>
      </c>
      <c r="B6" t="s">
        <v>631</v>
      </c>
      <c r="C6" t="s">
        <v>632</v>
      </c>
      <c r="D6" t="s">
        <v>633</v>
      </c>
      <c r="E6" t="s">
        <v>634</v>
      </c>
      <c r="F6">
        <v>8</v>
      </c>
      <c r="G6" t="s">
        <v>635</v>
      </c>
      <c r="I6" t="s">
        <v>94</v>
      </c>
      <c r="K6" t="s">
        <v>152</v>
      </c>
      <c r="N6" s="5" t="s">
        <v>636</v>
      </c>
      <c r="O6" s="5" t="s">
        <v>637</v>
      </c>
      <c r="P6" t="s">
        <v>638</v>
      </c>
      <c r="S6" t="s">
        <v>639</v>
      </c>
      <c r="T6" t="s">
        <v>640</v>
      </c>
      <c r="U6" t="s">
        <v>641</v>
      </c>
      <c r="V6" t="s">
        <v>598</v>
      </c>
      <c r="W6" t="s">
        <v>639</v>
      </c>
      <c r="X6" t="s">
        <v>639</v>
      </c>
      <c r="Y6" t="s">
        <v>639</v>
      </c>
      <c r="AA6" t="s">
        <v>398</v>
      </c>
      <c r="AC6" t="s">
        <v>642</v>
      </c>
      <c r="AE6" t="s">
        <v>643</v>
      </c>
    </row>
    <row r="7" spans="1:31" x14ac:dyDescent="0.35">
      <c r="A7" t="s">
        <v>644</v>
      </c>
      <c r="B7" t="s">
        <v>645</v>
      </c>
      <c r="C7" t="s">
        <v>646</v>
      </c>
      <c r="D7" t="s">
        <v>647</v>
      </c>
      <c r="E7" t="s">
        <v>648</v>
      </c>
      <c r="F7">
        <v>12</v>
      </c>
      <c r="G7" t="s">
        <v>649</v>
      </c>
      <c r="I7" t="s">
        <v>152</v>
      </c>
      <c r="K7" t="s">
        <v>163</v>
      </c>
      <c r="N7" s="5" t="s">
        <v>650</v>
      </c>
      <c r="O7" s="5" t="s">
        <v>651</v>
      </c>
      <c r="P7" t="s">
        <v>652</v>
      </c>
      <c r="S7" t="s">
        <v>506</v>
      </c>
      <c r="T7" t="s">
        <v>653</v>
      </c>
      <c r="U7" t="s">
        <v>654</v>
      </c>
      <c r="V7" t="s">
        <v>598</v>
      </c>
      <c r="W7" t="s">
        <v>655</v>
      </c>
      <c r="X7" t="s">
        <v>506</v>
      </c>
      <c r="Y7" t="s">
        <v>506</v>
      </c>
      <c r="AA7" t="s">
        <v>152</v>
      </c>
      <c r="AC7" t="s">
        <v>656</v>
      </c>
      <c r="AE7" t="s">
        <v>657</v>
      </c>
    </row>
    <row r="8" spans="1:31" x14ac:dyDescent="0.35">
      <c r="A8" t="s">
        <v>658</v>
      </c>
      <c r="B8" t="s">
        <v>659</v>
      </c>
      <c r="C8" t="s">
        <v>660</v>
      </c>
      <c r="D8" t="s">
        <v>661</v>
      </c>
      <c r="E8" t="s">
        <v>194</v>
      </c>
      <c r="F8">
        <v>840</v>
      </c>
      <c r="G8" t="s">
        <v>591</v>
      </c>
      <c r="N8" s="5" t="s">
        <v>662</v>
      </c>
      <c r="O8" s="5" t="s">
        <v>663</v>
      </c>
      <c r="P8" t="str">
        <f>Table5_Commodities_list[[#This Row],[HS Product Description]]&amp;", volumen"</f>
        <v>Ferroaleaciones (7202), volumen</v>
      </c>
      <c r="S8" t="s">
        <v>520</v>
      </c>
      <c r="T8" t="s">
        <v>664</v>
      </c>
      <c r="U8" t="s">
        <v>665</v>
      </c>
      <c r="V8" t="s">
        <v>598</v>
      </c>
      <c r="W8" t="s">
        <v>655</v>
      </c>
      <c r="X8" t="s">
        <v>520</v>
      </c>
      <c r="Y8" t="s">
        <v>520</v>
      </c>
      <c r="AA8" t="s">
        <v>517</v>
      </c>
      <c r="AC8" t="s">
        <v>152</v>
      </c>
    </row>
    <row r="9" spans="1:31" x14ac:dyDescent="0.35">
      <c r="A9" t="s">
        <v>666</v>
      </c>
      <c r="B9" t="s">
        <v>667</v>
      </c>
      <c r="C9" t="s">
        <v>668</v>
      </c>
      <c r="D9" t="s">
        <v>669</v>
      </c>
      <c r="E9" t="s">
        <v>620</v>
      </c>
      <c r="F9">
        <v>978</v>
      </c>
      <c r="G9" t="s">
        <v>621</v>
      </c>
      <c r="I9" s="1" t="s">
        <v>670</v>
      </c>
      <c r="N9" s="5" t="s">
        <v>671</v>
      </c>
      <c r="O9" s="5" t="s">
        <v>672</v>
      </c>
      <c r="P9" t="s">
        <v>673</v>
      </c>
      <c r="S9" t="s">
        <v>513</v>
      </c>
      <c r="T9" t="s">
        <v>674</v>
      </c>
      <c r="U9" t="s">
        <v>675</v>
      </c>
      <c r="V9" t="s">
        <v>598</v>
      </c>
      <c r="W9" t="s">
        <v>655</v>
      </c>
      <c r="X9" t="s">
        <v>676</v>
      </c>
      <c r="Y9" t="s">
        <v>513</v>
      </c>
      <c r="AA9" t="s">
        <v>656</v>
      </c>
    </row>
    <row r="10" spans="1:31" x14ac:dyDescent="0.35">
      <c r="A10" t="s">
        <v>677</v>
      </c>
      <c r="B10" t="s">
        <v>678</v>
      </c>
      <c r="C10" t="s">
        <v>679</v>
      </c>
      <c r="D10" t="s">
        <v>680</v>
      </c>
      <c r="E10" t="s">
        <v>681</v>
      </c>
      <c r="F10">
        <v>973</v>
      </c>
      <c r="G10" t="s">
        <v>682</v>
      </c>
      <c r="I10" s="123" t="s">
        <v>575</v>
      </c>
      <c r="J10" s="123" t="s">
        <v>576</v>
      </c>
      <c r="K10" s="124" t="s">
        <v>577</v>
      </c>
      <c r="N10" s="5" t="s">
        <v>683</v>
      </c>
      <c r="O10" s="5" t="s">
        <v>684</v>
      </c>
      <c r="P10" t="s">
        <v>685</v>
      </c>
      <c r="S10" t="s">
        <v>522</v>
      </c>
      <c r="T10" t="s">
        <v>686</v>
      </c>
      <c r="U10" t="s">
        <v>687</v>
      </c>
      <c r="V10" t="s">
        <v>598</v>
      </c>
      <c r="W10" t="s">
        <v>655</v>
      </c>
      <c r="X10" t="s">
        <v>676</v>
      </c>
      <c r="Y10" t="s">
        <v>522</v>
      </c>
    </row>
    <row r="11" spans="1:31" x14ac:dyDescent="0.35">
      <c r="A11" t="s">
        <v>688</v>
      </c>
      <c r="B11" t="s">
        <v>689</v>
      </c>
      <c r="C11" t="s">
        <v>690</v>
      </c>
      <c r="D11" t="s">
        <v>691</v>
      </c>
      <c r="E11" t="s">
        <v>692</v>
      </c>
      <c r="F11">
        <v>951</v>
      </c>
      <c r="G11" t="s">
        <v>693</v>
      </c>
      <c r="I11" s="2" t="s">
        <v>694</v>
      </c>
      <c r="J11" s="2">
        <v>784</v>
      </c>
      <c r="K11" s="3" t="s">
        <v>695</v>
      </c>
      <c r="N11" s="5" t="s">
        <v>696</v>
      </c>
      <c r="O11" s="5" t="s">
        <v>697</v>
      </c>
      <c r="P11" t="s">
        <v>698</v>
      </c>
      <c r="S11" t="s">
        <v>699</v>
      </c>
      <c r="T11" t="s">
        <v>700</v>
      </c>
      <c r="U11" t="s">
        <v>701</v>
      </c>
      <c r="V11" t="s">
        <v>598</v>
      </c>
      <c r="W11" t="s">
        <v>655</v>
      </c>
      <c r="X11" t="s">
        <v>676</v>
      </c>
      <c r="Y11" t="s">
        <v>699</v>
      </c>
    </row>
    <row r="12" spans="1:31" x14ac:dyDescent="0.35">
      <c r="A12" t="s">
        <v>702</v>
      </c>
      <c r="B12" t="s">
        <v>703</v>
      </c>
      <c r="C12" t="s">
        <v>704</v>
      </c>
      <c r="D12" t="s">
        <v>705</v>
      </c>
      <c r="E12" t="s">
        <v>692</v>
      </c>
      <c r="F12">
        <v>951</v>
      </c>
      <c r="G12" t="s">
        <v>693</v>
      </c>
      <c r="I12" s="2" t="s">
        <v>606</v>
      </c>
      <c r="J12" s="2">
        <v>971</v>
      </c>
      <c r="K12" s="3" t="s">
        <v>607</v>
      </c>
      <c r="N12" s="5" t="s">
        <v>706</v>
      </c>
      <c r="O12" s="5" t="s">
        <v>707</v>
      </c>
      <c r="P12" t="s">
        <v>708</v>
      </c>
      <c r="S12" t="s">
        <v>509</v>
      </c>
      <c r="T12" t="s">
        <v>709</v>
      </c>
      <c r="U12" t="s">
        <v>710</v>
      </c>
      <c r="V12" t="s">
        <v>598</v>
      </c>
      <c r="W12" t="s">
        <v>711</v>
      </c>
      <c r="X12" t="s">
        <v>509</v>
      </c>
      <c r="Y12" t="s">
        <v>509</v>
      </c>
    </row>
    <row r="13" spans="1:31" x14ac:dyDescent="0.35">
      <c r="A13" t="s">
        <v>52</v>
      </c>
      <c r="B13" t="s">
        <v>712</v>
      </c>
      <c r="C13" t="s">
        <v>713</v>
      </c>
      <c r="D13" t="s">
        <v>714</v>
      </c>
      <c r="E13" t="s">
        <v>100</v>
      </c>
      <c r="F13">
        <v>32</v>
      </c>
      <c r="G13" t="s">
        <v>715</v>
      </c>
      <c r="I13" s="2" t="s">
        <v>634</v>
      </c>
      <c r="J13" s="2">
        <v>8</v>
      </c>
      <c r="K13" s="3" t="s">
        <v>635</v>
      </c>
      <c r="N13" s="5" t="s">
        <v>716</v>
      </c>
      <c r="O13" s="5" t="s">
        <v>717</v>
      </c>
      <c r="P13" t="s">
        <v>718</v>
      </c>
      <c r="S13" t="s">
        <v>499</v>
      </c>
      <c r="T13" t="s">
        <v>719</v>
      </c>
      <c r="U13" t="s">
        <v>720</v>
      </c>
      <c r="V13" t="s">
        <v>598</v>
      </c>
      <c r="W13" t="s">
        <v>711</v>
      </c>
      <c r="X13" t="s">
        <v>499</v>
      </c>
      <c r="Y13" t="s">
        <v>499</v>
      </c>
    </row>
    <row r="14" spans="1:31" x14ac:dyDescent="0.35">
      <c r="A14" t="s">
        <v>721</v>
      </c>
      <c r="B14" t="s">
        <v>722</v>
      </c>
      <c r="C14" t="s">
        <v>723</v>
      </c>
      <c r="D14" t="s">
        <v>724</v>
      </c>
      <c r="E14" t="s">
        <v>725</v>
      </c>
      <c r="F14">
        <v>51</v>
      </c>
      <c r="G14" t="s">
        <v>726</v>
      </c>
      <c r="I14" s="2" t="s">
        <v>725</v>
      </c>
      <c r="J14" s="2">
        <v>51</v>
      </c>
      <c r="K14" s="3" t="s">
        <v>726</v>
      </c>
      <c r="N14" s="5" t="s">
        <v>727</v>
      </c>
      <c r="O14" s="5" t="s">
        <v>728</v>
      </c>
      <c r="P14" t="s">
        <v>729</v>
      </c>
      <c r="S14" t="s">
        <v>730</v>
      </c>
      <c r="T14" t="s">
        <v>731</v>
      </c>
      <c r="U14" t="s">
        <v>732</v>
      </c>
      <c r="V14" t="s">
        <v>598</v>
      </c>
      <c r="W14" t="s">
        <v>711</v>
      </c>
      <c r="X14" t="s">
        <v>730</v>
      </c>
      <c r="Y14" t="s">
        <v>730</v>
      </c>
    </row>
    <row r="15" spans="1:31" x14ac:dyDescent="0.35">
      <c r="A15" t="s">
        <v>733</v>
      </c>
      <c r="B15" t="s">
        <v>734</v>
      </c>
      <c r="C15" t="s">
        <v>735</v>
      </c>
      <c r="D15" t="s">
        <v>736</v>
      </c>
      <c r="E15" t="s">
        <v>737</v>
      </c>
      <c r="F15">
        <v>533</v>
      </c>
      <c r="G15" t="s">
        <v>738</v>
      </c>
      <c r="I15" s="2" t="s">
        <v>739</v>
      </c>
      <c r="J15" s="2">
        <v>532</v>
      </c>
      <c r="K15" s="3" t="s">
        <v>740</v>
      </c>
      <c r="N15" s="5" t="s">
        <v>741</v>
      </c>
      <c r="O15" s="5" t="s">
        <v>742</v>
      </c>
      <c r="P15" t="s">
        <v>743</v>
      </c>
      <c r="S15" t="s">
        <v>515</v>
      </c>
      <c r="T15" t="s">
        <v>744</v>
      </c>
      <c r="U15" t="s">
        <v>745</v>
      </c>
      <c r="V15" t="s">
        <v>598</v>
      </c>
      <c r="W15" t="s">
        <v>515</v>
      </c>
      <c r="X15" t="s">
        <v>515</v>
      </c>
      <c r="Y15" t="s">
        <v>515</v>
      </c>
    </row>
    <row r="16" spans="1:31" x14ac:dyDescent="0.35">
      <c r="A16" t="s">
        <v>746</v>
      </c>
      <c r="B16" t="s">
        <v>747</v>
      </c>
      <c r="C16" t="s">
        <v>748</v>
      </c>
      <c r="D16" t="s">
        <v>749</v>
      </c>
      <c r="E16" t="s">
        <v>750</v>
      </c>
      <c r="F16">
        <v>36</v>
      </c>
      <c r="G16" t="s">
        <v>751</v>
      </c>
      <c r="I16" s="2" t="s">
        <v>681</v>
      </c>
      <c r="J16" s="2">
        <v>973</v>
      </c>
      <c r="K16" s="3" t="s">
        <v>682</v>
      </c>
      <c r="N16" s="5" t="s">
        <v>752</v>
      </c>
      <c r="O16" s="5" t="s">
        <v>753</v>
      </c>
      <c r="P16" t="s">
        <v>754</v>
      </c>
      <c r="S16" t="s">
        <v>501</v>
      </c>
      <c r="T16" t="s">
        <v>755</v>
      </c>
      <c r="U16" t="s">
        <v>756</v>
      </c>
      <c r="V16" t="s">
        <v>757</v>
      </c>
      <c r="W16" t="s">
        <v>501</v>
      </c>
      <c r="X16" t="s">
        <v>501</v>
      </c>
      <c r="Y16" t="s">
        <v>501</v>
      </c>
    </row>
    <row r="17" spans="1:25" x14ac:dyDescent="0.35">
      <c r="A17" t="s">
        <v>758</v>
      </c>
      <c r="B17" t="s">
        <v>759</v>
      </c>
      <c r="C17" t="s">
        <v>760</v>
      </c>
      <c r="D17" t="s">
        <v>761</v>
      </c>
      <c r="E17" t="s">
        <v>620</v>
      </c>
      <c r="F17">
        <v>978</v>
      </c>
      <c r="G17" t="s">
        <v>621</v>
      </c>
      <c r="I17" s="2" t="s">
        <v>100</v>
      </c>
      <c r="J17" s="2">
        <v>32</v>
      </c>
      <c r="K17" s="3" t="s">
        <v>715</v>
      </c>
      <c r="N17" s="5" t="s">
        <v>762</v>
      </c>
      <c r="O17" s="5" t="s">
        <v>763</v>
      </c>
      <c r="P17" t="s">
        <v>764</v>
      </c>
      <c r="S17" t="s">
        <v>765</v>
      </c>
      <c r="T17" t="s">
        <v>766</v>
      </c>
      <c r="U17" t="s">
        <v>767</v>
      </c>
      <c r="V17" t="s">
        <v>768</v>
      </c>
      <c r="W17" t="s">
        <v>769</v>
      </c>
      <c r="X17" t="s">
        <v>770</v>
      </c>
      <c r="Y17" t="s">
        <v>765</v>
      </c>
    </row>
    <row r="18" spans="1:25" x14ac:dyDescent="0.35">
      <c r="A18" t="s">
        <v>771</v>
      </c>
      <c r="B18" t="s">
        <v>772</v>
      </c>
      <c r="C18" t="s">
        <v>773</v>
      </c>
      <c r="D18" t="s">
        <v>774</v>
      </c>
      <c r="E18" t="s">
        <v>775</v>
      </c>
      <c r="F18">
        <v>944</v>
      </c>
      <c r="G18" t="s">
        <v>776</v>
      </c>
      <c r="I18" s="2" t="s">
        <v>750</v>
      </c>
      <c r="J18" s="2">
        <v>36</v>
      </c>
      <c r="K18" s="3" t="s">
        <v>751</v>
      </c>
      <c r="N18" s="5" t="s">
        <v>777</v>
      </c>
      <c r="O18" s="5" t="s">
        <v>778</v>
      </c>
      <c r="P18" t="s">
        <v>779</v>
      </c>
      <c r="S18" t="s">
        <v>525</v>
      </c>
      <c r="T18" t="s">
        <v>780</v>
      </c>
      <c r="U18" t="s">
        <v>781</v>
      </c>
      <c r="V18" t="s">
        <v>768</v>
      </c>
      <c r="W18" t="s">
        <v>769</v>
      </c>
      <c r="X18" t="s">
        <v>770</v>
      </c>
      <c r="Y18" t="s">
        <v>525</v>
      </c>
    </row>
    <row r="19" spans="1:25" x14ac:dyDescent="0.35">
      <c r="A19" t="s">
        <v>782</v>
      </c>
      <c r="B19" t="s">
        <v>783</v>
      </c>
      <c r="C19" t="s">
        <v>784</v>
      </c>
      <c r="D19" t="s">
        <v>785</v>
      </c>
      <c r="E19" t="s">
        <v>786</v>
      </c>
      <c r="F19">
        <v>44</v>
      </c>
      <c r="G19" t="s">
        <v>787</v>
      </c>
      <c r="I19" s="2" t="s">
        <v>737</v>
      </c>
      <c r="J19" s="2">
        <v>533</v>
      </c>
      <c r="K19" s="3" t="s">
        <v>738</v>
      </c>
      <c r="N19" s="5" t="s">
        <v>788</v>
      </c>
      <c r="O19" s="5" t="s">
        <v>789</v>
      </c>
      <c r="P19" t="s">
        <v>790</v>
      </c>
      <c r="S19" t="s">
        <v>791</v>
      </c>
      <c r="T19" t="s">
        <v>792</v>
      </c>
      <c r="U19" t="s">
        <v>793</v>
      </c>
      <c r="V19" t="s">
        <v>768</v>
      </c>
      <c r="W19" t="s">
        <v>769</v>
      </c>
      <c r="X19" t="s">
        <v>791</v>
      </c>
      <c r="Y19" t="s">
        <v>791</v>
      </c>
    </row>
    <row r="20" spans="1:25" x14ac:dyDescent="0.35">
      <c r="A20" t="s">
        <v>794</v>
      </c>
      <c r="B20" t="s">
        <v>795</v>
      </c>
      <c r="C20" t="s">
        <v>796</v>
      </c>
      <c r="D20" t="s">
        <v>797</v>
      </c>
      <c r="E20" t="s">
        <v>798</v>
      </c>
      <c r="F20">
        <v>48</v>
      </c>
      <c r="G20" t="s">
        <v>799</v>
      </c>
      <c r="I20" s="2" t="s">
        <v>775</v>
      </c>
      <c r="J20" s="2">
        <v>944</v>
      </c>
      <c r="K20" s="3" t="s">
        <v>776</v>
      </c>
      <c r="N20" s="5" t="s">
        <v>800</v>
      </c>
      <c r="O20" s="5" t="s">
        <v>801</v>
      </c>
      <c r="P20" t="s">
        <v>802</v>
      </c>
      <c r="S20" t="s">
        <v>518</v>
      </c>
      <c r="T20" t="s">
        <v>803</v>
      </c>
      <c r="U20" t="s">
        <v>804</v>
      </c>
      <c r="V20" t="s">
        <v>768</v>
      </c>
      <c r="W20" t="s">
        <v>769</v>
      </c>
      <c r="X20" t="s">
        <v>805</v>
      </c>
      <c r="Y20" t="s">
        <v>518</v>
      </c>
    </row>
    <row r="21" spans="1:25" x14ac:dyDescent="0.35">
      <c r="A21" t="s">
        <v>806</v>
      </c>
      <c r="B21" t="s">
        <v>807</v>
      </c>
      <c r="C21" t="s">
        <v>808</v>
      </c>
      <c r="D21" t="s">
        <v>809</v>
      </c>
      <c r="E21" t="s">
        <v>810</v>
      </c>
      <c r="F21">
        <v>50</v>
      </c>
      <c r="G21" t="s">
        <v>811</v>
      </c>
      <c r="I21" s="2" t="s">
        <v>812</v>
      </c>
      <c r="J21" s="2">
        <v>977</v>
      </c>
      <c r="K21" s="3" t="s">
        <v>813</v>
      </c>
      <c r="N21" s="5" t="s">
        <v>814</v>
      </c>
      <c r="O21" s="5" t="s">
        <v>815</v>
      </c>
      <c r="P21" t="s">
        <v>816</v>
      </c>
      <c r="S21" t="s">
        <v>817</v>
      </c>
      <c r="T21" t="s">
        <v>818</v>
      </c>
      <c r="U21" t="s">
        <v>819</v>
      </c>
      <c r="V21" t="s">
        <v>768</v>
      </c>
      <c r="W21" t="s">
        <v>769</v>
      </c>
      <c r="X21" t="s">
        <v>805</v>
      </c>
      <c r="Y21" t="s">
        <v>817</v>
      </c>
    </row>
    <row r="22" spans="1:25" x14ac:dyDescent="0.35">
      <c r="A22" t="s">
        <v>820</v>
      </c>
      <c r="B22" t="s">
        <v>821</v>
      </c>
      <c r="C22" t="s">
        <v>822</v>
      </c>
      <c r="D22" t="s">
        <v>823</v>
      </c>
      <c r="E22" t="s">
        <v>824</v>
      </c>
      <c r="F22">
        <v>52</v>
      </c>
      <c r="G22" t="s">
        <v>825</v>
      </c>
      <c r="I22" s="2" t="s">
        <v>824</v>
      </c>
      <c r="J22" s="2">
        <v>52</v>
      </c>
      <c r="K22" s="3" t="s">
        <v>825</v>
      </c>
      <c r="N22" s="5" t="s">
        <v>826</v>
      </c>
      <c r="O22" s="5" t="s">
        <v>827</v>
      </c>
      <c r="P22" t="s">
        <v>828</v>
      </c>
      <c r="S22" t="s">
        <v>829</v>
      </c>
      <c r="T22" t="s">
        <v>830</v>
      </c>
      <c r="U22" t="s">
        <v>831</v>
      </c>
      <c r="V22" t="s">
        <v>768</v>
      </c>
      <c r="W22" t="s">
        <v>769</v>
      </c>
      <c r="X22" t="s">
        <v>805</v>
      </c>
      <c r="Y22" t="s">
        <v>832</v>
      </c>
    </row>
    <row r="23" spans="1:25" x14ac:dyDescent="0.35">
      <c r="A23" t="s">
        <v>833</v>
      </c>
      <c r="B23" t="s">
        <v>834</v>
      </c>
      <c r="C23" t="s">
        <v>835</v>
      </c>
      <c r="D23" t="s">
        <v>836</v>
      </c>
      <c r="E23" t="s">
        <v>837</v>
      </c>
      <c r="F23">
        <v>974</v>
      </c>
      <c r="G23" t="s">
        <v>838</v>
      </c>
      <c r="I23" s="2" t="s">
        <v>810</v>
      </c>
      <c r="J23" s="2">
        <v>50</v>
      </c>
      <c r="K23" s="3" t="s">
        <v>811</v>
      </c>
      <c r="N23" s="5" t="s">
        <v>839</v>
      </c>
      <c r="O23" s="5" t="s">
        <v>840</v>
      </c>
      <c r="P23" t="s">
        <v>841</v>
      </c>
      <c r="S23" t="s">
        <v>842</v>
      </c>
      <c r="T23" t="s">
        <v>843</v>
      </c>
      <c r="U23" t="s">
        <v>844</v>
      </c>
      <c r="V23" t="s">
        <v>768</v>
      </c>
      <c r="W23" t="s">
        <v>769</v>
      </c>
      <c r="X23" t="s">
        <v>805</v>
      </c>
      <c r="Y23" t="s">
        <v>832</v>
      </c>
    </row>
    <row r="24" spans="1:25" x14ac:dyDescent="0.35">
      <c r="A24" t="s">
        <v>845</v>
      </c>
      <c r="B24" t="s">
        <v>846</v>
      </c>
      <c r="C24" t="s">
        <v>847</v>
      </c>
      <c r="D24" t="s">
        <v>848</v>
      </c>
      <c r="E24" t="s">
        <v>620</v>
      </c>
      <c r="F24">
        <v>978</v>
      </c>
      <c r="G24" t="s">
        <v>621</v>
      </c>
      <c r="I24" s="2" t="s">
        <v>849</v>
      </c>
      <c r="J24" s="2">
        <v>975</v>
      </c>
      <c r="K24" s="3" t="s">
        <v>850</v>
      </c>
      <c r="N24" s="5" t="s">
        <v>851</v>
      </c>
      <c r="O24" s="5" t="s">
        <v>852</v>
      </c>
      <c r="P24" t="s">
        <v>853</v>
      </c>
      <c r="S24" t="s">
        <v>527</v>
      </c>
      <c r="T24" t="s">
        <v>854</v>
      </c>
      <c r="U24" t="s">
        <v>855</v>
      </c>
      <c r="V24" t="s">
        <v>768</v>
      </c>
      <c r="W24" t="s">
        <v>769</v>
      </c>
      <c r="X24" t="s">
        <v>805</v>
      </c>
      <c r="Y24" t="s">
        <v>527</v>
      </c>
    </row>
    <row r="25" spans="1:25" x14ac:dyDescent="0.35">
      <c r="A25" t="s">
        <v>856</v>
      </c>
      <c r="B25" t="s">
        <v>857</v>
      </c>
      <c r="C25" t="s">
        <v>858</v>
      </c>
      <c r="D25" t="s">
        <v>859</v>
      </c>
      <c r="E25" t="s">
        <v>860</v>
      </c>
      <c r="F25">
        <v>84</v>
      </c>
      <c r="G25" t="s">
        <v>861</v>
      </c>
      <c r="I25" s="2" t="s">
        <v>798</v>
      </c>
      <c r="J25" s="2">
        <v>48</v>
      </c>
      <c r="K25" s="3" t="s">
        <v>799</v>
      </c>
      <c r="N25" s="5" t="s">
        <v>862</v>
      </c>
      <c r="O25" s="5" t="s">
        <v>863</v>
      </c>
      <c r="P25" t="s">
        <v>864</v>
      </c>
      <c r="S25" t="s">
        <v>865</v>
      </c>
      <c r="T25" t="s">
        <v>866</v>
      </c>
      <c r="U25" t="s">
        <v>867</v>
      </c>
      <c r="V25" t="s">
        <v>768</v>
      </c>
      <c r="W25" t="s">
        <v>769</v>
      </c>
      <c r="X25" t="s">
        <v>805</v>
      </c>
      <c r="Y25" t="s">
        <v>865</v>
      </c>
    </row>
    <row r="26" spans="1:25" x14ac:dyDescent="0.35">
      <c r="A26" t="s">
        <v>868</v>
      </c>
      <c r="B26" t="s">
        <v>869</v>
      </c>
      <c r="C26" t="s">
        <v>870</v>
      </c>
      <c r="D26" t="s">
        <v>871</v>
      </c>
      <c r="E26" t="s">
        <v>872</v>
      </c>
      <c r="F26">
        <v>952</v>
      </c>
      <c r="G26" t="s">
        <v>873</v>
      </c>
      <c r="I26" s="2" t="s">
        <v>874</v>
      </c>
      <c r="J26" s="2">
        <v>108</v>
      </c>
      <c r="K26" s="3" t="s">
        <v>875</v>
      </c>
      <c r="N26" s="5" t="s">
        <v>876</v>
      </c>
      <c r="O26" s="5" t="s">
        <v>877</v>
      </c>
      <c r="P26" t="s">
        <v>878</v>
      </c>
      <c r="S26" t="s">
        <v>879</v>
      </c>
      <c r="T26" t="s">
        <v>880</v>
      </c>
      <c r="U26" t="s">
        <v>881</v>
      </c>
      <c r="V26" t="s">
        <v>768</v>
      </c>
      <c r="W26" t="s">
        <v>882</v>
      </c>
      <c r="X26" t="s">
        <v>879</v>
      </c>
      <c r="Y26" t="s">
        <v>879</v>
      </c>
    </row>
    <row r="27" spans="1:25" x14ac:dyDescent="0.35">
      <c r="A27" t="s">
        <v>883</v>
      </c>
      <c r="B27" t="s">
        <v>884</v>
      </c>
      <c r="C27" t="s">
        <v>885</v>
      </c>
      <c r="D27" t="s">
        <v>886</v>
      </c>
      <c r="E27" t="s">
        <v>887</v>
      </c>
      <c r="F27">
        <v>60</v>
      </c>
      <c r="G27" t="s">
        <v>888</v>
      </c>
      <c r="I27" s="2" t="s">
        <v>887</v>
      </c>
      <c r="J27" s="2">
        <v>60</v>
      </c>
      <c r="K27" s="3" t="s">
        <v>888</v>
      </c>
      <c r="N27" s="5" t="s">
        <v>889</v>
      </c>
      <c r="O27" s="5" t="s">
        <v>890</v>
      </c>
      <c r="P27" t="s">
        <v>891</v>
      </c>
      <c r="S27" t="s">
        <v>504</v>
      </c>
      <c r="T27" t="s">
        <v>892</v>
      </c>
      <c r="U27" t="s">
        <v>893</v>
      </c>
      <c r="V27" t="s">
        <v>768</v>
      </c>
      <c r="W27" t="s">
        <v>882</v>
      </c>
      <c r="X27" t="s">
        <v>504</v>
      </c>
      <c r="Y27" t="s">
        <v>504</v>
      </c>
    </row>
    <row r="28" spans="1:25" x14ac:dyDescent="0.35">
      <c r="A28" t="s">
        <v>894</v>
      </c>
      <c r="B28" t="s">
        <v>895</v>
      </c>
      <c r="C28" t="s">
        <v>896</v>
      </c>
      <c r="D28" t="s">
        <v>897</v>
      </c>
      <c r="E28" t="s">
        <v>896</v>
      </c>
      <c r="F28">
        <v>64</v>
      </c>
      <c r="G28" t="s">
        <v>898</v>
      </c>
      <c r="I28" s="2" t="s">
        <v>899</v>
      </c>
      <c r="J28" s="2">
        <v>96</v>
      </c>
      <c r="K28" s="3" t="s">
        <v>900</v>
      </c>
      <c r="N28" s="5" t="s">
        <v>901</v>
      </c>
      <c r="O28" s="5" t="s">
        <v>902</v>
      </c>
      <c r="P28" t="s">
        <v>903</v>
      </c>
      <c r="S28" t="s">
        <v>904</v>
      </c>
      <c r="T28" t="s">
        <v>905</v>
      </c>
      <c r="U28" t="s">
        <v>906</v>
      </c>
      <c r="V28" t="s">
        <v>768</v>
      </c>
      <c r="W28" t="s">
        <v>904</v>
      </c>
      <c r="X28" t="s">
        <v>904</v>
      </c>
      <c r="Y28" t="s">
        <v>904</v>
      </c>
    </row>
    <row r="29" spans="1:25" x14ac:dyDescent="0.35">
      <c r="A29" t="s">
        <v>907</v>
      </c>
      <c r="B29" t="s">
        <v>908</v>
      </c>
      <c r="C29" t="s">
        <v>909</v>
      </c>
      <c r="D29" t="s">
        <v>910</v>
      </c>
      <c r="E29" t="s">
        <v>911</v>
      </c>
      <c r="F29">
        <v>68</v>
      </c>
      <c r="G29" t="s">
        <v>912</v>
      </c>
      <c r="I29" s="2" t="s">
        <v>911</v>
      </c>
      <c r="J29" s="2">
        <v>68</v>
      </c>
      <c r="K29" s="3" t="s">
        <v>912</v>
      </c>
      <c r="N29" s="5" t="s">
        <v>913</v>
      </c>
      <c r="O29" s="5" t="s">
        <v>914</v>
      </c>
      <c r="P29" t="s">
        <v>915</v>
      </c>
      <c r="S29" t="s">
        <v>916</v>
      </c>
      <c r="T29" t="s">
        <v>917</v>
      </c>
      <c r="U29" t="s">
        <v>918</v>
      </c>
      <c r="V29" t="s">
        <v>768</v>
      </c>
      <c r="W29" t="s">
        <v>916</v>
      </c>
      <c r="X29" t="s">
        <v>916</v>
      </c>
      <c r="Y29" t="s">
        <v>916</v>
      </c>
    </row>
    <row r="30" spans="1:25" x14ac:dyDescent="0.35">
      <c r="A30" t="s">
        <v>919</v>
      </c>
      <c r="B30" t="s">
        <v>920</v>
      </c>
      <c r="C30" t="s">
        <v>921</v>
      </c>
      <c r="D30" t="s">
        <v>922</v>
      </c>
      <c r="E30" t="s">
        <v>812</v>
      </c>
      <c r="F30">
        <v>977</v>
      </c>
      <c r="G30" t="s">
        <v>813</v>
      </c>
      <c r="I30" s="2" t="s">
        <v>923</v>
      </c>
      <c r="J30" s="2">
        <v>986</v>
      </c>
      <c r="K30" s="3" t="s">
        <v>924</v>
      </c>
      <c r="N30" s="5" t="s">
        <v>925</v>
      </c>
      <c r="O30" s="5" t="s">
        <v>926</v>
      </c>
      <c r="P30" t="s">
        <v>927</v>
      </c>
      <c r="S30" t="s">
        <v>928</v>
      </c>
      <c r="T30" t="s">
        <v>928</v>
      </c>
      <c r="U30" t="s">
        <v>928</v>
      </c>
      <c r="V30" t="s">
        <v>928</v>
      </c>
      <c r="W30" t="s">
        <v>928</v>
      </c>
      <c r="X30" t="s">
        <v>928</v>
      </c>
      <c r="Y30" t="s">
        <v>928</v>
      </c>
    </row>
    <row r="31" spans="1:25" x14ac:dyDescent="0.35">
      <c r="A31" t="s">
        <v>929</v>
      </c>
      <c r="B31" t="s">
        <v>930</v>
      </c>
      <c r="C31" t="s">
        <v>931</v>
      </c>
      <c r="D31" t="s">
        <v>932</v>
      </c>
      <c r="E31" t="s">
        <v>933</v>
      </c>
      <c r="F31">
        <v>72</v>
      </c>
      <c r="G31" t="s">
        <v>934</v>
      </c>
      <c r="I31" s="2" t="s">
        <v>786</v>
      </c>
      <c r="J31" s="2">
        <v>44</v>
      </c>
      <c r="K31" s="3" t="s">
        <v>787</v>
      </c>
      <c r="N31" s="5" t="s">
        <v>935</v>
      </c>
      <c r="O31" s="5" t="s">
        <v>936</v>
      </c>
      <c r="P31" t="s">
        <v>937</v>
      </c>
    </row>
    <row r="32" spans="1:25" x14ac:dyDescent="0.35">
      <c r="A32" t="s">
        <v>938</v>
      </c>
      <c r="B32" t="s">
        <v>939</v>
      </c>
      <c r="C32" t="s">
        <v>940</v>
      </c>
      <c r="D32" t="s">
        <v>941</v>
      </c>
      <c r="E32" t="s">
        <v>923</v>
      </c>
      <c r="F32">
        <v>986</v>
      </c>
      <c r="G32" t="s">
        <v>924</v>
      </c>
      <c r="I32" s="2" t="s">
        <v>896</v>
      </c>
      <c r="J32" s="2">
        <v>64</v>
      </c>
      <c r="K32" s="3" t="s">
        <v>898</v>
      </c>
      <c r="N32" s="5" t="s">
        <v>942</v>
      </c>
      <c r="O32" s="5" t="s">
        <v>943</v>
      </c>
      <c r="P32" t="s">
        <v>944</v>
      </c>
    </row>
    <row r="33" spans="1:16" x14ac:dyDescent="0.35">
      <c r="A33" t="s">
        <v>945</v>
      </c>
      <c r="B33" t="s">
        <v>946</v>
      </c>
      <c r="C33" t="s">
        <v>947</v>
      </c>
      <c r="D33" t="s">
        <v>948</v>
      </c>
      <c r="E33" t="s">
        <v>194</v>
      </c>
      <c r="F33">
        <v>840</v>
      </c>
      <c r="G33" t="s">
        <v>591</v>
      </c>
      <c r="I33" s="2" t="s">
        <v>933</v>
      </c>
      <c r="J33" s="2">
        <v>72</v>
      </c>
      <c r="K33" s="3" t="s">
        <v>934</v>
      </c>
      <c r="N33" s="5" t="s">
        <v>949</v>
      </c>
      <c r="O33" s="5" t="s">
        <v>210</v>
      </c>
      <c r="P33" t="s">
        <v>208</v>
      </c>
    </row>
    <row r="34" spans="1:16" x14ac:dyDescent="0.35">
      <c r="A34" t="s">
        <v>950</v>
      </c>
      <c r="B34" t="s">
        <v>951</v>
      </c>
      <c r="C34" t="s">
        <v>952</v>
      </c>
      <c r="D34" t="s">
        <v>953</v>
      </c>
      <c r="E34" t="s">
        <v>194</v>
      </c>
      <c r="F34">
        <v>840</v>
      </c>
      <c r="G34" t="s">
        <v>591</v>
      </c>
      <c r="I34" s="2" t="s">
        <v>837</v>
      </c>
      <c r="J34" s="2">
        <v>974</v>
      </c>
      <c r="K34" s="3" t="s">
        <v>838</v>
      </c>
      <c r="N34" s="5" t="s">
        <v>954</v>
      </c>
      <c r="O34" s="5" t="s">
        <v>955</v>
      </c>
      <c r="P34" t="s">
        <v>956</v>
      </c>
    </row>
    <row r="35" spans="1:16" x14ac:dyDescent="0.35">
      <c r="A35" t="s">
        <v>957</v>
      </c>
      <c r="B35" t="s">
        <v>958</v>
      </c>
      <c r="C35" t="s">
        <v>959</v>
      </c>
      <c r="D35" t="s">
        <v>960</v>
      </c>
      <c r="E35" t="s">
        <v>899</v>
      </c>
      <c r="F35">
        <v>96</v>
      </c>
      <c r="G35" t="s">
        <v>900</v>
      </c>
      <c r="I35" s="2" t="s">
        <v>860</v>
      </c>
      <c r="J35" s="2">
        <v>84</v>
      </c>
      <c r="K35" s="3" t="s">
        <v>861</v>
      </c>
      <c r="N35" s="5" t="s">
        <v>961</v>
      </c>
      <c r="O35" s="5" t="s">
        <v>962</v>
      </c>
      <c r="P35" t="s">
        <v>963</v>
      </c>
    </row>
    <row r="36" spans="1:16" x14ac:dyDescent="0.35">
      <c r="A36" t="s">
        <v>964</v>
      </c>
      <c r="B36" t="s">
        <v>965</v>
      </c>
      <c r="C36" t="s">
        <v>966</v>
      </c>
      <c r="D36" t="s">
        <v>967</v>
      </c>
      <c r="E36" t="s">
        <v>849</v>
      </c>
      <c r="F36">
        <v>975</v>
      </c>
      <c r="G36" t="s">
        <v>850</v>
      </c>
      <c r="I36" s="2" t="s">
        <v>968</v>
      </c>
      <c r="J36" s="2">
        <v>124</v>
      </c>
      <c r="K36" s="3" t="s">
        <v>969</v>
      </c>
      <c r="N36" s="5" t="s">
        <v>970</v>
      </c>
      <c r="O36" s="5" t="s">
        <v>227</v>
      </c>
      <c r="P36" t="s">
        <v>226</v>
      </c>
    </row>
    <row r="37" spans="1:16" x14ac:dyDescent="0.35">
      <c r="A37" t="s">
        <v>971</v>
      </c>
      <c r="B37" t="s">
        <v>972</v>
      </c>
      <c r="C37" t="s">
        <v>973</v>
      </c>
      <c r="D37" t="s">
        <v>974</v>
      </c>
      <c r="E37" t="s">
        <v>872</v>
      </c>
      <c r="F37">
        <v>952</v>
      </c>
      <c r="G37" t="s">
        <v>873</v>
      </c>
      <c r="I37" s="2" t="s">
        <v>975</v>
      </c>
      <c r="J37" s="2">
        <v>976</v>
      </c>
      <c r="K37" s="3" t="s">
        <v>976</v>
      </c>
      <c r="N37" s="5" t="s">
        <v>977</v>
      </c>
      <c r="O37" s="5" t="s">
        <v>978</v>
      </c>
      <c r="P37" t="s">
        <v>979</v>
      </c>
    </row>
    <row r="38" spans="1:16" x14ac:dyDescent="0.35">
      <c r="A38" t="s">
        <v>980</v>
      </c>
      <c r="B38" t="s">
        <v>981</v>
      </c>
      <c r="C38" t="s">
        <v>982</v>
      </c>
      <c r="D38" t="s">
        <v>983</v>
      </c>
      <c r="E38" t="s">
        <v>874</v>
      </c>
      <c r="F38">
        <v>108</v>
      </c>
      <c r="G38" t="s">
        <v>875</v>
      </c>
      <c r="I38" s="2" t="s">
        <v>984</v>
      </c>
      <c r="J38" s="2">
        <v>756</v>
      </c>
      <c r="K38" s="3" t="s">
        <v>985</v>
      </c>
      <c r="N38" s="5" t="s">
        <v>986</v>
      </c>
      <c r="O38" s="5" t="s">
        <v>987</v>
      </c>
      <c r="P38" t="s">
        <v>988</v>
      </c>
    </row>
    <row r="39" spans="1:16" x14ac:dyDescent="0.35">
      <c r="A39" t="s">
        <v>989</v>
      </c>
      <c r="B39" t="s">
        <v>990</v>
      </c>
      <c r="C39" t="s">
        <v>991</v>
      </c>
      <c r="D39" t="s">
        <v>992</v>
      </c>
      <c r="E39" t="s">
        <v>993</v>
      </c>
      <c r="F39">
        <v>116</v>
      </c>
      <c r="G39" t="s">
        <v>994</v>
      </c>
      <c r="I39" s="2" t="s">
        <v>995</v>
      </c>
      <c r="J39" s="2">
        <v>990</v>
      </c>
      <c r="K39" s="3" t="s">
        <v>996</v>
      </c>
      <c r="N39" s="5" t="s">
        <v>997</v>
      </c>
      <c r="O39" s="5" t="s">
        <v>998</v>
      </c>
      <c r="P39" t="s">
        <v>999</v>
      </c>
    </row>
    <row r="40" spans="1:16" x14ac:dyDescent="0.35">
      <c r="A40" t="s">
        <v>1000</v>
      </c>
      <c r="B40" t="s">
        <v>1001</v>
      </c>
      <c r="C40" t="s">
        <v>1002</v>
      </c>
      <c r="D40" t="s">
        <v>1003</v>
      </c>
      <c r="E40" t="s">
        <v>1004</v>
      </c>
      <c r="F40">
        <v>950</v>
      </c>
      <c r="G40" t="s">
        <v>1005</v>
      </c>
      <c r="I40" s="2" t="s">
        <v>1006</v>
      </c>
      <c r="J40" s="2">
        <v>0</v>
      </c>
      <c r="K40" s="3" t="s">
        <v>1007</v>
      </c>
      <c r="N40" s="5" t="s">
        <v>1008</v>
      </c>
      <c r="O40" s="5" t="s">
        <v>207</v>
      </c>
      <c r="P40" t="s">
        <v>206</v>
      </c>
    </row>
    <row r="41" spans="1:16" x14ac:dyDescent="0.35">
      <c r="A41" t="s">
        <v>1009</v>
      </c>
      <c r="B41" t="s">
        <v>1010</v>
      </c>
      <c r="C41" t="s">
        <v>1011</v>
      </c>
      <c r="D41" t="s">
        <v>1012</v>
      </c>
      <c r="E41" t="s">
        <v>968</v>
      </c>
      <c r="F41">
        <v>124</v>
      </c>
      <c r="G41" t="s">
        <v>969</v>
      </c>
      <c r="I41" s="2" t="s">
        <v>1013</v>
      </c>
      <c r="J41" s="2">
        <v>170</v>
      </c>
      <c r="K41" s="3" t="s">
        <v>1014</v>
      </c>
      <c r="N41" s="5" t="s">
        <v>1015</v>
      </c>
      <c r="O41" s="5" t="s">
        <v>205</v>
      </c>
      <c r="P41" t="s">
        <v>204</v>
      </c>
    </row>
    <row r="42" spans="1:16" x14ac:dyDescent="0.35">
      <c r="A42" t="s">
        <v>1016</v>
      </c>
      <c r="B42" t="s">
        <v>1017</v>
      </c>
      <c r="C42" t="s">
        <v>1018</v>
      </c>
      <c r="D42" t="s">
        <v>1019</v>
      </c>
      <c r="E42" t="s">
        <v>1020</v>
      </c>
      <c r="F42">
        <v>132</v>
      </c>
      <c r="G42" t="s">
        <v>1021</v>
      </c>
      <c r="I42" s="2" t="s">
        <v>1022</v>
      </c>
      <c r="J42" s="2">
        <v>188</v>
      </c>
      <c r="K42" s="3" t="s">
        <v>1023</v>
      </c>
      <c r="N42" s="5" t="s">
        <v>1024</v>
      </c>
      <c r="O42" s="5" t="s">
        <v>1025</v>
      </c>
      <c r="P42" t="s">
        <v>1026</v>
      </c>
    </row>
    <row r="43" spans="1:16" x14ac:dyDescent="0.35">
      <c r="A43" t="s">
        <v>1027</v>
      </c>
      <c r="B43" t="s">
        <v>1028</v>
      </c>
      <c r="C43" t="s">
        <v>1029</v>
      </c>
      <c r="D43" t="s">
        <v>1030</v>
      </c>
      <c r="E43" t="s">
        <v>1031</v>
      </c>
      <c r="F43">
        <v>136</v>
      </c>
      <c r="G43" t="s">
        <v>1032</v>
      </c>
      <c r="I43" s="2" t="s">
        <v>1033</v>
      </c>
      <c r="J43" s="2">
        <v>931</v>
      </c>
      <c r="K43" s="3" t="s">
        <v>1034</v>
      </c>
      <c r="N43" s="5" t="s">
        <v>1035</v>
      </c>
      <c r="O43" s="5" t="s">
        <v>1036</v>
      </c>
      <c r="P43" t="s">
        <v>1037</v>
      </c>
    </row>
    <row r="44" spans="1:16" x14ac:dyDescent="0.35">
      <c r="A44" t="s">
        <v>1038</v>
      </c>
      <c r="B44" t="s">
        <v>1039</v>
      </c>
      <c r="C44" t="s">
        <v>1040</v>
      </c>
      <c r="D44" t="s">
        <v>1041</v>
      </c>
      <c r="E44" t="s">
        <v>1004</v>
      </c>
      <c r="F44">
        <v>950</v>
      </c>
      <c r="G44" t="s">
        <v>1005</v>
      </c>
      <c r="I44" s="2" t="s">
        <v>1020</v>
      </c>
      <c r="J44" s="2">
        <v>132</v>
      </c>
      <c r="K44" s="3" t="s">
        <v>1021</v>
      </c>
      <c r="N44" s="5" t="s">
        <v>1042</v>
      </c>
      <c r="O44" s="5" t="s">
        <v>1043</v>
      </c>
      <c r="P44" t="s">
        <v>1044</v>
      </c>
    </row>
    <row r="45" spans="1:16" x14ac:dyDescent="0.35">
      <c r="A45" t="s">
        <v>1045</v>
      </c>
      <c r="B45" t="s">
        <v>1046</v>
      </c>
      <c r="C45" t="s">
        <v>1047</v>
      </c>
      <c r="D45" t="s">
        <v>1048</v>
      </c>
      <c r="E45" t="s">
        <v>1004</v>
      </c>
      <c r="F45">
        <v>950</v>
      </c>
      <c r="G45" t="s">
        <v>1005</v>
      </c>
      <c r="I45" s="2" t="s">
        <v>1049</v>
      </c>
      <c r="J45" s="2">
        <v>203</v>
      </c>
      <c r="K45" s="3" t="s">
        <v>1050</v>
      </c>
      <c r="N45" s="5" t="s">
        <v>1051</v>
      </c>
      <c r="O45" s="5" t="s">
        <v>1052</v>
      </c>
      <c r="P45" t="s">
        <v>1053</v>
      </c>
    </row>
    <row r="46" spans="1:16" x14ac:dyDescent="0.35">
      <c r="A46" t="s">
        <v>1054</v>
      </c>
      <c r="B46" t="s">
        <v>1055</v>
      </c>
      <c r="C46" t="s">
        <v>1056</v>
      </c>
      <c r="D46" t="s">
        <v>1057</v>
      </c>
      <c r="E46" t="s">
        <v>995</v>
      </c>
      <c r="F46">
        <v>990</v>
      </c>
      <c r="G46" t="s">
        <v>996</v>
      </c>
      <c r="I46" s="2" t="s">
        <v>1058</v>
      </c>
      <c r="J46" s="2">
        <v>262</v>
      </c>
      <c r="K46" s="3" t="s">
        <v>1059</v>
      </c>
      <c r="N46" s="5" t="s">
        <v>1060</v>
      </c>
      <c r="O46" s="5" t="s">
        <v>1061</v>
      </c>
      <c r="P46" t="s">
        <v>1062</v>
      </c>
    </row>
    <row r="47" spans="1:16" x14ac:dyDescent="0.35">
      <c r="A47" t="s">
        <v>1063</v>
      </c>
      <c r="B47" t="s">
        <v>1064</v>
      </c>
      <c r="C47" t="s">
        <v>1065</v>
      </c>
      <c r="D47" t="s">
        <v>1066</v>
      </c>
      <c r="E47" t="s">
        <v>1006</v>
      </c>
      <c r="F47">
        <v>0</v>
      </c>
      <c r="G47" t="s">
        <v>1007</v>
      </c>
      <c r="I47" s="2" t="s">
        <v>1067</v>
      </c>
      <c r="J47" s="2">
        <v>208</v>
      </c>
      <c r="K47" s="3" t="s">
        <v>1068</v>
      </c>
      <c r="N47" s="5" t="s">
        <v>1069</v>
      </c>
      <c r="O47" s="5" t="s">
        <v>1070</v>
      </c>
      <c r="P47" t="s">
        <v>1071</v>
      </c>
    </row>
    <row r="48" spans="1:16" x14ac:dyDescent="0.35">
      <c r="A48" t="s">
        <v>1072</v>
      </c>
      <c r="B48" t="s">
        <v>1073</v>
      </c>
      <c r="C48" t="s">
        <v>1074</v>
      </c>
      <c r="D48" t="s">
        <v>1075</v>
      </c>
      <c r="E48" t="s">
        <v>750</v>
      </c>
      <c r="F48">
        <v>36</v>
      </c>
      <c r="G48" t="s">
        <v>751</v>
      </c>
      <c r="I48" s="2" t="s">
        <v>1076</v>
      </c>
      <c r="J48" s="2">
        <v>214</v>
      </c>
      <c r="K48" s="3" t="s">
        <v>1077</v>
      </c>
      <c r="N48" s="5" t="s">
        <v>1078</v>
      </c>
      <c r="O48" s="5" t="s">
        <v>1079</v>
      </c>
      <c r="P48" t="s">
        <v>1080</v>
      </c>
    </row>
    <row r="49" spans="1:16" x14ac:dyDescent="0.35">
      <c r="A49" t="s">
        <v>1081</v>
      </c>
      <c r="B49" t="s">
        <v>1082</v>
      </c>
      <c r="C49" t="s">
        <v>1083</v>
      </c>
      <c r="D49" t="s">
        <v>1084</v>
      </c>
      <c r="E49" t="s">
        <v>750</v>
      </c>
      <c r="F49">
        <v>36</v>
      </c>
      <c r="G49" t="s">
        <v>751</v>
      </c>
      <c r="I49" s="2" t="s">
        <v>648</v>
      </c>
      <c r="J49" s="2">
        <v>12</v>
      </c>
      <c r="K49" s="3" t="s">
        <v>649</v>
      </c>
      <c r="N49" s="5" t="s">
        <v>1085</v>
      </c>
      <c r="O49" s="5" t="s">
        <v>1086</v>
      </c>
      <c r="P49" t="s">
        <v>1087</v>
      </c>
    </row>
    <row r="50" spans="1:16" x14ac:dyDescent="0.35">
      <c r="A50" t="s">
        <v>1088</v>
      </c>
      <c r="B50" t="s">
        <v>1089</v>
      </c>
      <c r="C50" t="s">
        <v>1090</v>
      </c>
      <c r="D50" t="s">
        <v>1091</v>
      </c>
      <c r="E50" t="s">
        <v>1013</v>
      </c>
      <c r="F50">
        <v>170</v>
      </c>
      <c r="G50" t="s">
        <v>1014</v>
      </c>
      <c r="I50" s="2" t="s">
        <v>1092</v>
      </c>
      <c r="J50" s="2">
        <v>818</v>
      </c>
      <c r="K50" s="3" t="s">
        <v>1093</v>
      </c>
      <c r="N50" s="5" t="s">
        <v>1094</v>
      </c>
      <c r="O50" s="5" t="s">
        <v>1095</v>
      </c>
      <c r="P50" t="s">
        <v>1096</v>
      </c>
    </row>
    <row r="51" spans="1:16" x14ac:dyDescent="0.35">
      <c r="A51" t="s">
        <v>1097</v>
      </c>
      <c r="B51" t="s">
        <v>1098</v>
      </c>
      <c r="C51" t="s">
        <v>1099</v>
      </c>
      <c r="D51" t="s">
        <v>1100</v>
      </c>
      <c r="E51" t="s">
        <v>1101</v>
      </c>
      <c r="F51">
        <v>174</v>
      </c>
      <c r="G51" t="s">
        <v>1102</v>
      </c>
      <c r="I51" s="2" t="s">
        <v>1103</v>
      </c>
      <c r="J51" s="2">
        <v>232</v>
      </c>
      <c r="K51" s="3" t="s">
        <v>1104</v>
      </c>
      <c r="N51" s="5" t="s">
        <v>1105</v>
      </c>
      <c r="O51" s="5" t="s">
        <v>1106</v>
      </c>
      <c r="P51" t="s">
        <v>1107</v>
      </c>
    </row>
    <row r="52" spans="1:16" x14ac:dyDescent="0.35">
      <c r="A52" t="s">
        <v>1108</v>
      </c>
      <c r="B52" t="s">
        <v>1109</v>
      </c>
      <c r="C52" t="s">
        <v>1110</v>
      </c>
      <c r="D52" t="s">
        <v>1111</v>
      </c>
      <c r="E52" t="s">
        <v>1022</v>
      </c>
      <c r="F52">
        <v>188</v>
      </c>
      <c r="G52" t="s">
        <v>1023</v>
      </c>
      <c r="I52" s="2" t="s">
        <v>1112</v>
      </c>
      <c r="J52" s="2">
        <v>230</v>
      </c>
      <c r="K52" s="3" t="s">
        <v>1113</v>
      </c>
      <c r="N52" s="5" t="s">
        <v>1114</v>
      </c>
      <c r="O52" s="5" t="s">
        <v>1115</v>
      </c>
      <c r="P52" t="s">
        <v>1116</v>
      </c>
    </row>
    <row r="53" spans="1:16" x14ac:dyDescent="0.35">
      <c r="A53" t="s">
        <v>1117</v>
      </c>
      <c r="B53" t="s">
        <v>1118</v>
      </c>
      <c r="C53" t="s">
        <v>1119</v>
      </c>
      <c r="D53" t="s">
        <v>1120</v>
      </c>
      <c r="E53" t="s">
        <v>872</v>
      </c>
      <c r="F53">
        <v>952</v>
      </c>
      <c r="G53" t="s">
        <v>873</v>
      </c>
      <c r="I53" s="2" t="s">
        <v>620</v>
      </c>
      <c r="J53" s="2">
        <v>978</v>
      </c>
      <c r="K53" s="3" t="s">
        <v>621</v>
      </c>
      <c r="N53" s="5" t="s">
        <v>1121</v>
      </c>
      <c r="O53" s="5" t="s">
        <v>1122</v>
      </c>
      <c r="P53" t="s">
        <v>1123</v>
      </c>
    </row>
    <row r="54" spans="1:16" x14ac:dyDescent="0.35">
      <c r="A54" t="s">
        <v>1124</v>
      </c>
      <c r="B54" t="s">
        <v>1125</v>
      </c>
      <c r="C54" t="s">
        <v>1126</v>
      </c>
      <c r="D54" t="s">
        <v>1127</v>
      </c>
      <c r="E54" t="s">
        <v>1128</v>
      </c>
      <c r="F54">
        <v>191</v>
      </c>
      <c r="G54" t="s">
        <v>1129</v>
      </c>
      <c r="I54" s="2" t="s">
        <v>1130</v>
      </c>
      <c r="J54" s="2">
        <v>242</v>
      </c>
      <c r="K54" s="3" t="s">
        <v>1131</v>
      </c>
      <c r="N54" s="5" t="s">
        <v>1132</v>
      </c>
      <c r="O54" s="5" t="s">
        <v>1133</v>
      </c>
      <c r="P54" t="s">
        <v>1134</v>
      </c>
    </row>
    <row r="55" spans="1:16" x14ac:dyDescent="0.35">
      <c r="A55" t="s">
        <v>1135</v>
      </c>
      <c r="B55" t="s">
        <v>1136</v>
      </c>
      <c r="C55" t="s">
        <v>1137</v>
      </c>
      <c r="D55" t="s">
        <v>1138</v>
      </c>
      <c r="E55" t="s">
        <v>1033</v>
      </c>
      <c r="F55">
        <v>931</v>
      </c>
      <c r="G55" t="s">
        <v>1034</v>
      </c>
      <c r="I55" s="2" t="s">
        <v>1139</v>
      </c>
      <c r="J55" s="2">
        <v>238</v>
      </c>
      <c r="K55" s="3" t="s">
        <v>1140</v>
      </c>
      <c r="N55" s="5" t="s">
        <v>1141</v>
      </c>
      <c r="O55" s="5" t="s">
        <v>1142</v>
      </c>
      <c r="P55" t="s">
        <v>1143</v>
      </c>
    </row>
    <row r="56" spans="1:16" x14ac:dyDescent="0.35">
      <c r="A56" t="s">
        <v>1144</v>
      </c>
      <c r="B56" t="s">
        <v>1145</v>
      </c>
      <c r="C56" t="s">
        <v>1146</v>
      </c>
      <c r="D56" t="s">
        <v>1147</v>
      </c>
      <c r="E56" t="s">
        <v>620</v>
      </c>
      <c r="F56">
        <v>978</v>
      </c>
      <c r="G56" t="s">
        <v>621</v>
      </c>
      <c r="I56" s="2" t="s">
        <v>1148</v>
      </c>
      <c r="J56" s="2">
        <v>826</v>
      </c>
      <c r="K56" s="3" t="s">
        <v>1149</v>
      </c>
      <c r="N56" s="5" t="s">
        <v>1150</v>
      </c>
      <c r="O56" s="5" t="s">
        <v>1151</v>
      </c>
      <c r="P56" t="s">
        <v>1152</v>
      </c>
    </row>
    <row r="57" spans="1:16" x14ac:dyDescent="0.35">
      <c r="A57" t="s">
        <v>1153</v>
      </c>
      <c r="B57" t="s">
        <v>1154</v>
      </c>
      <c r="C57" t="s">
        <v>1155</v>
      </c>
      <c r="D57" t="s">
        <v>1156</v>
      </c>
      <c r="E57" t="s">
        <v>1049</v>
      </c>
      <c r="F57">
        <v>203</v>
      </c>
      <c r="G57" t="s">
        <v>1050</v>
      </c>
      <c r="I57" s="2" t="s">
        <v>1157</v>
      </c>
      <c r="J57" s="2">
        <v>981</v>
      </c>
      <c r="K57" s="3" t="s">
        <v>1158</v>
      </c>
      <c r="N57" s="5" t="s">
        <v>1159</v>
      </c>
      <c r="O57" s="5" t="s">
        <v>1160</v>
      </c>
      <c r="P57" t="s">
        <v>1161</v>
      </c>
    </row>
    <row r="58" spans="1:16" x14ac:dyDescent="0.35">
      <c r="A58" t="s">
        <v>1162</v>
      </c>
      <c r="B58" t="s">
        <v>1163</v>
      </c>
      <c r="C58" t="s">
        <v>1164</v>
      </c>
      <c r="D58" t="s">
        <v>1165</v>
      </c>
      <c r="E58" t="s">
        <v>975</v>
      </c>
      <c r="F58">
        <v>976</v>
      </c>
      <c r="G58" t="s">
        <v>976</v>
      </c>
      <c r="I58" s="2" t="s">
        <v>1166</v>
      </c>
      <c r="J58" s="2">
        <v>0</v>
      </c>
      <c r="K58" s="3" t="s">
        <v>1167</v>
      </c>
      <c r="N58" s="5" t="s">
        <v>1168</v>
      </c>
      <c r="O58" s="5" t="s">
        <v>1169</v>
      </c>
      <c r="P58" t="s">
        <v>1170</v>
      </c>
    </row>
    <row r="59" spans="1:16" x14ac:dyDescent="0.35">
      <c r="A59" t="s">
        <v>1171</v>
      </c>
      <c r="B59" t="s">
        <v>1172</v>
      </c>
      <c r="C59" t="s">
        <v>1173</v>
      </c>
      <c r="D59" t="s">
        <v>1174</v>
      </c>
      <c r="E59" t="s">
        <v>1067</v>
      </c>
      <c r="F59">
        <v>208</v>
      </c>
      <c r="G59" t="s">
        <v>1068</v>
      </c>
      <c r="I59" s="2" t="s">
        <v>1175</v>
      </c>
      <c r="J59" s="2">
        <v>936</v>
      </c>
      <c r="K59" s="3" t="s">
        <v>1176</v>
      </c>
      <c r="N59" s="5" t="s">
        <v>1177</v>
      </c>
      <c r="O59" s="5" t="s">
        <v>1178</v>
      </c>
      <c r="P59" t="s">
        <v>1179</v>
      </c>
    </row>
    <row r="60" spans="1:16" x14ac:dyDescent="0.35">
      <c r="A60" t="s">
        <v>1180</v>
      </c>
      <c r="B60" t="s">
        <v>1181</v>
      </c>
      <c r="C60" t="s">
        <v>1182</v>
      </c>
      <c r="D60" t="s">
        <v>1183</v>
      </c>
      <c r="E60" t="s">
        <v>1058</v>
      </c>
      <c r="F60">
        <v>262</v>
      </c>
      <c r="G60" t="s">
        <v>1059</v>
      </c>
      <c r="I60" s="2" t="s">
        <v>1184</v>
      </c>
      <c r="J60" s="2">
        <v>292</v>
      </c>
      <c r="K60" s="3" t="s">
        <v>1185</v>
      </c>
      <c r="N60" s="5" t="s">
        <v>1186</v>
      </c>
      <c r="O60" s="5" t="s">
        <v>1187</v>
      </c>
      <c r="P60" t="s">
        <v>1188</v>
      </c>
    </row>
    <row r="61" spans="1:16" x14ac:dyDescent="0.35">
      <c r="A61" t="s">
        <v>1189</v>
      </c>
      <c r="B61" t="s">
        <v>1190</v>
      </c>
      <c r="C61" t="s">
        <v>1191</v>
      </c>
      <c r="D61" t="s">
        <v>1192</v>
      </c>
      <c r="E61" t="s">
        <v>692</v>
      </c>
      <c r="F61">
        <v>951</v>
      </c>
      <c r="G61" t="s">
        <v>693</v>
      </c>
      <c r="I61" s="2" t="s">
        <v>1193</v>
      </c>
      <c r="J61" s="2">
        <v>270</v>
      </c>
      <c r="K61" s="3" t="s">
        <v>1194</v>
      </c>
      <c r="N61" s="5" t="s">
        <v>1195</v>
      </c>
      <c r="O61" s="5" t="s">
        <v>1196</v>
      </c>
      <c r="P61" t="s">
        <v>1197</v>
      </c>
    </row>
    <row r="62" spans="1:16" x14ac:dyDescent="0.35">
      <c r="A62" t="s">
        <v>1198</v>
      </c>
      <c r="B62" t="s">
        <v>1199</v>
      </c>
      <c r="C62" t="s">
        <v>1200</v>
      </c>
      <c r="D62" t="s">
        <v>1201</v>
      </c>
      <c r="E62" t="s">
        <v>1076</v>
      </c>
      <c r="F62">
        <v>214</v>
      </c>
      <c r="G62" t="s">
        <v>1077</v>
      </c>
      <c r="I62" s="2" t="s">
        <v>1202</v>
      </c>
      <c r="J62" s="2">
        <v>324</v>
      </c>
      <c r="K62" s="3" t="s">
        <v>1203</v>
      </c>
      <c r="N62" s="5" t="s">
        <v>1204</v>
      </c>
      <c r="O62" s="5" t="s">
        <v>1205</v>
      </c>
      <c r="P62" t="s">
        <v>1206</v>
      </c>
    </row>
    <row r="63" spans="1:16" x14ac:dyDescent="0.35">
      <c r="A63" t="s">
        <v>1207</v>
      </c>
      <c r="B63" t="s">
        <v>1208</v>
      </c>
      <c r="C63" t="s">
        <v>1209</v>
      </c>
      <c r="D63" t="s">
        <v>1210</v>
      </c>
      <c r="E63" t="s">
        <v>194</v>
      </c>
      <c r="F63">
        <v>840</v>
      </c>
      <c r="G63" t="s">
        <v>591</v>
      </c>
      <c r="I63" s="2" t="s">
        <v>1211</v>
      </c>
      <c r="J63" s="2">
        <v>320</v>
      </c>
      <c r="K63" s="3" t="s">
        <v>1212</v>
      </c>
      <c r="N63" s="5" t="s">
        <v>1213</v>
      </c>
      <c r="O63" s="5" t="s">
        <v>223</v>
      </c>
      <c r="P63" t="s">
        <v>191</v>
      </c>
    </row>
    <row r="64" spans="1:16" x14ac:dyDescent="0.35">
      <c r="A64" t="s">
        <v>1214</v>
      </c>
      <c r="B64" t="s">
        <v>1215</v>
      </c>
      <c r="C64" t="s">
        <v>1216</v>
      </c>
      <c r="D64" t="s">
        <v>1217</v>
      </c>
      <c r="E64" t="s">
        <v>1092</v>
      </c>
      <c r="F64">
        <v>818</v>
      </c>
      <c r="G64" t="s">
        <v>1093</v>
      </c>
      <c r="I64" s="2" t="s">
        <v>1218</v>
      </c>
      <c r="J64" s="2">
        <v>328</v>
      </c>
      <c r="K64" s="3" t="s">
        <v>1219</v>
      </c>
      <c r="N64" s="5" t="s">
        <v>1220</v>
      </c>
      <c r="O64" s="5" t="s">
        <v>1221</v>
      </c>
      <c r="P64" t="s">
        <v>1222</v>
      </c>
    </row>
    <row r="65" spans="1:16" x14ac:dyDescent="0.35">
      <c r="A65" t="s">
        <v>1223</v>
      </c>
      <c r="B65" t="s">
        <v>1224</v>
      </c>
      <c r="C65" t="s">
        <v>1225</v>
      </c>
      <c r="D65" t="s">
        <v>1226</v>
      </c>
      <c r="E65" t="s">
        <v>194</v>
      </c>
      <c r="F65">
        <v>840</v>
      </c>
      <c r="G65" t="s">
        <v>591</v>
      </c>
      <c r="I65" s="2" t="s">
        <v>1227</v>
      </c>
      <c r="J65" s="2">
        <v>344</v>
      </c>
      <c r="K65" s="3" t="s">
        <v>1228</v>
      </c>
      <c r="N65" s="5" t="s">
        <v>1229</v>
      </c>
      <c r="O65" s="5" t="s">
        <v>224</v>
      </c>
      <c r="P65" t="s">
        <v>195</v>
      </c>
    </row>
    <row r="66" spans="1:16" x14ac:dyDescent="0.35">
      <c r="A66" t="s">
        <v>1230</v>
      </c>
      <c r="B66" t="s">
        <v>1231</v>
      </c>
      <c r="C66" t="s">
        <v>1232</v>
      </c>
      <c r="D66" t="s">
        <v>1233</v>
      </c>
      <c r="E66" t="s">
        <v>1004</v>
      </c>
      <c r="F66">
        <v>950</v>
      </c>
      <c r="G66" t="s">
        <v>1005</v>
      </c>
      <c r="I66" s="2" t="s">
        <v>1234</v>
      </c>
      <c r="J66" s="2">
        <v>340</v>
      </c>
      <c r="K66" s="3" t="s">
        <v>1235</v>
      </c>
      <c r="N66" s="5" t="s">
        <v>1236</v>
      </c>
      <c r="O66" s="5" t="s">
        <v>1237</v>
      </c>
      <c r="P66" t="s">
        <v>1238</v>
      </c>
    </row>
    <row r="67" spans="1:16" x14ac:dyDescent="0.35">
      <c r="A67" t="s">
        <v>1239</v>
      </c>
      <c r="B67" t="s">
        <v>1240</v>
      </c>
      <c r="C67" t="s">
        <v>1241</v>
      </c>
      <c r="D67" t="s">
        <v>1242</v>
      </c>
      <c r="E67" t="s">
        <v>1103</v>
      </c>
      <c r="F67">
        <v>232</v>
      </c>
      <c r="G67" t="s">
        <v>1104</v>
      </c>
      <c r="I67" s="2" t="s">
        <v>1128</v>
      </c>
      <c r="J67" s="2">
        <v>191</v>
      </c>
      <c r="K67" s="3" t="s">
        <v>1129</v>
      </c>
      <c r="N67" s="5" t="s">
        <v>1243</v>
      </c>
      <c r="O67" s="5" t="s">
        <v>1244</v>
      </c>
      <c r="P67" t="s">
        <v>1245</v>
      </c>
    </row>
    <row r="68" spans="1:16" x14ac:dyDescent="0.35">
      <c r="A68" t="s">
        <v>1246</v>
      </c>
      <c r="B68" t="s">
        <v>1247</v>
      </c>
      <c r="C68" t="s">
        <v>1248</v>
      </c>
      <c r="D68" t="s">
        <v>1249</v>
      </c>
      <c r="E68" t="s">
        <v>620</v>
      </c>
      <c r="F68">
        <v>978</v>
      </c>
      <c r="G68" t="s">
        <v>621</v>
      </c>
      <c r="I68" s="2" t="s">
        <v>1250</v>
      </c>
      <c r="J68" s="2">
        <v>332</v>
      </c>
      <c r="K68" s="3" t="s">
        <v>1251</v>
      </c>
      <c r="N68" s="5" t="s">
        <v>1252</v>
      </c>
      <c r="O68" s="5" t="s">
        <v>1253</v>
      </c>
      <c r="P68" t="s">
        <v>1254</v>
      </c>
    </row>
    <row r="69" spans="1:16" x14ac:dyDescent="0.35">
      <c r="A69" t="s">
        <v>1255</v>
      </c>
      <c r="B69" t="s">
        <v>1256</v>
      </c>
      <c r="C69" t="s">
        <v>1257</v>
      </c>
      <c r="D69" t="s">
        <v>1258</v>
      </c>
      <c r="E69" t="s">
        <v>1259</v>
      </c>
      <c r="F69">
        <v>748</v>
      </c>
      <c r="G69" t="s">
        <v>1260</v>
      </c>
      <c r="I69" s="2" t="s">
        <v>1261</v>
      </c>
      <c r="J69" s="2">
        <v>348</v>
      </c>
      <c r="K69" s="3" t="s">
        <v>1262</v>
      </c>
      <c r="N69" s="5" t="s">
        <v>1263</v>
      </c>
      <c r="O69" s="5" t="s">
        <v>1264</v>
      </c>
      <c r="P69" t="s">
        <v>1265</v>
      </c>
    </row>
    <row r="70" spans="1:16" x14ac:dyDescent="0.35">
      <c r="A70" t="s">
        <v>1266</v>
      </c>
      <c r="B70" t="s">
        <v>1267</v>
      </c>
      <c r="C70" t="s">
        <v>1268</v>
      </c>
      <c r="D70" t="s">
        <v>1269</v>
      </c>
      <c r="E70" t="s">
        <v>1112</v>
      </c>
      <c r="F70">
        <v>230</v>
      </c>
      <c r="G70" t="s">
        <v>1113</v>
      </c>
      <c r="I70" s="2" t="s">
        <v>1270</v>
      </c>
      <c r="J70" s="2">
        <v>360</v>
      </c>
      <c r="K70" s="3" t="s">
        <v>1271</v>
      </c>
      <c r="N70" s="5" t="s">
        <v>1272</v>
      </c>
      <c r="O70" s="5" t="s">
        <v>1273</v>
      </c>
      <c r="P70" t="s">
        <v>1274</v>
      </c>
    </row>
    <row r="71" spans="1:16" x14ac:dyDescent="0.35">
      <c r="A71" t="s">
        <v>1275</v>
      </c>
      <c r="B71" t="s">
        <v>1276</v>
      </c>
      <c r="C71" t="s">
        <v>1277</v>
      </c>
      <c r="D71" t="s">
        <v>1278</v>
      </c>
      <c r="E71" t="s">
        <v>1139</v>
      </c>
      <c r="F71">
        <v>238</v>
      </c>
      <c r="G71" t="s">
        <v>1140</v>
      </c>
      <c r="I71" s="2" t="s">
        <v>1279</v>
      </c>
      <c r="J71" s="2">
        <v>376</v>
      </c>
      <c r="K71" s="3" t="s">
        <v>1280</v>
      </c>
      <c r="N71" s="5" t="s">
        <v>1281</v>
      </c>
      <c r="O71" s="5" t="s">
        <v>1282</v>
      </c>
      <c r="P71" t="s">
        <v>1283</v>
      </c>
    </row>
    <row r="72" spans="1:16" x14ac:dyDescent="0.35">
      <c r="A72" t="s">
        <v>1284</v>
      </c>
      <c r="B72" t="s">
        <v>1285</v>
      </c>
      <c r="C72" t="s">
        <v>1286</v>
      </c>
      <c r="D72" t="s">
        <v>1287</v>
      </c>
      <c r="E72" t="s">
        <v>1067</v>
      </c>
      <c r="F72">
        <v>208</v>
      </c>
      <c r="G72" t="s">
        <v>1068</v>
      </c>
      <c r="I72" s="2" t="s">
        <v>1288</v>
      </c>
      <c r="J72" s="2">
        <v>0</v>
      </c>
      <c r="K72" s="3" t="s">
        <v>1289</v>
      </c>
      <c r="N72" s="5" t="s">
        <v>1290</v>
      </c>
      <c r="O72" s="5" t="s">
        <v>203</v>
      </c>
      <c r="P72" t="s">
        <v>202</v>
      </c>
    </row>
    <row r="73" spans="1:16" x14ac:dyDescent="0.35">
      <c r="A73" t="s">
        <v>1291</v>
      </c>
      <c r="B73" t="s">
        <v>1292</v>
      </c>
      <c r="C73" t="s">
        <v>1293</v>
      </c>
      <c r="D73" t="s">
        <v>1294</v>
      </c>
      <c r="E73" t="s">
        <v>1130</v>
      </c>
      <c r="F73">
        <v>242</v>
      </c>
      <c r="G73" t="s">
        <v>1131</v>
      </c>
      <c r="I73" s="2" t="s">
        <v>1295</v>
      </c>
      <c r="J73" s="2">
        <v>356</v>
      </c>
      <c r="K73" s="3" t="s">
        <v>1296</v>
      </c>
      <c r="N73" s="5" t="s">
        <v>1297</v>
      </c>
      <c r="O73" s="5" t="s">
        <v>200</v>
      </c>
      <c r="P73" t="s">
        <v>197</v>
      </c>
    </row>
    <row r="74" spans="1:16" x14ac:dyDescent="0.35">
      <c r="A74" t="s">
        <v>1298</v>
      </c>
      <c r="B74" t="s">
        <v>1299</v>
      </c>
      <c r="C74" t="s">
        <v>1300</v>
      </c>
      <c r="D74" t="s">
        <v>1301</v>
      </c>
      <c r="E74" t="s">
        <v>620</v>
      </c>
      <c r="F74">
        <v>978</v>
      </c>
      <c r="G74" t="s">
        <v>621</v>
      </c>
      <c r="I74" s="2" t="s">
        <v>1302</v>
      </c>
      <c r="J74" s="2">
        <v>368</v>
      </c>
      <c r="K74" s="3" t="s">
        <v>1303</v>
      </c>
      <c r="N74" s="5" t="s">
        <v>1304</v>
      </c>
      <c r="O74" s="5" t="s">
        <v>1305</v>
      </c>
      <c r="P74" s="5" t="s">
        <v>1306</v>
      </c>
    </row>
    <row r="75" spans="1:16" x14ac:dyDescent="0.35">
      <c r="A75" t="s">
        <v>1307</v>
      </c>
      <c r="B75" t="s">
        <v>1308</v>
      </c>
      <c r="C75" t="s">
        <v>1309</v>
      </c>
      <c r="D75" t="s">
        <v>1310</v>
      </c>
      <c r="E75" t="s">
        <v>620</v>
      </c>
      <c r="F75">
        <v>978</v>
      </c>
      <c r="G75" t="s">
        <v>621</v>
      </c>
      <c r="I75" s="2" t="s">
        <v>1311</v>
      </c>
      <c r="J75" s="2">
        <v>364</v>
      </c>
      <c r="K75" s="3" t="s">
        <v>1312</v>
      </c>
      <c r="N75" s="5" t="s">
        <v>1313</v>
      </c>
      <c r="O75" s="5" t="s">
        <v>230</v>
      </c>
      <c r="P75" t="s">
        <v>228</v>
      </c>
    </row>
    <row r="76" spans="1:16" x14ac:dyDescent="0.35">
      <c r="A76" t="s">
        <v>1314</v>
      </c>
      <c r="B76" t="s">
        <v>1315</v>
      </c>
      <c r="C76" t="s">
        <v>1316</v>
      </c>
      <c r="D76" t="s">
        <v>1317</v>
      </c>
      <c r="E76" t="s">
        <v>620</v>
      </c>
      <c r="F76">
        <v>978</v>
      </c>
      <c r="G76" t="s">
        <v>621</v>
      </c>
      <c r="I76" s="2" t="s">
        <v>1318</v>
      </c>
      <c r="J76" s="2">
        <v>352</v>
      </c>
      <c r="K76" s="3" t="s">
        <v>1319</v>
      </c>
      <c r="N76" s="5" t="s">
        <v>1320</v>
      </c>
      <c r="O76" s="5" t="s">
        <v>215</v>
      </c>
      <c r="P76" t="s">
        <v>213</v>
      </c>
    </row>
    <row r="77" spans="1:16" x14ac:dyDescent="0.35">
      <c r="A77" t="s">
        <v>1321</v>
      </c>
      <c r="B77" t="s">
        <v>1322</v>
      </c>
      <c r="C77" t="s">
        <v>1323</v>
      </c>
      <c r="D77" t="s">
        <v>1324</v>
      </c>
      <c r="E77" t="s">
        <v>620</v>
      </c>
      <c r="F77">
        <v>978</v>
      </c>
      <c r="G77" t="s">
        <v>621</v>
      </c>
      <c r="I77" s="2" t="s">
        <v>1325</v>
      </c>
      <c r="J77" s="2">
        <v>0</v>
      </c>
      <c r="K77" s="3" t="s">
        <v>1326</v>
      </c>
    </row>
    <row r="78" spans="1:16" x14ac:dyDescent="0.35">
      <c r="A78" t="s">
        <v>1327</v>
      </c>
      <c r="B78" t="s">
        <v>1328</v>
      </c>
      <c r="C78" t="s">
        <v>1329</v>
      </c>
      <c r="D78" t="s">
        <v>1330</v>
      </c>
      <c r="E78" t="s">
        <v>620</v>
      </c>
      <c r="F78">
        <v>978</v>
      </c>
      <c r="G78" t="s">
        <v>621</v>
      </c>
      <c r="I78" s="2" t="s">
        <v>1331</v>
      </c>
      <c r="J78" s="2">
        <v>388</v>
      </c>
      <c r="K78" s="3" t="s">
        <v>1332</v>
      </c>
    </row>
    <row r="79" spans="1:16" x14ac:dyDescent="0.35">
      <c r="A79" t="s">
        <v>1333</v>
      </c>
      <c r="B79" t="s">
        <v>1334</v>
      </c>
      <c r="C79" t="s">
        <v>1335</v>
      </c>
      <c r="D79" t="s">
        <v>1336</v>
      </c>
      <c r="E79" t="s">
        <v>1004</v>
      </c>
      <c r="F79">
        <v>950</v>
      </c>
      <c r="G79" t="s">
        <v>1005</v>
      </c>
      <c r="I79" s="2" t="s">
        <v>1337</v>
      </c>
      <c r="J79" s="2">
        <v>400</v>
      </c>
      <c r="K79" s="3" t="s">
        <v>1338</v>
      </c>
    </row>
    <row r="80" spans="1:16" x14ac:dyDescent="0.35">
      <c r="A80" t="s">
        <v>1339</v>
      </c>
      <c r="B80" t="s">
        <v>1340</v>
      </c>
      <c r="C80" t="s">
        <v>1341</v>
      </c>
      <c r="D80" t="s">
        <v>1342</v>
      </c>
      <c r="E80" t="s">
        <v>1193</v>
      </c>
      <c r="F80">
        <v>270</v>
      </c>
      <c r="G80" t="s">
        <v>1194</v>
      </c>
      <c r="I80" s="2" t="s">
        <v>1343</v>
      </c>
      <c r="J80" s="2">
        <v>392</v>
      </c>
      <c r="K80" s="3" t="s">
        <v>1344</v>
      </c>
    </row>
    <row r="81" spans="1:11" x14ac:dyDescent="0.35">
      <c r="A81" t="s">
        <v>1345</v>
      </c>
      <c r="B81" t="s">
        <v>1346</v>
      </c>
      <c r="C81" t="s">
        <v>1347</v>
      </c>
      <c r="D81" t="s">
        <v>1348</v>
      </c>
      <c r="E81" t="s">
        <v>1157</v>
      </c>
      <c r="F81">
        <v>981</v>
      </c>
      <c r="G81" t="s">
        <v>1158</v>
      </c>
      <c r="I81" s="2" t="s">
        <v>1349</v>
      </c>
      <c r="J81" s="2">
        <v>404</v>
      </c>
      <c r="K81" s="3" t="s">
        <v>1350</v>
      </c>
    </row>
    <row r="82" spans="1:11" x14ac:dyDescent="0.35">
      <c r="A82" t="s">
        <v>1351</v>
      </c>
      <c r="B82" t="s">
        <v>1352</v>
      </c>
      <c r="C82" t="s">
        <v>1353</v>
      </c>
      <c r="D82" t="s">
        <v>1354</v>
      </c>
      <c r="E82" t="s">
        <v>620</v>
      </c>
      <c r="F82">
        <v>978</v>
      </c>
      <c r="G82" t="s">
        <v>621</v>
      </c>
      <c r="I82" s="2" t="s">
        <v>1355</v>
      </c>
      <c r="J82" s="2">
        <v>417</v>
      </c>
      <c r="K82" s="3" t="s">
        <v>1356</v>
      </c>
    </row>
    <row r="83" spans="1:11" x14ac:dyDescent="0.35">
      <c r="A83" t="s">
        <v>1357</v>
      </c>
      <c r="B83" t="s">
        <v>1358</v>
      </c>
      <c r="C83" t="s">
        <v>1359</v>
      </c>
      <c r="D83" t="s">
        <v>1360</v>
      </c>
      <c r="E83" t="s">
        <v>1175</v>
      </c>
      <c r="F83">
        <v>936</v>
      </c>
      <c r="G83" t="s">
        <v>1176</v>
      </c>
      <c r="I83" s="2" t="s">
        <v>993</v>
      </c>
      <c r="J83" s="2">
        <v>116</v>
      </c>
      <c r="K83" s="3" t="s">
        <v>994</v>
      </c>
    </row>
    <row r="84" spans="1:11" x14ac:dyDescent="0.35">
      <c r="A84" t="s">
        <v>1361</v>
      </c>
      <c r="B84" t="s">
        <v>1362</v>
      </c>
      <c r="C84" t="s">
        <v>1363</v>
      </c>
      <c r="D84" t="s">
        <v>1364</v>
      </c>
      <c r="E84" t="s">
        <v>1184</v>
      </c>
      <c r="F84">
        <v>292</v>
      </c>
      <c r="G84" t="s">
        <v>1185</v>
      </c>
      <c r="I84" s="2" t="s">
        <v>1101</v>
      </c>
      <c r="J84" s="2">
        <v>174</v>
      </c>
      <c r="K84" s="3" t="s">
        <v>1102</v>
      </c>
    </row>
    <row r="85" spans="1:11" x14ac:dyDescent="0.35">
      <c r="A85" t="s">
        <v>1365</v>
      </c>
      <c r="B85" t="s">
        <v>1366</v>
      </c>
      <c r="C85" t="s">
        <v>1367</v>
      </c>
      <c r="D85" t="s">
        <v>1368</v>
      </c>
      <c r="E85" t="s">
        <v>620</v>
      </c>
      <c r="F85">
        <v>978</v>
      </c>
      <c r="G85" t="s">
        <v>621</v>
      </c>
      <c r="I85" s="2" t="s">
        <v>1369</v>
      </c>
      <c r="J85" s="2">
        <v>408</v>
      </c>
      <c r="K85" s="3" t="s">
        <v>1370</v>
      </c>
    </row>
    <row r="86" spans="1:11" x14ac:dyDescent="0.35">
      <c r="A86" t="s">
        <v>1371</v>
      </c>
      <c r="B86" t="s">
        <v>1372</v>
      </c>
      <c r="C86" t="s">
        <v>1373</v>
      </c>
      <c r="D86" t="s">
        <v>1374</v>
      </c>
      <c r="E86" t="s">
        <v>1067</v>
      </c>
      <c r="F86">
        <v>208</v>
      </c>
      <c r="G86" t="s">
        <v>1068</v>
      </c>
      <c r="I86" s="2" t="s">
        <v>1375</v>
      </c>
      <c r="J86" s="2">
        <v>410</v>
      </c>
      <c r="K86" s="3" t="s">
        <v>1376</v>
      </c>
    </row>
    <row r="87" spans="1:11" x14ac:dyDescent="0.35">
      <c r="A87" t="s">
        <v>1377</v>
      </c>
      <c r="B87" t="s">
        <v>1378</v>
      </c>
      <c r="C87" t="s">
        <v>1379</v>
      </c>
      <c r="D87" t="s">
        <v>1380</v>
      </c>
      <c r="E87" t="s">
        <v>692</v>
      </c>
      <c r="F87">
        <v>951</v>
      </c>
      <c r="G87" t="s">
        <v>693</v>
      </c>
      <c r="I87" s="2" t="s">
        <v>1381</v>
      </c>
      <c r="J87" s="2">
        <v>414</v>
      </c>
      <c r="K87" s="3" t="s">
        <v>1382</v>
      </c>
    </row>
    <row r="88" spans="1:11" x14ac:dyDescent="0.35">
      <c r="A88" t="s">
        <v>1383</v>
      </c>
      <c r="B88" t="s">
        <v>1384</v>
      </c>
      <c r="C88" t="s">
        <v>1385</v>
      </c>
      <c r="D88" t="s">
        <v>1386</v>
      </c>
      <c r="E88" t="s">
        <v>620</v>
      </c>
      <c r="F88">
        <v>978</v>
      </c>
      <c r="G88" t="s">
        <v>621</v>
      </c>
      <c r="I88" s="2" t="s">
        <v>1031</v>
      </c>
      <c r="J88" s="2">
        <v>136</v>
      </c>
      <c r="K88" s="3" t="s">
        <v>1032</v>
      </c>
    </row>
    <row r="89" spans="1:11" x14ac:dyDescent="0.35">
      <c r="A89" t="s">
        <v>1387</v>
      </c>
      <c r="B89" t="s">
        <v>1388</v>
      </c>
      <c r="C89" t="s">
        <v>1389</v>
      </c>
      <c r="D89" t="s">
        <v>1390</v>
      </c>
      <c r="E89" t="s">
        <v>194</v>
      </c>
      <c r="F89">
        <v>840</v>
      </c>
      <c r="G89" t="s">
        <v>591</v>
      </c>
      <c r="I89" s="2" t="s">
        <v>1391</v>
      </c>
      <c r="J89" s="2">
        <v>398</v>
      </c>
      <c r="K89" s="3" t="s">
        <v>1392</v>
      </c>
    </row>
    <row r="90" spans="1:11" x14ac:dyDescent="0.35">
      <c r="A90" t="s">
        <v>1393</v>
      </c>
      <c r="B90" t="s">
        <v>1394</v>
      </c>
      <c r="C90" t="s">
        <v>1395</v>
      </c>
      <c r="D90" t="s">
        <v>1396</v>
      </c>
      <c r="E90" t="s">
        <v>1211</v>
      </c>
      <c r="F90">
        <v>320</v>
      </c>
      <c r="G90" t="s">
        <v>1212</v>
      </c>
      <c r="I90" s="2" t="s">
        <v>1397</v>
      </c>
      <c r="J90" s="2">
        <v>418</v>
      </c>
      <c r="K90" s="3" t="s">
        <v>1398</v>
      </c>
    </row>
    <row r="91" spans="1:11" x14ac:dyDescent="0.35">
      <c r="A91" t="s">
        <v>1399</v>
      </c>
      <c r="B91" t="s">
        <v>1400</v>
      </c>
      <c r="C91" t="s">
        <v>1401</v>
      </c>
      <c r="D91" t="s">
        <v>1402</v>
      </c>
      <c r="E91" t="s">
        <v>1166</v>
      </c>
      <c r="F91">
        <v>0</v>
      </c>
      <c r="G91" t="s">
        <v>1167</v>
      </c>
      <c r="I91" s="2" t="s">
        <v>1403</v>
      </c>
      <c r="J91" s="2">
        <v>422</v>
      </c>
      <c r="K91" s="3" t="s">
        <v>1404</v>
      </c>
    </row>
    <row r="92" spans="1:11" x14ac:dyDescent="0.35">
      <c r="A92" t="s">
        <v>1405</v>
      </c>
      <c r="B92" t="s">
        <v>1406</v>
      </c>
      <c r="C92" t="s">
        <v>1407</v>
      </c>
      <c r="D92" t="s">
        <v>1408</v>
      </c>
      <c r="E92" t="s">
        <v>1202</v>
      </c>
      <c r="F92">
        <v>324</v>
      </c>
      <c r="G92" t="s">
        <v>1203</v>
      </c>
      <c r="I92" s="2" t="s">
        <v>1409</v>
      </c>
      <c r="J92" s="2">
        <v>144</v>
      </c>
      <c r="K92" s="3" t="s">
        <v>1410</v>
      </c>
    </row>
    <row r="93" spans="1:11" x14ac:dyDescent="0.35">
      <c r="A93" t="s">
        <v>1411</v>
      </c>
      <c r="B93" t="s">
        <v>1412</v>
      </c>
      <c r="C93" t="s">
        <v>1413</v>
      </c>
      <c r="D93" t="s">
        <v>1414</v>
      </c>
      <c r="E93" t="s">
        <v>872</v>
      </c>
      <c r="F93">
        <v>952</v>
      </c>
      <c r="G93" t="s">
        <v>873</v>
      </c>
      <c r="I93" s="2" t="s">
        <v>1415</v>
      </c>
      <c r="J93" s="2">
        <v>430</v>
      </c>
      <c r="K93" s="3" t="s">
        <v>1416</v>
      </c>
    </row>
    <row r="94" spans="1:11" x14ac:dyDescent="0.35">
      <c r="A94" t="s">
        <v>1417</v>
      </c>
      <c r="B94" t="s">
        <v>1418</v>
      </c>
      <c r="C94" t="s">
        <v>1419</v>
      </c>
      <c r="D94" t="s">
        <v>1420</v>
      </c>
      <c r="E94" t="s">
        <v>1218</v>
      </c>
      <c r="F94">
        <v>328</v>
      </c>
      <c r="G94" t="s">
        <v>1219</v>
      </c>
      <c r="I94" s="2" t="s">
        <v>1421</v>
      </c>
      <c r="J94" s="2">
        <v>426</v>
      </c>
      <c r="K94" s="3" t="s">
        <v>1422</v>
      </c>
    </row>
    <row r="95" spans="1:11" x14ac:dyDescent="0.35">
      <c r="A95" t="s">
        <v>1423</v>
      </c>
      <c r="B95" t="s">
        <v>1424</v>
      </c>
      <c r="C95" t="s">
        <v>1425</v>
      </c>
      <c r="D95" t="s">
        <v>1426</v>
      </c>
      <c r="E95" t="s">
        <v>1250</v>
      </c>
      <c r="F95">
        <v>332</v>
      </c>
      <c r="G95" t="s">
        <v>1251</v>
      </c>
      <c r="I95" s="2" t="s">
        <v>1427</v>
      </c>
      <c r="J95" s="2">
        <v>434</v>
      </c>
      <c r="K95" s="3" t="s">
        <v>1428</v>
      </c>
    </row>
    <row r="96" spans="1:11" x14ac:dyDescent="0.35">
      <c r="A96" t="s">
        <v>1429</v>
      </c>
      <c r="B96" t="s">
        <v>1430</v>
      </c>
      <c r="C96" t="s">
        <v>1431</v>
      </c>
      <c r="D96" t="s">
        <v>1432</v>
      </c>
      <c r="I96" s="2" t="s">
        <v>1433</v>
      </c>
      <c r="J96" s="2">
        <v>504</v>
      </c>
      <c r="K96" s="3" t="s">
        <v>1434</v>
      </c>
    </row>
    <row r="97" spans="1:11" x14ac:dyDescent="0.35">
      <c r="A97" t="s">
        <v>1435</v>
      </c>
      <c r="B97" t="s">
        <v>1436</v>
      </c>
      <c r="C97" t="s">
        <v>1437</v>
      </c>
      <c r="D97" t="s">
        <v>1438</v>
      </c>
      <c r="E97" t="s">
        <v>1234</v>
      </c>
      <c r="F97">
        <v>340</v>
      </c>
      <c r="G97" t="s">
        <v>1235</v>
      </c>
      <c r="I97" s="2" t="s">
        <v>1439</v>
      </c>
      <c r="J97" s="2">
        <v>498</v>
      </c>
      <c r="K97" s="3" t="s">
        <v>1440</v>
      </c>
    </row>
    <row r="98" spans="1:11" x14ac:dyDescent="0.35">
      <c r="A98" t="s">
        <v>1441</v>
      </c>
      <c r="B98" t="s">
        <v>1442</v>
      </c>
      <c r="C98" t="s">
        <v>1443</v>
      </c>
      <c r="D98" t="s">
        <v>1444</v>
      </c>
      <c r="E98" t="s">
        <v>1227</v>
      </c>
      <c r="F98">
        <v>344</v>
      </c>
      <c r="G98" t="s">
        <v>1228</v>
      </c>
      <c r="I98" s="2" t="s">
        <v>1445</v>
      </c>
      <c r="J98" s="2">
        <v>969</v>
      </c>
      <c r="K98" s="3" t="s">
        <v>1446</v>
      </c>
    </row>
    <row r="99" spans="1:11" x14ac:dyDescent="0.35">
      <c r="A99" t="s">
        <v>1447</v>
      </c>
      <c r="B99" t="s">
        <v>1448</v>
      </c>
      <c r="C99" t="s">
        <v>1449</v>
      </c>
      <c r="D99" t="s">
        <v>1450</v>
      </c>
      <c r="E99" t="s">
        <v>1261</v>
      </c>
      <c r="F99">
        <v>348</v>
      </c>
      <c r="G99" t="s">
        <v>1262</v>
      </c>
      <c r="I99" s="2" t="s">
        <v>1451</v>
      </c>
      <c r="J99" s="2">
        <v>807</v>
      </c>
      <c r="K99" s="3" t="s">
        <v>1452</v>
      </c>
    </row>
    <row r="100" spans="1:11" x14ac:dyDescent="0.35">
      <c r="A100" t="s">
        <v>1453</v>
      </c>
      <c r="B100" t="s">
        <v>1454</v>
      </c>
      <c r="C100" t="s">
        <v>1455</v>
      </c>
      <c r="D100" t="s">
        <v>1456</v>
      </c>
      <c r="E100" t="s">
        <v>1318</v>
      </c>
      <c r="F100">
        <v>352</v>
      </c>
      <c r="G100" t="s">
        <v>1319</v>
      </c>
      <c r="I100" s="2" t="s">
        <v>1457</v>
      </c>
      <c r="J100" s="2">
        <v>104</v>
      </c>
      <c r="K100" s="3" t="s">
        <v>1458</v>
      </c>
    </row>
    <row r="101" spans="1:11" x14ac:dyDescent="0.35">
      <c r="A101" t="s">
        <v>1459</v>
      </c>
      <c r="B101" t="s">
        <v>1460</v>
      </c>
      <c r="C101" t="s">
        <v>1461</v>
      </c>
      <c r="D101" t="s">
        <v>1462</v>
      </c>
      <c r="E101" t="s">
        <v>1295</v>
      </c>
      <c r="F101">
        <v>356</v>
      </c>
      <c r="G101" t="s">
        <v>1296</v>
      </c>
      <c r="I101" s="2" t="s">
        <v>1463</v>
      </c>
      <c r="J101" s="2">
        <v>496</v>
      </c>
      <c r="K101" s="3" t="s">
        <v>1464</v>
      </c>
    </row>
    <row r="102" spans="1:11" x14ac:dyDescent="0.35">
      <c r="A102" t="s">
        <v>1465</v>
      </c>
      <c r="B102" t="s">
        <v>1466</v>
      </c>
      <c r="C102" t="s">
        <v>1467</v>
      </c>
      <c r="D102" t="s">
        <v>1468</v>
      </c>
      <c r="E102" t="s">
        <v>1270</v>
      </c>
      <c r="F102">
        <v>360</v>
      </c>
      <c r="G102" t="s">
        <v>1271</v>
      </c>
      <c r="I102" s="2" t="s">
        <v>1469</v>
      </c>
      <c r="J102" s="2">
        <v>446</v>
      </c>
      <c r="K102" s="3" t="s">
        <v>1470</v>
      </c>
    </row>
    <row r="103" spans="1:11" x14ac:dyDescent="0.35">
      <c r="A103" t="s">
        <v>1471</v>
      </c>
      <c r="B103" t="s">
        <v>1472</v>
      </c>
      <c r="C103" t="s">
        <v>1473</v>
      </c>
      <c r="D103" t="s">
        <v>1474</v>
      </c>
      <c r="E103" t="s">
        <v>1311</v>
      </c>
      <c r="F103">
        <v>364</v>
      </c>
      <c r="G103" t="s">
        <v>1312</v>
      </c>
      <c r="I103" s="2" t="s">
        <v>1475</v>
      </c>
      <c r="J103" s="2">
        <v>478</v>
      </c>
      <c r="K103" s="3" t="s">
        <v>1476</v>
      </c>
    </row>
    <row r="104" spans="1:11" x14ac:dyDescent="0.35">
      <c r="A104" t="s">
        <v>1477</v>
      </c>
      <c r="B104" t="s">
        <v>1478</v>
      </c>
      <c r="C104" t="s">
        <v>1479</v>
      </c>
      <c r="D104" t="s">
        <v>1480</v>
      </c>
      <c r="E104" t="s">
        <v>1302</v>
      </c>
      <c r="F104">
        <v>368</v>
      </c>
      <c r="G104" t="s">
        <v>1303</v>
      </c>
      <c r="I104" s="2" t="s">
        <v>1481</v>
      </c>
      <c r="J104" s="2">
        <v>480</v>
      </c>
      <c r="K104" s="3" t="s">
        <v>1482</v>
      </c>
    </row>
    <row r="105" spans="1:11" x14ac:dyDescent="0.35">
      <c r="A105" t="s">
        <v>1483</v>
      </c>
      <c r="B105" t="s">
        <v>1484</v>
      </c>
      <c r="C105" t="s">
        <v>1485</v>
      </c>
      <c r="D105" t="s">
        <v>1486</v>
      </c>
      <c r="E105" t="s">
        <v>620</v>
      </c>
      <c r="F105">
        <v>978</v>
      </c>
      <c r="G105" t="s">
        <v>621</v>
      </c>
      <c r="I105" s="2" t="s">
        <v>1487</v>
      </c>
      <c r="J105" s="2">
        <v>462</v>
      </c>
      <c r="K105" s="3" t="s">
        <v>1488</v>
      </c>
    </row>
    <row r="106" spans="1:11" x14ac:dyDescent="0.35">
      <c r="A106" t="s">
        <v>1489</v>
      </c>
      <c r="B106" t="s">
        <v>1490</v>
      </c>
      <c r="C106" t="s">
        <v>1491</v>
      </c>
      <c r="D106" t="s">
        <v>1492</v>
      </c>
      <c r="E106" t="s">
        <v>1288</v>
      </c>
      <c r="F106">
        <v>0</v>
      </c>
      <c r="G106" t="s">
        <v>1289</v>
      </c>
      <c r="I106" s="2" t="s">
        <v>1493</v>
      </c>
      <c r="J106" s="2">
        <v>454</v>
      </c>
      <c r="K106" s="3" t="s">
        <v>1494</v>
      </c>
    </row>
    <row r="107" spans="1:11" x14ac:dyDescent="0.35">
      <c r="A107" t="s">
        <v>1495</v>
      </c>
      <c r="B107" t="s">
        <v>1496</v>
      </c>
      <c r="C107" t="s">
        <v>1497</v>
      </c>
      <c r="D107" t="s">
        <v>1498</v>
      </c>
      <c r="E107" t="s">
        <v>1279</v>
      </c>
      <c r="F107">
        <v>376</v>
      </c>
      <c r="G107" t="s">
        <v>1280</v>
      </c>
      <c r="I107" s="2" t="s">
        <v>1499</v>
      </c>
      <c r="J107" s="2">
        <v>484</v>
      </c>
      <c r="K107" s="3" t="s">
        <v>1500</v>
      </c>
    </row>
    <row r="108" spans="1:11" x14ac:dyDescent="0.35">
      <c r="A108" t="s">
        <v>1501</v>
      </c>
      <c r="B108" t="s">
        <v>1502</v>
      </c>
      <c r="C108" t="s">
        <v>1503</v>
      </c>
      <c r="D108" t="s">
        <v>1504</v>
      </c>
      <c r="E108" t="s">
        <v>620</v>
      </c>
      <c r="F108">
        <v>978</v>
      </c>
      <c r="G108" t="s">
        <v>621</v>
      </c>
      <c r="I108" s="2" t="s">
        <v>1505</v>
      </c>
      <c r="J108" s="2">
        <v>458</v>
      </c>
      <c r="K108" s="3" t="s">
        <v>1506</v>
      </c>
    </row>
    <row r="109" spans="1:11" x14ac:dyDescent="0.35">
      <c r="A109" t="s">
        <v>1507</v>
      </c>
      <c r="B109" t="s">
        <v>1508</v>
      </c>
      <c r="C109" t="s">
        <v>1509</v>
      </c>
      <c r="D109" t="s">
        <v>1510</v>
      </c>
      <c r="E109" t="s">
        <v>1331</v>
      </c>
      <c r="F109">
        <v>388</v>
      </c>
      <c r="G109" t="s">
        <v>1332</v>
      </c>
      <c r="I109" s="2" t="s">
        <v>1511</v>
      </c>
      <c r="J109" s="2">
        <v>943</v>
      </c>
      <c r="K109" s="3" t="s">
        <v>1512</v>
      </c>
    </row>
    <row r="110" spans="1:11" x14ac:dyDescent="0.35">
      <c r="A110" t="s">
        <v>1513</v>
      </c>
      <c r="B110" t="s">
        <v>1514</v>
      </c>
      <c r="C110" t="s">
        <v>1515</v>
      </c>
      <c r="D110" t="s">
        <v>1516</v>
      </c>
      <c r="E110" t="s">
        <v>1343</v>
      </c>
      <c r="F110">
        <v>392</v>
      </c>
      <c r="G110" t="s">
        <v>1344</v>
      </c>
      <c r="I110" s="2" t="s">
        <v>1517</v>
      </c>
      <c r="J110" s="2">
        <v>516</v>
      </c>
      <c r="K110" s="3" t="s">
        <v>1518</v>
      </c>
    </row>
    <row r="111" spans="1:11" x14ac:dyDescent="0.35">
      <c r="A111" t="s">
        <v>1519</v>
      </c>
      <c r="B111" t="s">
        <v>1520</v>
      </c>
      <c r="C111" t="s">
        <v>1521</v>
      </c>
      <c r="D111" t="s">
        <v>1522</v>
      </c>
      <c r="E111" t="s">
        <v>1325</v>
      </c>
      <c r="F111">
        <v>0</v>
      </c>
      <c r="G111" t="s">
        <v>1326</v>
      </c>
      <c r="I111" s="2" t="s">
        <v>1523</v>
      </c>
      <c r="J111" s="2">
        <v>566</v>
      </c>
      <c r="K111" s="3" t="s">
        <v>1524</v>
      </c>
    </row>
    <row r="112" spans="1:11" x14ac:dyDescent="0.35">
      <c r="A112" t="s">
        <v>1525</v>
      </c>
      <c r="B112" t="s">
        <v>1526</v>
      </c>
      <c r="C112" t="s">
        <v>1527</v>
      </c>
      <c r="D112" t="s">
        <v>1528</v>
      </c>
      <c r="E112" t="s">
        <v>1337</v>
      </c>
      <c r="F112">
        <v>400</v>
      </c>
      <c r="G112" t="s">
        <v>1338</v>
      </c>
      <c r="I112" s="2" t="s">
        <v>1529</v>
      </c>
      <c r="J112" s="2">
        <v>558</v>
      </c>
      <c r="K112" s="3" t="s">
        <v>1530</v>
      </c>
    </row>
    <row r="113" spans="1:11" x14ac:dyDescent="0.35">
      <c r="A113" t="s">
        <v>1531</v>
      </c>
      <c r="B113" t="s">
        <v>1532</v>
      </c>
      <c r="C113" t="s">
        <v>1533</v>
      </c>
      <c r="D113" t="s">
        <v>1534</v>
      </c>
      <c r="E113" t="s">
        <v>1391</v>
      </c>
      <c r="F113">
        <v>398</v>
      </c>
      <c r="G113" t="s">
        <v>1392</v>
      </c>
      <c r="I113" s="2" t="s">
        <v>1535</v>
      </c>
      <c r="J113" s="2">
        <v>578</v>
      </c>
      <c r="K113" s="3" t="s">
        <v>1536</v>
      </c>
    </row>
    <row r="114" spans="1:11" x14ac:dyDescent="0.35">
      <c r="A114" t="s">
        <v>1537</v>
      </c>
      <c r="B114" t="s">
        <v>1538</v>
      </c>
      <c r="C114" t="s">
        <v>1539</v>
      </c>
      <c r="D114" t="s">
        <v>1540</v>
      </c>
      <c r="E114" t="s">
        <v>1349</v>
      </c>
      <c r="F114">
        <v>404</v>
      </c>
      <c r="G114" t="s">
        <v>1350</v>
      </c>
      <c r="I114" s="2" t="s">
        <v>1541</v>
      </c>
      <c r="J114" s="2">
        <v>524</v>
      </c>
      <c r="K114" s="3" t="s">
        <v>1542</v>
      </c>
    </row>
    <row r="115" spans="1:11" x14ac:dyDescent="0.35">
      <c r="A115" t="s">
        <v>1543</v>
      </c>
      <c r="B115" t="s">
        <v>1544</v>
      </c>
      <c r="C115" t="s">
        <v>1545</v>
      </c>
      <c r="D115" t="s">
        <v>1546</v>
      </c>
      <c r="I115" s="2" t="s">
        <v>1547</v>
      </c>
      <c r="J115" s="2">
        <v>554</v>
      </c>
      <c r="K115" s="3" t="s">
        <v>1548</v>
      </c>
    </row>
    <row r="116" spans="1:11" x14ac:dyDescent="0.35">
      <c r="A116" t="s">
        <v>1549</v>
      </c>
      <c r="B116" t="s">
        <v>1550</v>
      </c>
      <c r="C116" t="s">
        <v>1551</v>
      </c>
      <c r="D116" t="s">
        <v>1552</v>
      </c>
      <c r="E116" t="s">
        <v>1369</v>
      </c>
      <c r="F116">
        <v>408</v>
      </c>
      <c r="G116" t="s">
        <v>1370</v>
      </c>
      <c r="I116" s="2" t="s">
        <v>1553</v>
      </c>
      <c r="J116" s="2">
        <v>512</v>
      </c>
      <c r="K116" s="3" t="s">
        <v>1554</v>
      </c>
    </row>
    <row r="117" spans="1:11" x14ac:dyDescent="0.35">
      <c r="A117" t="s">
        <v>1555</v>
      </c>
      <c r="B117" t="s">
        <v>1556</v>
      </c>
      <c r="C117" t="s">
        <v>1557</v>
      </c>
      <c r="D117" t="s">
        <v>1558</v>
      </c>
      <c r="E117" t="s">
        <v>1375</v>
      </c>
      <c r="F117">
        <v>410</v>
      </c>
      <c r="G117" t="s">
        <v>1376</v>
      </c>
      <c r="I117" s="2" t="s">
        <v>1559</v>
      </c>
      <c r="J117" s="2">
        <v>590</v>
      </c>
      <c r="K117" s="3" t="s">
        <v>1560</v>
      </c>
    </row>
    <row r="118" spans="1:11" x14ac:dyDescent="0.35">
      <c r="A118" t="s">
        <v>1561</v>
      </c>
      <c r="B118" t="s">
        <v>1562</v>
      </c>
      <c r="C118" t="s">
        <v>1563</v>
      </c>
      <c r="D118" t="s">
        <v>562</v>
      </c>
      <c r="E118" t="s">
        <v>620</v>
      </c>
      <c r="F118">
        <v>978</v>
      </c>
      <c r="G118" t="s">
        <v>621</v>
      </c>
      <c r="I118" s="2" t="s">
        <v>1564</v>
      </c>
      <c r="J118" s="2">
        <v>604</v>
      </c>
      <c r="K118" s="3" t="s">
        <v>1565</v>
      </c>
    </row>
    <row r="119" spans="1:11" x14ac:dyDescent="0.35">
      <c r="A119" t="s">
        <v>1566</v>
      </c>
      <c r="B119" t="s">
        <v>1567</v>
      </c>
      <c r="C119" t="s">
        <v>1568</v>
      </c>
      <c r="D119" t="s">
        <v>1569</v>
      </c>
      <c r="E119" t="s">
        <v>1381</v>
      </c>
      <c r="F119">
        <v>414</v>
      </c>
      <c r="G119" t="s">
        <v>1382</v>
      </c>
      <c r="I119" s="2" t="s">
        <v>1570</v>
      </c>
      <c r="J119" s="2">
        <v>598</v>
      </c>
      <c r="K119" s="3" t="s">
        <v>1571</v>
      </c>
    </row>
    <row r="120" spans="1:11" x14ac:dyDescent="0.35">
      <c r="A120" t="s">
        <v>1572</v>
      </c>
      <c r="B120" t="s">
        <v>1573</v>
      </c>
      <c r="C120" t="s">
        <v>1574</v>
      </c>
      <c r="D120" t="s">
        <v>1575</v>
      </c>
      <c r="E120" t="s">
        <v>1355</v>
      </c>
      <c r="F120">
        <v>417</v>
      </c>
      <c r="G120" t="s">
        <v>1356</v>
      </c>
      <c r="I120" s="2" t="s">
        <v>1576</v>
      </c>
      <c r="J120" s="2">
        <v>608</v>
      </c>
      <c r="K120" s="3" t="s">
        <v>1577</v>
      </c>
    </row>
    <row r="121" spans="1:11" x14ac:dyDescent="0.35">
      <c r="A121" t="s">
        <v>1578</v>
      </c>
      <c r="B121" t="s">
        <v>1579</v>
      </c>
      <c r="C121" t="s">
        <v>1580</v>
      </c>
      <c r="D121" t="s">
        <v>1581</v>
      </c>
      <c r="E121" t="s">
        <v>1397</v>
      </c>
      <c r="F121">
        <v>418</v>
      </c>
      <c r="G121" t="s">
        <v>1398</v>
      </c>
      <c r="I121" s="2" t="s">
        <v>1582</v>
      </c>
      <c r="J121" s="2">
        <v>586</v>
      </c>
      <c r="K121" s="3" t="s">
        <v>1583</v>
      </c>
    </row>
    <row r="122" spans="1:11" x14ac:dyDescent="0.35">
      <c r="A122" t="s">
        <v>1584</v>
      </c>
      <c r="B122" t="s">
        <v>1585</v>
      </c>
      <c r="C122" t="s">
        <v>1586</v>
      </c>
      <c r="D122" t="s">
        <v>1587</v>
      </c>
      <c r="E122" t="s">
        <v>620</v>
      </c>
      <c r="F122">
        <v>978</v>
      </c>
      <c r="G122" t="s">
        <v>621</v>
      </c>
      <c r="I122" s="2" t="s">
        <v>1588</v>
      </c>
      <c r="J122" s="2">
        <v>985</v>
      </c>
      <c r="K122" s="3" t="s">
        <v>1589</v>
      </c>
    </row>
    <row r="123" spans="1:11" x14ac:dyDescent="0.35">
      <c r="A123" t="s">
        <v>1590</v>
      </c>
      <c r="B123" t="s">
        <v>1591</v>
      </c>
      <c r="C123" t="s">
        <v>1592</v>
      </c>
      <c r="D123" t="s">
        <v>1593</v>
      </c>
      <c r="E123" t="s">
        <v>1403</v>
      </c>
      <c r="F123">
        <v>422</v>
      </c>
      <c r="G123" t="s">
        <v>1404</v>
      </c>
      <c r="I123" s="2" t="s">
        <v>1594</v>
      </c>
      <c r="J123" s="2">
        <v>600</v>
      </c>
      <c r="K123" s="3" t="s">
        <v>1595</v>
      </c>
    </row>
    <row r="124" spans="1:11" x14ac:dyDescent="0.35">
      <c r="A124" t="s">
        <v>1596</v>
      </c>
      <c r="B124" t="s">
        <v>1597</v>
      </c>
      <c r="C124" t="s">
        <v>1598</v>
      </c>
      <c r="D124" t="s">
        <v>1599</v>
      </c>
      <c r="E124" t="s">
        <v>1421</v>
      </c>
      <c r="F124">
        <v>426</v>
      </c>
      <c r="G124" t="s">
        <v>1422</v>
      </c>
      <c r="I124" s="2" t="s">
        <v>1600</v>
      </c>
      <c r="J124" s="2">
        <v>634</v>
      </c>
      <c r="K124" s="3" t="s">
        <v>1601</v>
      </c>
    </row>
    <row r="125" spans="1:11" x14ac:dyDescent="0.35">
      <c r="A125" t="s">
        <v>1602</v>
      </c>
      <c r="B125" t="s">
        <v>1603</v>
      </c>
      <c r="C125" t="s">
        <v>1604</v>
      </c>
      <c r="D125" t="s">
        <v>1605</v>
      </c>
      <c r="E125" t="s">
        <v>1415</v>
      </c>
      <c r="F125">
        <v>430</v>
      </c>
      <c r="G125" t="s">
        <v>1416</v>
      </c>
      <c r="I125" s="2" t="s">
        <v>1606</v>
      </c>
      <c r="J125" s="2">
        <v>946</v>
      </c>
      <c r="K125" s="3" t="s">
        <v>1607</v>
      </c>
    </row>
    <row r="126" spans="1:11" x14ac:dyDescent="0.35">
      <c r="A126" t="s">
        <v>1608</v>
      </c>
      <c r="B126" t="s">
        <v>1609</v>
      </c>
      <c r="C126" t="s">
        <v>1610</v>
      </c>
      <c r="D126" t="s">
        <v>1611</v>
      </c>
      <c r="E126" t="s">
        <v>1427</v>
      </c>
      <c r="F126">
        <v>434</v>
      </c>
      <c r="G126" t="s">
        <v>1428</v>
      </c>
      <c r="I126" s="2" t="s">
        <v>1612</v>
      </c>
      <c r="J126" s="2">
        <v>941</v>
      </c>
      <c r="K126" s="3" t="s">
        <v>1613</v>
      </c>
    </row>
    <row r="127" spans="1:11" x14ac:dyDescent="0.35">
      <c r="A127" t="s">
        <v>1614</v>
      </c>
      <c r="B127" t="s">
        <v>1615</v>
      </c>
      <c r="C127" t="s">
        <v>1616</v>
      </c>
      <c r="D127" t="s">
        <v>1617</v>
      </c>
      <c r="E127" t="s">
        <v>984</v>
      </c>
      <c r="F127">
        <v>756</v>
      </c>
      <c r="G127" t="s">
        <v>985</v>
      </c>
      <c r="I127" s="2" t="s">
        <v>1618</v>
      </c>
      <c r="J127" s="2">
        <v>643</v>
      </c>
      <c r="K127" s="3" t="s">
        <v>1619</v>
      </c>
    </row>
    <row r="128" spans="1:11" x14ac:dyDescent="0.35">
      <c r="A128" t="s">
        <v>1620</v>
      </c>
      <c r="B128" t="s">
        <v>1621</v>
      </c>
      <c r="C128" t="s">
        <v>1622</v>
      </c>
      <c r="D128" t="s">
        <v>1623</v>
      </c>
      <c r="E128" t="s">
        <v>620</v>
      </c>
      <c r="F128">
        <v>978</v>
      </c>
      <c r="G128" t="s">
        <v>621</v>
      </c>
      <c r="I128" s="2" t="s">
        <v>1624</v>
      </c>
      <c r="J128" s="2">
        <v>646</v>
      </c>
      <c r="K128" s="3" t="s">
        <v>1625</v>
      </c>
    </row>
    <row r="129" spans="1:11" x14ac:dyDescent="0.35">
      <c r="A129" t="s">
        <v>1626</v>
      </c>
      <c r="B129" t="s">
        <v>1627</v>
      </c>
      <c r="C129" t="s">
        <v>1628</v>
      </c>
      <c r="D129" t="s">
        <v>1629</v>
      </c>
      <c r="E129" t="s">
        <v>620</v>
      </c>
      <c r="F129">
        <v>978</v>
      </c>
      <c r="G129" t="s">
        <v>621</v>
      </c>
      <c r="I129" s="2" t="s">
        <v>1630</v>
      </c>
      <c r="J129" s="2">
        <v>682</v>
      </c>
      <c r="K129" s="3" t="s">
        <v>1631</v>
      </c>
    </row>
    <row r="130" spans="1:11" x14ac:dyDescent="0.35">
      <c r="A130" t="s">
        <v>1632</v>
      </c>
      <c r="B130" t="s">
        <v>1633</v>
      </c>
      <c r="C130" t="s">
        <v>1634</v>
      </c>
      <c r="D130" t="s">
        <v>1635</v>
      </c>
      <c r="E130" t="s">
        <v>1469</v>
      </c>
      <c r="F130">
        <v>446</v>
      </c>
      <c r="G130" t="s">
        <v>1470</v>
      </c>
      <c r="I130" s="2" t="s">
        <v>1636</v>
      </c>
      <c r="J130" s="2">
        <v>90</v>
      </c>
      <c r="K130" s="3" t="s">
        <v>1637</v>
      </c>
    </row>
    <row r="131" spans="1:11" x14ac:dyDescent="0.35">
      <c r="A131" t="s">
        <v>1638</v>
      </c>
      <c r="B131" t="s">
        <v>1639</v>
      </c>
      <c r="C131" t="s">
        <v>1451</v>
      </c>
      <c r="D131" t="s">
        <v>1640</v>
      </c>
      <c r="E131" t="s">
        <v>1451</v>
      </c>
      <c r="F131">
        <v>807</v>
      </c>
      <c r="G131" t="s">
        <v>1452</v>
      </c>
      <c r="I131" s="2" t="s">
        <v>1641</v>
      </c>
      <c r="J131" s="2">
        <v>690</v>
      </c>
      <c r="K131" s="3" t="s">
        <v>1642</v>
      </c>
    </row>
    <row r="132" spans="1:11" x14ac:dyDescent="0.35">
      <c r="A132" t="s">
        <v>1643</v>
      </c>
      <c r="B132" t="s">
        <v>1644</v>
      </c>
      <c r="C132" t="s">
        <v>1645</v>
      </c>
      <c r="D132" t="s">
        <v>1646</v>
      </c>
      <c r="E132" t="s">
        <v>1445</v>
      </c>
      <c r="F132">
        <v>969</v>
      </c>
      <c r="G132" t="s">
        <v>1446</v>
      </c>
      <c r="I132" s="2" t="s">
        <v>1647</v>
      </c>
      <c r="J132" s="2">
        <v>938</v>
      </c>
      <c r="K132" s="3" t="s">
        <v>1648</v>
      </c>
    </row>
    <row r="133" spans="1:11" x14ac:dyDescent="0.35">
      <c r="A133" t="s">
        <v>1649</v>
      </c>
      <c r="B133" t="s">
        <v>1650</v>
      </c>
      <c r="C133" t="s">
        <v>1651</v>
      </c>
      <c r="D133" t="s">
        <v>1652</v>
      </c>
      <c r="E133" t="s">
        <v>1493</v>
      </c>
      <c r="F133">
        <v>454</v>
      </c>
      <c r="G133" t="s">
        <v>1494</v>
      </c>
      <c r="I133" s="2" t="s">
        <v>1653</v>
      </c>
      <c r="J133" s="2">
        <v>752</v>
      </c>
      <c r="K133" s="3" t="s">
        <v>1654</v>
      </c>
    </row>
    <row r="134" spans="1:11" x14ac:dyDescent="0.35">
      <c r="A134" t="s">
        <v>1655</v>
      </c>
      <c r="B134" t="s">
        <v>1656</v>
      </c>
      <c r="C134" t="s">
        <v>1657</v>
      </c>
      <c r="D134" t="s">
        <v>1658</v>
      </c>
      <c r="E134" t="s">
        <v>1505</v>
      </c>
      <c r="F134">
        <v>458</v>
      </c>
      <c r="G134" t="s">
        <v>1506</v>
      </c>
      <c r="I134" s="2" t="s">
        <v>1659</v>
      </c>
      <c r="J134" s="2">
        <v>702</v>
      </c>
      <c r="K134" s="3" t="s">
        <v>1660</v>
      </c>
    </row>
    <row r="135" spans="1:11" x14ac:dyDescent="0.35">
      <c r="A135" t="s">
        <v>1661</v>
      </c>
      <c r="B135" t="s">
        <v>1662</v>
      </c>
      <c r="C135" t="s">
        <v>1663</v>
      </c>
      <c r="D135" t="s">
        <v>1664</v>
      </c>
      <c r="E135" t="s">
        <v>1487</v>
      </c>
      <c r="F135">
        <v>462</v>
      </c>
      <c r="G135" t="s">
        <v>1488</v>
      </c>
      <c r="I135" s="2" t="s">
        <v>1665</v>
      </c>
      <c r="J135" s="2">
        <v>654</v>
      </c>
      <c r="K135" s="3" t="s">
        <v>1666</v>
      </c>
    </row>
    <row r="136" spans="1:11" x14ac:dyDescent="0.35">
      <c r="A136" t="s">
        <v>1667</v>
      </c>
      <c r="B136" t="s">
        <v>1668</v>
      </c>
      <c r="C136" t="s">
        <v>1669</v>
      </c>
      <c r="D136" t="s">
        <v>1670</v>
      </c>
      <c r="E136" t="s">
        <v>872</v>
      </c>
      <c r="F136">
        <v>952</v>
      </c>
      <c r="G136" t="s">
        <v>873</v>
      </c>
      <c r="I136" s="2" t="s">
        <v>1671</v>
      </c>
      <c r="J136" s="2">
        <v>694</v>
      </c>
      <c r="K136" s="3" t="s">
        <v>1672</v>
      </c>
    </row>
    <row r="137" spans="1:11" x14ac:dyDescent="0.35">
      <c r="A137" t="s">
        <v>1673</v>
      </c>
      <c r="B137" t="s">
        <v>1674</v>
      </c>
      <c r="C137" t="s">
        <v>1675</v>
      </c>
      <c r="D137" t="s">
        <v>1676</v>
      </c>
      <c r="E137" t="s">
        <v>620</v>
      </c>
      <c r="F137">
        <v>978</v>
      </c>
      <c r="G137" t="s">
        <v>621</v>
      </c>
      <c r="I137" s="2" t="s">
        <v>1677</v>
      </c>
      <c r="J137" s="2">
        <v>706</v>
      </c>
      <c r="K137" s="3" t="s">
        <v>1678</v>
      </c>
    </row>
    <row r="138" spans="1:11" x14ac:dyDescent="0.35">
      <c r="A138" t="s">
        <v>1679</v>
      </c>
      <c r="B138" t="s">
        <v>1680</v>
      </c>
      <c r="C138" t="s">
        <v>1681</v>
      </c>
      <c r="D138" t="s">
        <v>1682</v>
      </c>
      <c r="E138" t="s">
        <v>194</v>
      </c>
      <c r="F138">
        <v>840</v>
      </c>
      <c r="G138" t="s">
        <v>591</v>
      </c>
      <c r="I138" s="2" t="s">
        <v>1683</v>
      </c>
      <c r="J138" s="2">
        <v>968</v>
      </c>
      <c r="K138" s="3" t="s">
        <v>1684</v>
      </c>
    </row>
    <row r="139" spans="1:11" x14ac:dyDescent="0.35">
      <c r="A139" t="s">
        <v>1685</v>
      </c>
      <c r="B139" t="s">
        <v>1686</v>
      </c>
      <c r="C139" t="s">
        <v>1687</v>
      </c>
      <c r="D139" t="s">
        <v>1688</v>
      </c>
      <c r="E139" t="s">
        <v>620</v>
      </c>
      <c r="F139">
        <v>978</v>
      </c>
      <c r="G139" t="s">
        <v>621</v>
      </c>
      <c r="I139" s="2" t="s">
        <v>1689</v>
      </c>
      <c r="J139" s="2">
        <v>728</v>
      </c>
      <c r="K139" s="3" t="s">
        <v>1690</v>
      </c>
    </row>
    <row r="140" spans="1:11" x14ac:dyDescent="0.35">
      <c r="A140" t="s">
        <v>1691</v>
      </c>
      <c r="B140" t="s">
        <v>1692</v>
      </c>
      <c r="C140" t="s">
        <v>1693</v>
      </c>
      <c r="D140" t="s">
        <v>1694</v>
      </c>
      <c r="E140" t="s">
        <v>1475</v>
      </c>
      <c r="F140">
        <v>478</v>
      </c>
      <c r="G140" t="s">
        <v>1476</v>
      </c>
      <c r="I140" s="2" t="s">
        <v>1695</v>
      </c>
      <c r="J140" s="2">
        <v>678</v>
      </c>
      <c r="K140" s="3" t="s">
        <v>1696</v>
      </c>
    </row>
    <row r="141" spans="1:11" x14ac:dyDescent="0.35">
      <c r="A141" t="s">
        <v>1697</v>
      </c>
      <c r="B141" t="s">
        <v>1698</v>
      </c>
      <c r="C141" t="s">
        <v>1699</v>
      </c>
      <c r="D141" t="s">
        <v>1700</v>
      </c>
      <c r="E141" t="s">
        <v>1481</v>
      </c>
      <c r="F141">
        <v>480</v>
      </c>
      <c r="G141" t="s">
        <v>1482</v>
      </c>
      <c r="I141" s="2" t="s">
        <v>1701</v>
      </c>
      <c r="J141" s="2">
        <v>760</v>
      </c>
      <c r="K141" s="3" t="s">
        <v>1702</v>
      </c>
    </row>
    <row r="142" spans="1:11" x14ac:dyDescent="0.35">
      <c r="A142" t="s">
        <v>1703</v>
      </c>
      <c r="B142" t="s">
        <v>1704</v>
      </c>
      <c r="C142" t="s">
        <v>1705</v>
      </c>
      <c r="D142" t="s">
        <v>1706</v>
      </c>
      <c r="E142" t="s">
        <v>620</v>
      </c>
      <c r="F142">
        <v>978</v>
      </c>
      <c r="G142" t="s">
        <v>621</v>
      </c>
      <c r="I142" s="2" t="s">
        <v>1259</v>
      </c>
      <c r="J142" s="2">
        <v>748</v>
      </c>
      <c r="K142" s="3" t="s">
        <v>1260</v>
      </c>
    </row>
    <row r="143" spans="1:11" x14ac:dyDescent="0.35">
      <c r="A143" t="s">
        <v>1707</v>
      </c>
      <c r="B143" t="s">
        <v>1708</v>
      </c>
      <c r="C143" t="s">
        <v>1709</v>
      </c>
      <c r="D143" t="s">
        <v>1710</v>
      </c>
      <c r="E143" t="s">
        <v>1499</v>
      </c>
      <c r="F143">
        <v>484</v>
      </c>
      <c r="G143" t="s">
        <v>1500</v>
      </c>
      <c r="I143" s="2" t="s">
        <v>1711</v>
      </c>
      <c r="J143" s="2">
        <v>764</v>
      </c>
      <c r="K143" s="3" t="s">
        <v>1712</v>
      </c>
    </row>
    <row r="144" spans="1:11" x14ac:dyDescent="0.35">
      <c r="A144" t="s">
        <v>1713</v>
      </c>
      <c r="B144" t="s">
        <v>1714</v>
      </c>
      <c r="C144" t="s">
        <v>1715</v>
      </c>
      <c r="D144" t="s">
        <v>1716</v>
      </c>
      <c r="E144" t="s">
        <v>194</v>
      </c>
      <c r="F144">
        <v>840</v>
      </c>
      <c r="G144" t="s">
        <v>591</v>
      </c>
      <c r="I144" s="2" t="s">
        <v>1717</v>
      </c>
      <c r="J144" s="2">
        <v>972</v>
      </c>
      <c r="K144" s="3" t="s">
        <v>1718</v>
      </c>
    </row>
    <row r="145" spans="1:11" x14ac:dyDescent="0.35">
      <c r="A145" t="s">
        <v>1719</v>
      </c>
      <c r="B145" t="s">
        <v>1720</v>
      </c>
      <c r="C145" t="s">
        <v>1721</v>
      </c>
      <c r="D145" t="s">
        <v>1722</v>
      </c>
      <c r="E145" t="s">
        <v>1439</v>
      </c>
      <c r="F145">
        <v>498</v>
      </c>
      <c r="G145" t="s">
        <v>1440</v>
      </c>
      <c r="I145" s="2" t="s">
        <v>1723</v>
      </c>
      <c r="J145" s="2">
        <v>934</v>
      </c>
      <c r="K145" s="3" t="s">
        <v>1724</v>
      </c>
    </row>
    <row r="146" spans="1:11" x14ac:dyDescent="0.35">
      <c r="A146" t="s">
        <v>1725</v>
      </c>
      <c r="B146" t="s">
        <v>1726</v>
      </c>
      <c r="C146" t="s">
        <v>1727</v>
      </c>
      <c r="D146" t="s">
        <v>1728</v>
      </c>
      <c r="E146" t="s">
        <v>620</v>
      </c>
      <c r="F146">
        <v>978</v>
      </c>
      <c r="G146" t="s">
        <v>621</v>
      </c>
      <c r="I146" s="2" t="s">
        <v>1729</v>
      </c>
      <c r="J146" s="2">
        <v>788</v>
      </c>
      <c r="K146" s="3" t="s">
        <v>1730</v>
      </c>
    </row>
    <row r="147" spans="1:11" x14ac:dyDescent="0.35">
      <c r="A147" t="s">
        <v>1731</v>
      </c>
      <c r="B147" t="s">
        <v>1732</v>
      </c>
      <c r="C147" t="s">
        <v>1733</v>
      </c>
      <c r="D147" t="s">
        <v>1734</v>
      </c>
      <c r="E147" t="s">
        <v>1463</v>
      </c>
      <c r="F147">
        <v>496</v>
      </c>
      <c r="G147" t="s">
        <v>1464</v>
      </c>
      <c r="I147" s="2" t="s">
        <v>1735</v>
      </c>
      <c r="J147" s="2">
        <v>776</v>
      </c>
      <c r="K147" s="3" t="s">
        <v>1736</v>
      </c>
    </row>
    <row r="148" spans="1:11" x14ac:dyDescent="0.35">
      <c r="A148" t="s">
        <v>1737</v>
      </c>
      <c r="B148" t="s">
        <v>1738</v>
      </c>
      <c r="C148" t="s">
        <v>1739</v>
      </c>
      <c r="D148" t="s">
        <v>1740</v>
      </c>
      <c r="E148" t="s">
        <v>620</v>
      </c>
      <c r="F148">
        <v>978</v>
      </c>
      <c r="G148" t="s">
        <v>621</v>
      </c>
      <c r="I148" s="2" t="s">
        <v>1741</v>
      </c>
      <c r="J148" s="2">
        <v>949</v>
      </c>
      <c r="K148" s="3" t="s">
        <v>1742</v>
      </c>
    </row>
    <row r="149" spans="1:11" x14ac:dyDescent="0.35">
      <c r="A149" t="s">
        <v>1743</v>
      </c>
      <c r="B149" t="s">
        <v>1744</v>
      </c>
      <c r="C149" t="s">
        <v>1745</v>
      </c>
      <c r="D149" t="s">
        <v>1746</v>
      </c>
      <c r="E149" t="s">
        <v>692</v>
      </c>
      <c r="F149">
        <v>951</v>
      </c>
      <c r="G149" t="s">
        <v>693</v>
      </c>
      <c r="I149" s="2" t="s">
        <v>1747</v>
      </c>
      <c r="J149" s="2">
        <v>780</v>
      </c>
      <c r="K149" s="3" t="s">
        <v>1748</v>
      </c>
    </row>
    <row r="150" spans="1:11" x14ac:dyDescent="0.35">
      <c r="A150" t="s">
        <v>1749</v>
      </c>
      <c r="B150" t="s">
        <v>1750</v>
      </c>
      <c r="C150" t="s">
        <v>1751</v>
      </c>
      <c r="D150" t="s">
        <v>1752</v>
      </c>
      <c r="E150" t="s">
        <v>1433</v>
      </c>
      <c r="F150">
        <v>504</v>
      </c>
      <c r="G150" t="s">
        <v>1434</v>
      </c>
      <c r="I150" s="2" t="s">
        <v>1753</v>
      </c>
      <c r="J150" s="2">
        <v>0</v>
      </c>
      <c r="K150" s="3" t="s">
        <v>1754</v>
      </c>
    </row>
    <row r="151" spans="1:11" x14ac:dyDescent="0.35">
      <c r="A151" t="s">
        <v>1755</v>
      </c>
      <c r="B151" t="s">
        <v>1756</v>
      </c>
      <c r="C151" t="s">
        <v>1757</v>
      </c>
      <c r="D151" t="s">
        <v>1758</v>
      </c>
      <c r="E151" t="s">
        <v>1511</v>
      </c>
      <c r="F151">
        <v>943</v>
      </c>
      <c r="G151" t="s">
        <v>1512</v>
      </c>
      <c r="I151" s="2" t="s">
        <v>1759</v>
      </c>
      <c r="J151" s="2">
        <v>901</v>
      </c>
      <c r="K151" s="3" t="s">
        <v>1760</v>
      </c>
    </row>
    <row r="152" spans="1:11" x14ac:dyDescent="0.35">
      <c r="A152" t="s">
        <v>1761</v>
      </c>
      <c r="B152" t="s">
        <v>1762</v>
      </c>
      <c r="C152" t="s">
        <v>1763</v>
      </c>
      <c r="D152" t="s">
        <v>1764</v>
      </c>
      <c r="E152" t="s">
        <v>1457</v>
      </c>
      <c r="F152">
        <v>104</v>
      </c>
      <c r="G152" t="s">
        <v>1458</v>
      </c>
      <c r="I152" s="2" t="s">
        <v>1765</v>
      </c>
      <c r="J152" s="2">
        <v>834</v>
      </c>
      <c r="K152" s="3" t="s">
        <v>1766</v>
      </c>
    </row>
    <row r="153" spans="1:11" x14ac:dyDescent="0.35">
      <c r="A153" t="s">
        <v>1767</v>
      </c>
      <c r="B153" t="s">
        <v>320</v>
      </c>
      <c r="C153" t="s">
        <v>1768</v>
      </c>
      <c r="D153" t="s">
        <v>1769</v>
      </c>
      <c r="E153" t="s">
        <v>1517</v>
      </c>
      <c r="F153">
        <v>516</v>
      </c>
      <c r="G153" t="s">
        <v>1518</v>
      </c>
      <c r="I153" s="2" t="s">
        <v>1770</v>
      </c>
      <c r="J153" s="2">
        <v>980</v>
      </c>
      <c r="K153" s="3" t="s">
        <v>1771</v>
      </c>
    </row>
    <row r="154" spans="1:11" x14ac:dyDescent="0.35">
      <c r="A154" t="s">
        <v>1772</v>
      </c>
      <c r="B154" t="s">
        <v>1773</v>
      </c>
      <c r="C154" t="s">
        <v>1774</v>
      </c>
      <c r="D154" t="s">
        <v>1775</v>
      </c>
      <c r="I154" s="2" t="s">
        <v>1776</v>
      </c>
      <c r="J154" s="2">
        <v>800</v>
      </c>
      <c r="K154" s="3" t="s">
        <v>1777</v>
      </c>
    </row>
    <row r="155" spans="1:11" x14ac:dyDescent="0.35">
      <c r="A155" t="s">
        <v>1778</v>
      </c>
      <c r="B155" t="s">
        <v>1779</v>
      </c>
      <c r="C155" t="s">
        <v>1780</v>
      </c>
      <c r="D155" t="s">
        <v>1781</v>
      </c>
      <c r="E155" t="s">
        <v>1541</v>
      </c>
      <c r="F155">
        <v>524</v>
      </c>
      <c r="G155" t="s">
        <v>1542</v>
      </c>
      <c r="I155" s="2" t="s">
        <v>194</v>
      </c>
      <c r="J155" s="2">
        <v>840</v>
      </c>
      <c r="K155" s="3" t="s">
        <v>591</v>
      </c>
    </row>
    <row r="156" spans="1:11" x14ac:dyDescent="0.35">
      <c r="A156" t="s">
        <v>1782</v>
      </c>
      <c r="B156" t="s">
        <v>1783</v>
      </c>
      <c r="C156" t="s">
        <v>1784</v>
      </c>
      <c r="D156" t="s">
        <v>1785</v>
      </c>
      <c r="E156" t="s">
        <v>620</v>
      </c>
      <c r="F156">
        <v>978</v>
      </c>
      <c r="G156" t="s">
        <v>621</v>
      </c>
      <c r="I156" s="2" t="s">
        <v>194</v>
      </c>
      <c r="J156" s="2"/>
      <c r="K156" s="3"/>
    </row>
    <row r="157" spans="1:11" x14ac:dyDescent="0.35">
      <c r="A157" t="s">
        <v>1786</v>
      </c>
      <c r="B157" t="s">
        <v>1787</v>
      </c>
      <c r="C157" t="s">
        <v>1788</v>
      </c>
      <c r="D157" t="s">
        <v>1789</v>
      </c>
      <c r="E157" t="s">
        <v>739</v>
      </c>
      <c r="F157">
        <v>532</v>
      </c>
      <c r="G157" t="s">
        <v>740</v>
      </c>
      <c r="I157" s="2" t="s">
        <v>1790</v>
      </c>
      <c r="J157" s="2">
        <v>858</v>
      </c>
      <c r="K157" s="3" t="s">
        <v>1791</v>
      </c>
    </row>
    <row r="158" spans="1:11" x14ac:dyDescent="0.35">
      <c r="A158" t="s">
        <v>1792</v>
      </c>
      <c r="B158" t="s">
        <v>1793</v>
      </c>
      <c r="C158" t="s">
        <v>1794</v>
      </c>
      <c r="D158" t="s">
        <v>1795</v>
      </c>
      <c r="I158" s="2" t="s">
        <v>1796</v>
      </c>
      <c r="J158" s="2">
        <v>860</v>
      </c>
      <c r="K158" s="3" t="s">
        <v>1797</v>
      </c>
    </row>
    <row r="159" spans="1:11" x14ac:dyDescent="0.35">
      <c r="A159" t="s">
        <v>1798</v>
      </c>
      <c r="B159" t="s">
        <v>1799</v>
      </c>
      <c r="C159" t="s">
        <v>1800</v>
      </c>
      <c r="D159" t="s">
        <v>1801</v>
      </c>
      <c r="E159" t="s">
        <v>1547</v>
      </c>
      <c r="F159">
        <v>554</v>
      </c>
      <c r="G159" t="s">
        <v>1548</v>
      </c>
      <c r="I159" s="2" t="s">
        <v>1802</v>
      </c>
      <c r="J159" s="2">
        <v>937</v>
      </c>
      <c r="K159" s="3" t="s">
        <v>1803</v>
      </c>
    </row>
    <row r="160" spans="1:11" x14ac:dyDescent="0.35">
      <c r="A160" t="s">
        <v>1804</v>
      </c>
      <c r="B160" t="s">
        <v>1805</v>
      </c>
      <c r="C160" t="s">
        <v>1806</v>
      </c>
      <c r="D160" t="s">
        <v>1807</v>
      </c>
      <c r="E160" t="s">
        <v>1529</v>
      </c>
      <c r="F160">
        <v>558</v>
      </c>
      <c r="G160" t="s">
        <v>1530</v>
      </c>
      <c r="I160" s="2" t="s">
        <v>1808</v>
      </c>
      <c r="J160" s="2">
        <v>704</v>
      </c>
      <c r="K160" s="3" t="s">
        <v>1809</v>
      </c>
    </row>
    <row r="161" spans="1:11" x14ac:dyDescent="0.35">
      <c r="A161" t="s">
        <v>1810</v>
      </c>
      <c r="B161" t="s">
        <v>1811</v>
      </c>
      <c r="C161" t="s">
        <v>1812</v>
      </c>
      <c r="D161" t="s">
        <v>1813</v>
      </c>
      <c r="E161" t="s">
        <v>872</v>
      </c>
      <c r="F161">
        <v>952</v>
      </c>
      <c r="G161" t="s">
        <v>873</v>
      </c>
      <c r="I161" s="2" t="s">
        <v>1814</v>
      </c>
      <c r="J161" s="2">
        <v>548</v>
      </c>
      <c r="K161" s="3" t="s">
        <v>1815</v>
      </c>
    </row>
    <row r="162" spans="1:11" x14ac:dyDescent="0.35">
      <c r="A162" t="s">
        <v>1816</v>
      </c>
      <c r="B162" t="s">
        <v>1817</v>
      </c>
      <c r="C162" t="s">
        <v>1818</v>
      </c>
      <c r="D162" t="s">
        <v>1819</v>
      </c>
      <c r="E162" t="s">
        <v>1523</v>
      </c>
      <c r="F162">
        <v>566</v>
      </c>
      <c r="G162" t="s">
        <v>1524</v>
      </c>
      <c r="I162" s="2" t="s">
        <v>1820</v>
      </c>
      <c r="J162" s="2">
        <v>882</v>
      </c>
      <c r="K162" s="3" t="s">
        <v>1821</v>
      </c>
    </row>
    <row r="163" spans="1:11" x14ac:dyDescent="0.35">
      <c r="A163" t="s">
        <v>1822</v>
      </c>
      <c r="B163" t="s">
        <v>1823</v>
      </c>
      <c r="C163" t="s">
        <v>1824</v>
      </c>
      <c r="D163" t="s">
        <v>1825</v>
      </c>
      <c r="I163" s="2" t="s">
        <v>1004</v>
      </c>
      <c r="J163" s="2">
        <v>950</v>
      </c>
      <c r="K163" s="3" t="s">
        <v>1005</v>
      </c>
    </row>
    <row r="164" spans="1:11" x14ac:dyDescent="0.35">
      <c r="A164" t="s">
        <v>1826</v>
      </c>
      <c r="B164" t="s">
        <v>1827</v>
      </c>
      <c r="C164" t="s">
        <v>1828</v>
      </c>
      <c r="D164" t="s">
        <v>1829</v>
      </c>
      <c r="I164" s="2" t="s">
        <v>692</v>
      </c>
      <c r="J164" s="2">
        <v>951</v>
      </c>
      <c r="K164" s="3" t="s">
        <v>693</v>
      </c>
    </row>
    <row r="165" spans="1:11" x14ac:dyDescent="0.35">
      <c r="A165" t="s">
        <v>1830</v>
      </c>
      <c r="B165" t="s">
        <v>1831</v>
      </c>
      <c r="C165" t="s">
        <v>1832</v>
      </c>
      <c r="D165" t="s">
        <v>1833</v>
      </c>
      <c r="E165" t="s">
        <v>194</v>
      </c>
      <c r="F165">
        <v>840</v>
      </c>
      <c r="G165" t="s">
        <v>591</v>
      </c>
      <c r="I165" s="2" t="s">
        <v>872</v>
      </c>
      <c r="J165" s="2">
        <v>952</v>
      </c>
      <c r="K165" s="3" t="s">
        <v>873</v>
      </c>
    </row>
    <row r="166" spans="1:11" x14ac:dyDescent="0.35">
      <c r="A166" t="s">
        <v>1834</v>
      </c>
      <c r="B166" t="s">
        <v>408</v>
      </c>
      <c r="C166" t="s">
        <v>1835</v>
      </c>
      <c r="D166" t="s">
        <v>1836</v>
      </c>
      <c r="E166" t="s">
        <v>1535</v>
      </c>
      <c r="F166">
        <v>578</v>
      </c>
      <c r="G166" t="s">
        <v>1536</v>
      </c>
      <c r="I166" s="2" t="s">
        <v>1837</v>
      </c>
      <c r="J166" s="2">
        <v>886</v>
      </c>
      <c r="K166" s="3" t="s">
        <v>1838</v>
      </c>
    </row>
    <row r="167" spans="1:11" x14ac:dyDescent="0.35">
      <c r="A167" t="s">
        <v>1839</v>
      </c>
      <c r="B167" t="s">
        <v>1840</v>
      </c>
      <c r="C167" t="s">
        <v>1841</v>
      </c>
      <c r="D167" t="s">
        <v>1842</v>
      </c>
      <c r="E167" t="s">
        <v>1553</v>
      </c>
      <c r="F167">
        <v>512</v>
      </c>
      <c r="G167" t="s">
        <v>1554</v>
      </c>
      <c r="I167" s="2" t="s">
        <v>1843</v>
      </c>
      <c r="J167" s="2">
        <v>710</v>
      </c>
      <c r="K167" s="3" t="s">
        <v>1844</v>
      </c>
    </row>
    <row r="168" spans="1:11" x14ac:dyDescent="0.35">
      <c r="A168" t="s">
        <v>1845</v>
      </c>
      <c r="B168" t="s">
        <v>1846</v>
      </c>
      <c r="C168" t="s">
        <v>1847</v>
      </c>
      <c r="D168" t="s">
        <v>1848</v>
      </c>
      <c r="E168" t="s">
        <v>1582</v>
      </c>
      <c r="F168">
        <v>586</v>
      </c>
      <c r="G168" t="s">
        <v>1583</v>
      </c>
      <c r="I168" s="2" t="s">
        <v>1849</v>
      </c>
      <c r="J168" s="2">
        <v>967</v>
      </c>
      <c r="K168" s="3" t="s">
        <v>1850</v>
      </c>
    </row>
    <row r="169" spans="1:11" x14ac:dyDescent="0.35">
      <c r="A169" t="s">
        <v>1851</v>
      </c>
      <c r="B169" t="s">
        <v>1852</v>
      </c>
      <c r="C169" t="s">
        <v>1853</v>
      </c>
      <c r="D169" t="s">
        <v>1854</v>
      </c>
      <c r="E169" t="s">
        <v>194</v>
      </c>
      <c r="F169">
        <v>840</v>
      </c>
      <c r="G169" t="s">
        <v>591</v>
      </c>
    </row>
    <row r="170" spans="1:11" x14ac:dyDescent="0.35">
      <c r="A170" t="s">
        <v>1855</v>
      </c>
      <c r="B170" t="s">
        <v>1856</v>
      </c>
      <c r="C170" t="s">
        <v>1857</v>
      </c>
      <c r="D170" t="s">
        <v>1858</v>
      </c>
    </row>
    <row r="171" spans="1:11" x14ac:dyDescent="0.35">
      <c r="A171" t="s">
        <v>1859</v>
      </c>
      <c r="B171" t="s">
        <v>1860</v>
      </c>
      <c r="C171" t="s">
        <v>1861</v>
      </c>
      <c r="D171" t="s">
        <v>1862</v>
      </c>
      <c r="E171" t="s">
        <v>1559</v>
      </c>
      <c r="F171">
        <v>590</v>
      </c>
      <c r="G171" t="s">
        <v>1560</v>
      </c>
    </row>
    <row r="172" spans="1:11" x14ac:dyDescent="0.35">
      <c r="A172" t="s">
        <v>1863</v>
      </c>
      <c r="B172" t="s">
        <v>1864</v>
      </c>
      <c r="C172" t="s">
        <v>1865</v>
      </c>
      <c r="D172" t="s">
        <v>1866</v>
      </c>
      <c r="E172" t="s">
        <v>1570</v>
      </c>
      <c r="F172">
        <v>598</v>
      </c>
      <c r="G172" t="s">
        <v>1571</v>
      </c>
    </row>
    <row r="173" spans="1:11" x14ac:dyDescent="0.35">
      <c r="A173" t="s">
        <v>1867</v>
      </c>
      <c r="B173" t="s">
        <v>1868</v>
      </c>
      <c r="C173" t="s">
        <v>1869</v>
      </c>
      <c r="D173" t="s">
        <v>1870</v>
      </c>
      <c r="E173" t="s">
        <v>1594</v>
      </c>
      <c r="F173">
        <v>600</v>
      </c>
      <c r="G173" t="s">
        <v>1595</v>
      </c>
    </row>
    <row r="174" spans="1:11" x14ac:dyDescent="0.35">
      <c r="A174" t="s">
        <v>1871</v>
      </c>
      <c r="B174" t="s">
        <v>1872</v>
      </c>
      <c r="C174" t="s">
        <v>1873</v>
      </c>
      <c r="D174" t="s">
        <v>1874</v>
      </c>
      <c r="E174" t="s">
        <v>1564</v>
      </c>
      <c r="F174">
        <v>604</v>
      </c>
      <c r="G174" t="s">
        <v>1565</v>
      </c>
    </row>
    <row r="175" spans="1:11" x14ac:dyDescent="0.35">
      <c r="A175" t="s">
        <v>1875</v>
      </c>
      <c r="B175" t="s">
        <v>1876</v>
      </c>
      <c r="C175" t="s">
        <v>1877</v>
      </c>
      <c r="D175" t="s">
        <v>1878</v>
      </c>
      <c r="E175" t="s">
        <v>1576</v>
      </c>
      <c r="F175">
        <v>608</v>
      </c>
      <c r="G175" t="s">
        <v>1577</v>
      </c>
    </row>
    <row r="176" spans="1:11" x14ac:dyDescent="0.35">
      <c r="A176" t="s">
        <v>1879</v>
      </c>
      <c r="B176" t="s">
        <v>1880</v>
      </c>
      <c r="C176" t="s">
        <v>1881</v>
      </c>
      <c r="D176" t="s">
        <v>1882</v>
      </c>
    </row>
    <row r="177" spans="1:7" x14ac:dyDescent="0.35">
      <c r="A177" t="s">
        <v>1883</v>
      </c>
      <c r="B177" t="s">
        <v>1884</v>
      </c>
      <c r="C177" t="s">
        <v>1885</v>
      </c>
      <c r="D177" t="s">
        <v>1886</v>
      </c>
      <c r="E177" t="s">
        <v>1588</v>
      </c>
      <c r="F177">
        <v>985</v>
      </c>
      <c r="G177" t="s">
        <v>1589</v>
      </c>
    </row>
    <row r="178" spans="1:7" x14ac:dyDescent="0.35">
      <c r="A178" t="s">
        <v>1887</v>
      </c>
      <c r="B178" t="s">
        <v>1888</v>
      </c>
      <c r="C178" t="s">
        <v>1889</v>
      </c>
      <c r="D178" t="s">
        <v>1890</v>
      </c>
      <c r="E178" t="s">
        <v>620</v>
      </c>
      <c r="F178">
        <v>978</v>
      </c>
      <c r="G178" t="s">
        <v>621</v>
      </c>
    </row>
    <row r="179" spans="1:7" x14ac:dyDescent="0.35">
      <c r="A179" t="s">
        <v>1891</v>
      </c>
      <c r="B179" t="s">
        <v>1892</v>
      </c>
      <c r="C179" t="s">
        <v>1893</v>
      </c>
      <c r="D179" t="s">
        <v>1894</v>
      </c>
      <c r="E179" t="s">
        <v>194</v>
      </c>
      <c r="F179">
        <v>840</v>
      </c>
      <c r="G179" t="s">
        <v>591</v>
      </c>
    </row>
    <row r="180" spans="1:7" x14ac:dyDescent="0.35">
      <c r="A180" t="s">
        <v>1895</v>
      </c>
      <c r="B180" t="s">
        <v>1896</v>
      </c>
      <c r="C180" t="s">
        <v>1897</v>
      </c>
      <c r="D180" t="s">
        <v>1898</v>
      </c>
      <c r="E180" t="s">
        <v>1600</v>
      </c>
      <c r="F180">
        <v>634</v>
      </c>
      <c r="G180" t="s">
        <v>1601</v>
      </c>
    </row>
    <row r="181" spans="1:7" x14ac:dyDescent="0.35">
      <c r="A181" t="s">
        <v>1899</v>
      </c>
      <c r="B181" t="s">
        <v>1900</v>
      </c>
      <c r="C181" t="s">
        <v>1901</v>
      </c>
      <c r="D181" t="s">
        <v>1902</v>
      </c>
      <c r="E181" t="s">
        <v>1004</v>
      </c>
      <c r="F181">
        <v>950</v>
      </c>
      <c r="G181" t="s">
        <v>1005</v>
      </c>
    </row>
    <row r="182" spans="1:7" x14ac:dyDescent="0.35">
      <c r="A182" t="s">
        <v>1903</v>
      </c>
      <c r="B182" t="s">
        <v>1904</v>
      </c>
      <c r="C182" t="s">
        <v>1905</v>
      </c>
      <c r="D182" t="s">
        <v>1906</v>
      </c>
      <c r="E182" t="s">
        <v>620</v>
      </c>
      <c r="F182">
        <v>978</v>
      </c>
      <c r="G182" t="s">
        <v>621</v>
      </c>
    </row>
    <row r="183" spans="1:7" x14ac:dyDescent="0.35">
      <c r="A183" t="s">
        <v>1907</v>
      </c>
      <c r="B183" t="s">
        <v>1908</v>
      </c>
      <c r="C183" t="s">
        <v>1909</v>
      </c>
      <c r="D183" t="s">
        <v>1910</v>
      </c>
      <c r="E183" t="s">
        <v>1606</v>
      </c>
      <c r="F183">
        <v>946</v>
      </c>
      <c r="G183" t="s">
        <v>1607</v>
      </c>
    </row>
    <row r="184" spans="1:7" x14ac:dyDescent="0.35">
      <c r="A184" t="s">
        <v>1911</v>
      </c>
      <c r="B184" t="s">
        <v>1912</v>
      </c>
      <c r="C184" t="s">
        <v>1913</v>
      </c>
      <c r="D184" t="s">
        <v>1914</v>
      </c>
      <c r="E184" t="s">
        <v>1618</v>
      </c>
      <c r="F184">
        <v>643</v>
      </c>
      <c r="G184" t="s">
        <v>1619</v>
      </c>
    </row>
    <row r="185" spans="1:7" x14ac:dyDescent="0.35">
      <c r="A185" t="s">
        <v>1915</v>
      </c>
      <c r="B185" t="s">
        <v>1916</v>
      </c>
      <c r="C185" t="s">
        <v>1917</v>
      </c>
      <c r="D185" t="s">
        <v>1918</v>
      </c>
      <c r="E185" t="s">
        <v>1624</v>
      </c>
      <c r="F185">
        <v>646</v>
      </c>
      <c r="G185" t="s">
        <v>1625</v>
      </c>
    </row>
    <row r="186" spans="1:7" x14ac:dyDescent="0.35">
      <c r="A186" t="s">
        <v>1919</v>
      </c>
      <c r="B186" t="s">
        <v>1920</v>
      </c>
      <c r="C186" t="s">
        <v>1921</v>
      </c>
      <c r="D186" t="s">
        <v>1922</v>
      </c>
      <c r="E186" t="s">
        <v>1665</v>
      </c>
      <c r="F186">
        <v>654</v>
      </c>
      <c r="G186" t="s">
        <v>1666</v>
      </c>
    </row>
    <row r="187" spans="1:7" x14ac:dyDescent="0.35">
      <c r="A187" t="s">
        <v>1923</v>
      </c>
      <c r="B187" t="s">
        <v>1924</v>
      </c>
      <c r="C187" t="s">
        <v>1925</v>
      </c>
      <c r="D187" t="s">
        <v>1926</v>
      </c>
      <c r="E187" t="s">
        <v>692</v>
      </c>
      <c r="F187">
        <v>951</v>
      </c>
      <c r="G187" t="s">
        <v>693</v>
      </c>
    </row>
    <row r="188" spans="1:7" x14ac:dyDescent="0.35">
      <c r="A188" t="s">
        <v>1927</v>
      </c>
      <c r="B188" t="s">
        <v>1928</v>
      </c>
      <c r="C188" t="s">
        <v>1929</v>
      </c>
      <c r="D188" t="s">
        <v>1930</v>
      </c>
      <c r="E188" t="s">
        <v>692</v>
      </c>
      <c r="F188">
        <v>951</v>
      </c>
      <c r="G188" t="s">
        <v>693</v>
      </c>
    </row>
    <row r="189" spans="1:7" x14ac:dyDescent="0.35">
      <c r="A189" t="s">
        <v>1931</v>
      </c>
      <c r="B189" t="s">
        <v>1932</v>
      </c>
      <c r="C189" t="s">
        <v>1933</v>
      </c>
      <c r="D189" t="s">
        <v>1934</v>
      </c>
      <c r="E189" t="s">
        <v>620</v>
      </c>
      <c r="F189">
        <v>978</v>
      </c>
      <c r="G189" t="s">
        <v>621</v>
      </c>
    </row>
    <row r="190" spans="1:7" x14ac:dyDescent="0.35">
      <c r="A190" t="s">
        <v>1935</v>
      </c>
      <c r="B190" t="s">
        <v>1936</v>
      </c>
      <c r="C190" t="s">
        <v>1937</v>
      </c>
      <c r="D190" t="s">
        <v>1938</v>
      </c>
      <c r="E190" t="s">
        <v>692</v>
      </c>
      <c r="F190">
        <v>951</v>
      </c>
      <c r="G190" t="s">
        <v>693</v>
      </c>
    </row>
    <row r="191" spans="1:7" x14ac:dyDescent="0.35">
      <c r="A191" t="s">
        <v>1939</v>
      </c>
      <c r="B191" t="s">
        <v>1940</v>
      </c>
      <c r="C191" t="s">
        <v>1941</v>
      </c>
      <c r="D191" t="s">
        <v>1942</v>
      </c>
      <c r="E191" t="s">
        <v>620</v>
      </c>
      <c r="F191">
        <v>978</v>
      </c>
      <c r="G191" t="s">
        <v>621</v>
      </c>
    </row>
    <row r="192" spans="1:7" x14ac:dyDescent="0.35">
      <c r="A192" t="s">
        <v>1943</v>
      </c>
      <c r="B192" t="s">
        <v>1944</v>
      </c>
      <c r="C192" t="s">
        <v>1945</v>
      </c>
      <c r="D192" t="s">
        <v>1946</v>
      </c>
      <c r="E192" t="s">
        <v>620</v>
      </c>
      <c r="F192">
        <v>978</v>
      </c>
      <c r="G192" t="s">
        <v>621</v>
      </c>
    </row>
    <row r="193" spans="1:7" x14ac:dyDescent="0.35">
      <c r="A193" t="s">
        <v>1947</v>
      </c>
      <c r="B193" t="s">
        <v>1948</v>
      </c>
      <c r="C193" t="s">
        <v>1949</v>
      </c>
      <c r="D193" t="s">
        <v>1950</v>
      </c>
      <c r="E193" t="s">
        <v>1820</v>
      </c>
      <c r="F193">
        <v>882</v>
      </c>
      <c r="G193" t="s">
        <v>1821</v>
      </c>
    </row>
    <row r="194" spans="1:7" x14ac:dyDescent="0.35">
      <c r="A194" t="s">
        <v>1951</v>
      </c>
      <c r="B194" t="s">
        <v>1952</v>
      </c>
      <c r="C194" t="s">
        <v>1953</v>
      </c>
      <c r="D194" t="s">
        <v>1954</v>
      </c>
      <c r="E194" t="s">
        <v>620</v>
      </c>
      <c r="F194">
        <v>978</v>
      </c>
      <c r="G194" t="s">
        <v>621</v>
      </c>
    </row>
    <row r="195" spans="1:7" x14ac:dyDescent="0.35">
      <c r="A195" t="s">
        <v>1955</v>
      </c>
      <c r="B195" t="s">
        <v>1956</v>
      </c>
      <c r="C195" t="s">
        <v>1957</v>
      </c>
      <c r="D195" t="s">
        <v>1958</v>
      </c>
      <c r="E195" t="s">
        <v>1695</v>
      </c>
      <c r="F195">
        <v>678</v>
      </c>
      <c r="G195" t="s">
        <v>1696</v>
      </c>
    </row>
    <row r="196" spans="1:7" x14ac:dyDescent="0.35">
      <c r="A196" t="s">
        <v>1959</v>
      </c>
      <c r="B196" t="s">
        <v>1960</v>
      </c>
      <c r="C196" t="s">
        <v>1961</v>
      </c>
      <c r="D196" t="s">
        <v>1962</v>
      </c>
      <c r="E196" t="s">
        <v>1630</v>
      </c>
      <c r="F196">
        <v>682</v>
      </c>
      <c r="G196" t="s">
        <v>1631</v>
      </c>
    </row>
    <row r="197" spans="1:7" x14ac:dyDescent="0.35">
      <c r="A197" t="s">
        <v>1963</v>
      </c>
      <c r="B197" t="s">
        <v>1964</v>
      </c>
      <c r="C197" t="s">
        <v>1965</v>
      </c>
      <c r="D197" t="s">
        <v>1966</v>
      </c>
      <c r="E197" t="s">
        <v>872</v>
      </c>
      <c r="F197">
        <v>952</v>
      </c>
      <c r="G197" t="s">
        <v>873</v>
      </c>
    </row>
    <row r="198" spans="1:7" x14ac:dyDescent="0.35">
      <c r="A198" t="s">
        <v>1967</v>
      </c>
      <c r="B198" t="s">
        <v>1968</v>
      </c>
      <c r="C198" t="s">
        <v>1969</v>
      </c>
      <c r="D198" t="s">
        <v>1970</v>
      </c>
      <c r="E198" t="s">
        <v>1612</v>
      </c>
      <c r="F198">
        <v>941</v>
      </c>
      <c r="G198" t="s">
        <v>1613</v>
      </c>
    </row>
    <row r="199" spans="1:7" x14ac:dyDescent="0.35">
      <c r="A199" t="s">
        <v>1971</v>
      </c>
      <c r="B199" t="s">
        <v>1972</v>
      </c>
      <c r="C199" t="s">
        <v>1973</v>
      </c>
      <c r="D199" t="s">
        <v>1974</v>
      </c>
      <c r="E199" t="s">
        <v>1641</v>
      </c>
      <c r="F199">
        <v>690</v>
      </c>
      <c r="G199" t="s">
        <v>1642</v>
      </c>
    </row>
    <row r="200" spans="1:7" x14ac:dyDescent="0.35">
      <c r="A200" t="s">
        <v>1975</v>
      </c>
      <c r="B200" t="s">
        <v>1976</v>
      </c>
      <c r="C200" t="s">
        <v>1977</v>
      </c>
      <c r="D200" t="s">
        <v>1978</v>
      </c>
      <c r="E200" t="s">
        <v>1671</v>
      </c>
      <c r="F200">
        <v>694</v>
      </c>
      <c r="G200" t="s">
        <v>1672</v>
      </c>
    </row>
    <row r="201" spans="1:7" x14ac:dyDescent="0.35">
      <c r="A201" t="s">
        <v>1979</v>
      </c>
      <c r="B201" t="s">
        <v>1980</v>
      </c>
      <c r="C201" t="s">
        <v>1981</v>
      </c>
      <c r="D201" t="s">
        <v>1982</v>
      </c>
      <c r="E201" t="s">
        <v>1659</v>
      </c>
      <c r="F201">
        <v>702</v>
      </c>
      <c r="G201" t="s">
        <v>1660</v>
      </c>
    </row>
    <row r="202" spans="1:7" x14ac:dyDescent="0.35">
      <c r="A202" t="s">
        <v>1983</v>
      </c>
      <c r="B202" t="s">
        <v>1984</v>
      </c>
      <c r="C202" t="s">
        <v>1985</v>
      </c>
      <c r="D202" t="s">
        <v>1986</v>
      </c>
      <c r="E202" t="s">
        <v>620</v>
      </c>
      <c r="F202">
        <v>978</v>
      </c>
      <c r="G202" t="s">
        <v>621</v>
      </c>
    </row>
    <row r="203" spans="1:7" x14ac:dyDescent="0.35">
      <c r="A203" t="s">
        <v>1987</v>
      </c>
      <c r="B203" t="s">
        <v>1988</v>
      </c>
      <c r="C203" t="s">
        <v>1989</v>
      </c>
      <c r="D203" t="s">
        <v>1990</v>
      </c>
      <c r="E203" t="s">
        <v>620</v>
      </c>
      <c r="F203">
        <v>978</v>
      </c>
      <c r="G203" t="s">
        <v>621</v>
      </c>
    </row>
    <row r="204" spans="1:7" x14ac:dyDescent="0.35">
      <c r="A204" t="s">
        <v>1991</v>
      </c>
      <c r="B204" t="s">
        <v>1992</v>
      </c>
      <c r="C204" t="s">
        <v>1993</v>
      </c>
      <c r="D204" t="s">
        <v>1994</v>
      </c>
      <c r="E204" t="s">
        <v>1636</v>
      </c>
      <c r="F204">
        <v>90</v>
      </c>
      <c r="G204" t="s">
        <v>1637</v>
      </c>
    </row>
    <row r="205" spans="1:7" x14ac:dyDescent="0.35">
      <c r="A205" t="s">
        <v>1995</v>
      </c>
      <c r="B205" t="s">
        <v>1996</v>
      </c>
      <c r="C205" t="s">
        <v>1997</v>
      </c>
      <c r="D205" t="s">
        <v>1998</v>
      </c>
      <c r="E205" t="s">
        <v>1677</v>
      </c>
      <c r="F205">
        <v>706</v>
      </c>
      <c r="G205" t="s">
        <v>1678</v>
      </c>
    </row>
    <row r="206" spans="1:7" x14ac:dyDescent="0.35">
      <c r="A206" t="s">
        <v>1999</v>
      </c>
      <c r="B206" t="s">
        <v>2000</v>
      </c>
      <c r="C206" t="s">
        <v>2001</v>
      </c>
      <c r="D206" t="s">
        <v>2002</v>
      </c>
      <c r="E206" t="s">
        <v>1843</v>
      </c>
      <c r="F206">
        <v>710</v>
      </c>
      <c r="G206" t="s">
        <v>1844</v>
      </c>
    </row>
    <row r="207" spans="1:7" x14ac:dyDescent="0.35">
      <c r="A207" t="s">
        <v>2003</v>
      </c>
      <c r="B207" t="s">
        <v>2004</v>
      </c>
      <c r="C207" t="s">
        <v>2005</v>
      </c>
      <c r="D207" t="s">
        <v>2006</v>
      </c>
    </row>
    <row r="208" spans="1:7" x14ac:dyDescent="0.35">
      <c r="A208" t="s">
        <v>2007</v>
      </c>
      <c r="B208" t="s">
        <v>2008</v>
      </c>
      <c r="C208" t="s">
        <v>2009</v>
      </c>
      <c r="D208" t="s">
        <v>2010</v>
      </c>
      <c r="E208" t="s">
        <v>1689</v>
      </c>
      <c r="F208">
        <v>728</v>
      </c>
      <c r="G208" t="s">
        <v>1690</v>
      </c>
    </row>
    <row r="209" spans="1:7" x14ac:dyDescent="0.35">
      <c r="A209" t="s">
        <v>2011</v>
      </c>
      <c r="B209" t="s">
        <v>2012</v>
      </c>
      <c r="C209" t="s">
        <v>2013</v>
      </c>
      <c r="D209" t="s">
        <v>2014</v>
      </c>
      <c r="E209" t="s">
        <v>620</v>
      </c>
      <c r="F209">
        <v>978</v>
      </c>
      <c r="G209" t="s">
        <v>621</v>
      </c>
    </row>
    <row r="210" spans="1:7" x14ac:dyDescent="0.35">
      <c r="A210" t="s">
        <v>2015</v>
      </c>
      <c r="B210" t="s">
        <v>2016</v>
      </c>
      <c r="C210" t="s">
        <v>2017</v>
      </c>
      <c r="D210" t="s">
        <v>2018</v>
      </c>
      <c r="E210" t="s">
        <v>1409</v>
      </c>
      <c r="F210">
        <v>144</v>
      </c>
      <c r="G210" t="s">
        <v>1410</v>
      </c>
    </row>
    <row r="211" spans="1:7" x14ac:dyDescent="0.35">
      <c r="A211" t="s">
        <v>2019</v>
      </c>
      <c r="B211" t="s">
        <v>2020</v>
      </c>
      <c r="C211" t="s">
        <v>2021</v>
      </c>
      <c r="D211" t="s">
        <v>2022</v>
      </c>
      <c r="E211" t="s">
        <v>1647</v>
      </c>
      <c r="F211">
        <v>938</v>
      </c>
      <c r="G211" t="s">
        <v>1648</v>
      </c>
    </row>
    <row r="212" spans="1:7" x14ac:dyDescent="0.35">
      <c r="A212" t="s">
        <v>2023</v>
      </c>
      <c r="B212" t="s">
        <v>2024</v>
      </c>
      <c r="C212" t="s">
        <v>2025</v>
      </c>
      <c r="D212" t="s">
        <v>2026</v>
      </c>
      <c r="E212" t="s">
        <v>1683</v>
      </c>
      <c r="F212">
        <v>968</v>
      </c>
      <c r="G212" t="s">
        <v>1684</v>
      </c>
    </row>
    <row r="213" spans="1:7" x14ac:dyDescent="0.35">
      <c r="A213" t="s">
        <v>2027</v>
      </c>
      <c r="B213" t="s">
        <v>2028</v>
      </c>
      <c r="C213" t="s">
        <v>2029</v>
      </c>
      <c r="D213" t="s">
        <v>2030</v>
      </c>
    </row>
    <row r="214" spans="1:7" x14ac:dyDescent="0.35">
      <c r="A214" t="s">
        <v>2031</v>
      </c>
      <c r="B214" t="s">
        <v>2032</v>
      </c>
      <c r="C214" t="s">
        <v>2033</v>
      </c>
      <c r="D214" t="s">
        <v>2034</v>
      </c>
      <c r="E214" t="s">
        <v>1653</v>
      </c>
      <c r="F214">
        <v>752</v>
      </c>
      <c r="G214" t="s">
        <v>1654</v>
      </c>
    </row>
    <row r="215" spans="1:7" x14ac:dyDescent="0.35">
      <c r="A215" t="s">
        <v>2035</v>
      </c>
      <c r="B215" t="s">
        <v>2036</v>
      </c>
      <c r="C215" t="s">
        <v>2037</v>
      </c>
      <c r="D215" t="s">
        <v>2038</v>
      </c>
      <c r="E215" t="s">
        <v>984</v>
      </c>
      <c r="F215">
        <v>756</v>
      </c>
      <c r="G215" t="s">
        <v>985</v>
      </c>
    </row>
    <row r="216" spans="1:7" x14ac:dyDescent="0.35">
      <c r="A216" t="s">
        <v>2039</v>
      </c>
      <c r="B216" t="s">
        <v>2040</v>
      </c>
      <c r="C216" t="s">
        <v>2041</v>
      </c>
      <c r="D216" t="s">
        <v>2042</v>
      </c>
      <c r="E216" t="s">
        <v>1701</v>
      </c>
      <c r="F216">
        <v>760</v>
      </c>
      <c r="G216" t="s">
        <v>1702</v>
      </c>
    </row>
    <row r="217" spans="1:7" x14ac:dyDescent="0.35">
      <c r="A217" t="s">
        <v>2043</v>
      </c>
      <c r="B217" t="s">
        <v>2044</v>
      </c>
      <c r="C217" t="s">
        <v>2045</v>
      </c>
      <c r="D217" t="s">
        <v>2046</v>
      </c>
      <c r="E217" t="s">
        <v>1759</v>
      </c>
      <c r="F217">
        <v>901</v>
      </c>
      <c r="G217" t="s">
        <v>1760</v>
      </c>
    </row>
    <row r="218" spans="1:7" x14ac:dyDescent="0.35">
      <c r="A218" t="s">
        <v>2047</v>
      </c>
      <c r="B218" t="s">
        <v>2048</v>
      </c>
      <c r="C218" t="s">
        <v>2049</v>
      </c>
      <c r="D218" t="s">
        <v>2050</v>
      </c>
      <c r="E218" t="s">
        <v>1717</v>
      </c>
      <c r="F218">
        <v>972</v>
      </c>
      <c r="G218" t="s">
        <v>1718</v>
      </c>
    </row>
    <row r="219" spans="1:7" x14ac:dyDescent="0.35">
      <c r="A219" t="s">
        <v>2051</v>
      </c>
      <c r="B219" t="s">
        <v>2052</v>
      </c>
      <c r="C219" t="s">
        <v>2053</v>
      </c>
      <c r="D219" t="s">
        <v>2054</v>
      </c>
      <c r="E219" t="s">
        <v>1765</v>
      </c>
      <c r="F219">
        <v>834</v>
      </c>
      <c r="G219" t="s">
        <v>1766</v>
      </c>
    </row>
    <row r="220" spans="1:7" x14ac:dyDescent="0.35">
      <c r="A220" t="s">
        <v>2055</v>
      </c>
      <c r="B220" t="s">
        <v>2056</v>
      </c>
      <c r="C220" t="s">
        <v>2057</v>
      </c>
      <c r="D220" t="s">
        <v>2058</v>
      </c>
      <c r="E220" t="s">
        <v>1711</v>
      </c>
      <c r="F220">
        <v>764</v>
      </c>
      <c r="G220" t="s">
        <v>1712</v>
      </c>
    </row>
    <row r="221" spans="1:7" x14ac:dyDescent="0.35">
      <c r="A221" t="s">
        <v>2059</v>
      </c>
      <c r="B221" t="s">
        <v>2060</v>
      </c>
      <c r="C221" t="s">
        <v>2061</v>
      </c>
      <c r="D221" t="s">
        <v>2062</v>
      </c>
      <c r="E221" t="s">
        <v>194</v>
      </c>
      <c r="F221">
        <v>840</v>
      </c>
      <c r="G221" t="s">
        <v>591</v>
      </c>
    </row>
    <row r="222" spans="1:7" x14ac:dyDescent="0.35">
      <c r="A222" t="s">
        <v>2063</v>
      </c>
      <c r="B222" t="s">
        <v>2064</v>
      </c>
      <c r="C222" t="s">
        <v>2065</v>
      </c>
      <c r="D222" t="s">
        <v>2066</v>
      </c>
      <c r="E222" t="s">
        <v>872</v>
      </c>
      <c r="F222">
        <v>952</v>
      </c>
      <c r="G222" t="s">
        <v>873</v>
      </c>
    </row>
    <row r="223" spans="1:7" x14ac:dyDescent="0.35">
      <c r="A223" t="s">
        <v>2067</v>
      </c>
      <c r="B223" t="s">
        <v>2068</v>
      </c>
      <c r="C223" t="s">
        <v>2069</v>
      </c>
      <c r="D223" t="s">
        <v>2070</v>
      </c>
    </row>
    <row r="224" spans="1:7" x14ac:dyDescent="0.35">
      <c r="A224" t="s">
        <v>2071</v>
      </c>
      <c r="B224" t="s">
        <v>2072</v>
      </c>
      <c r="C224" t="s">
        <v>2073</v>
      </c>
      <c r="D224" t="s">
        <v>2074</v>
      </c>
      <c r="E224" t="s">
        <v>1735</v>
      </c>
      <c r="F224">
        <v>776</v>
      </c>
      <c r="G224" t="s">
        <v>1736</v>
      </c>
    </row>
    <row r="225" spans="1:7" x14ac:dyDescent="0.35">
      <c r="A225" t="s">
        <v>2075</v>
      </c>
      <c r="B225" t="s">
        <v>2076</v>
      </c>
      <c r="C225" t="s">
        <v>2077</v>
      </c>
      <c r="D225" t="s">
        <v>2078</v>
      </c>
      <c r="E225" t="s">
        <v>1747</v>
      </c>
      <c r="F225">
        <v>780</v>
      </c>
      <c r="G225" t="s">
        <v>1748</v>
      </c>
    </row>
    <row r="226" spans="1:7" x14ac:dyDescent="0.35">
      <c r="A226" t="s">
        <v>2079</v>
      </c>
      <c r="B226" t="s">
        <v>2080</v>
      </c>
      <c r="C226" t="s">
        <v>2081</v>
      </c>
      <c r="D226" t="s">
        <v>2082</v>
      </c>
      <c r="E226" t="s">
        <v>1729</v>
      </c>
      <c r="F226">
        <v>788</v>
      </c>
      <c r="G226" t="s">
        <v>1730</v>
      </c>
    </row>
    <row r="227" spans="1:7" x14ac:dyDescent="0.35">
      <c r="A227" t="s">
        <v>2083</v>
      </c>
      <c r="B227" t="s">
        <v>2084</v>
      </c>
      <c r="C227" t="s">
        <v>2085</v>
      </c>
      <c r="D227" t="s">
        <v>2086</v>
      </c>
      <c r="E227" t="s">
        <v>1741</v>
      </c>
      <c r="F227">
        <v>949</v>
      </c>
      <c r="G227" t="s">
        <v>1742</v>
      </c>
    </row>
    <row r="228" spans="1:7" x14ac:dyDescent="0.35">
      <c r="A228" t="s">
        <v>2087</v>
      </c>
      <c r="B228" t="s">
        <v>2088</v>
      </c>
      <c r="C228" t="s">
        <v>2089</v>
      </c>
      <c r="D228" t="s">
        <v>2090</v>
      </c>
      <c r="E228" t="s">
        <v>1723</v>
      </c>
      <c r="F228">
        <v>934</v>
      </c>
      <c r="G228" t="s">
        <v>1724</v>
      </c>
    </row>
    <row r="229" spans="1:7" x14ac:dyDescent="0.35">
      <c r="A229" t="s">
        <v>2091</v>
      </c>
      <c r="B229" t="s">
        <v>2092</v>
      </c>
      <c r="C229" t="s">
        <v>2093</v>
      </c>
      <c r="D229" t="s">
        <v>2094</v>
      </c>
      <c r="E229" t="s">
        <v>194</v>
      </c>
      <c r="F229">
        <v>840</v>
      </c>
      <c r="G229" t="s">
        <v>591</v>
      </c>
    </row>
    <row r="230" spans="1:7" x14ac:dyDescent="0.35">
      <c r="A230" t="s">
        <v>2095</v>
      </c>
      <c r="B230" t="s">
        <v>2096</v>
      </c>
      <c r="C230" t="s">
        <v>2097</v>
      </c>
      <c r="D230" t="s">
        <v>2098</v>
      </c>
      <c r="E230" t="s">
        <v>1753</v>
      </c>
      <c r="F230">
        <v>0</v>
      </c>
      <c r="G230" t="s">
        <v>1754</v>
      </c>
    </row>
    <row r="231" spans="1:7" x14ac:dyDescent="0.35">
      <c r="A231" t="s">
        <v>2099</v>
      </c>
      <c r="B231" t="s">
        <v>2100</v>
      </c>
      <c r="C231" t="s">
        <v>2101</v>
      </c>
      <c r="D231" t="s">
        <v>2102</v>
      </c>
      <c r="E231" t="s">
        <v>1776</v>
      </c>
      <c r="F231">
        <v>800</v>
      </c>
      <c r="G231" t="s">
        <v>1777</v>
      </c>
    </row>
    <row r="232" spans="1:7" x14ac:dyDescent="0.35">
      <c r="A232" t="s">
        <v>2103</v>
      </c>
      <c r="B232" t="s">
        <v>2104</v>
      </c>
      <c r="C232" t="s">
        <v>2105</v>
      </c>
      <c r="D232" t="s">
        <v>2106</v>
      </c>
      <c r="E232" t="s">
        <v>1770</v>
      </c>
      <c r="F232">
        <v>980</v>
      </c>
      <c r="G232" t="s">
        <v>1771</v>
      </c>
    </row>
    <row r="233" spans="1:7" x14ac:dyDescent="0.35">
      <c r="A233" t="s">
        <v>2107</v>
      </c>
      <c r="B233" t="s">
        <v>2108</v>
      </c>
      <c r="C233" t="s">
        <v>2109</v>
      </c>
      <c r="D233" t="s">
        <v>2110</v>
      </c>
      <c r="E233" t="s">
        <v>694</v>
      </c>
      <c r="F233">
        <v>784</v>
      </c>
      <c r="G233" t="s">
        <v>695</v>
      </c>
    </row>
    <row r="234" spans="1:7" x14ac:dyDescent="0.35">
      <c r="A234" t="s">
        <v>2111</v>
      </c>
      <c r="B234" t="s">
        <v>2112</v>
      </c>
      <c r="C234" t="s">
        <v>2113</v>
      </c>
      <c r="D234" t="s">
        <v>2114</v>
      </c>
      <c r="E234" t="s">
        <v>1148</v>
      </c>
      <c r="F234">
        <v>826</v>
      </c>
      <c r="G234" t="s">
        <v>1149</v>
      </c>
    </row>
    <row r="235" spans="1:7" x14ac:dyDescent="0.35">
      <c r="A235" t="s">
        <v>2115</v>
      </c>
      <c r="B235" t="s">
        <v>2116</v>
      </c>
      <c r="C235" t="s">
        <v>2117</v>
      </c>
      <c r="D235" t="s">
        <v>2118</v>
      </c>
      <c r="E235" t="s">
        <v>1790</v>
      </c>
      <c r="F235">
        <v>858</v>
      </c>
      <c r="G235" t="s">
        <v>1791</v>
      </c>
    </row>
    <row r="236" spans="1:7" x14ac:dyDescent="0.35">
      <c r="A236" t="s">
        <v>2119</v>
      </c>
      <c r="B236" t="s">
        <v>2120</v>
      </c>
      <c r="C236" t="s">
        <v>2121</v>
      </c>
      <c r="D236" t="s">
        <v>2122</v>
      </c>
      <c r="E236" t="s">
        <v>1796</v>
      </c>
      <c r="F236">
        <v>860</v>
      </c>
      <c r="G236" t="s">
        <v>1797</v>
      </c>
    </row>
    <row r="237" spans="1:7" x14ac:dyDescent="0.35">
      <c r="A237" t="s">
        <v>2123</v>
      </c>
      <c r="B237" t="s">
        <v>2124</v>
      </c>
      <c r="C237" t="s">
        <v>2125</v>
      </c>
      <c r="D237" t="s">
        <v>2126</v>
      </c>
      <c r="E237" t="s">
        <v>1814</v>
      </c>
      <c r="F237">
        <v>548</v>
      </c>
      <c r="G237" t="s">
        <v>1815</v>
      </c>
    </row>
    <row r="238" spans="1:7" x14ac:dyDescent="0.35">
      <c r="A238" t="s">
        <v>2127</v>
      </c>
      <c r="B238" t="s">
        <v>2128</v>
      </c>
      <c r="C238" t="s">
        <v>2129</v>
      </c>
      <c r="D238" t="s">
        <v>2130</v>
      </c>
      <c r="E238" t="s">
        <v>620</v>
      </c>
      <c r="F238">
        <v>978</v>
      </c>
      <c r="G238" t="s">
        <v>621</v>
      </c>
    </row>
    <row r="239" spans="1:7" x14ac:dyDescent="0.35">
      <c r="A239" t="s">
        <v>2131</v>
      </c>
      <c r="B239" t="s">
        <v>2132</v>
      </c>
      <c r="C239" t="s">
        <v>2133</v>
      </c>
      <c r="D239" t="s">
        <v>2134</v>
      </c>
      <c r="E239" t="s">
        <v>1802</v>
      </c>
      <c r="F239">
        <v>937</v>
      </c>
      <c r="G239" t="s">
        <v>1803</v>
      </c>
    </row>
    <row r="240" spans="1:7" x14ac:dyDescent="0.35">
      <c r="A240" t="s">
        <v>2135</v>
      </c>
      <c r="B240" t="s">
        <v>2136</v>
      </c>
      <c r="C240" t="s">
        <v>2137</v>
      </c>
      <c r="D240" t="s">
        <v>2138</v>
      </c>
      <c r="E240" t="s">
        <v>1808</v>
      </c>
      <c r="F240">
        <v>704</v>
      </c>
      <c r="G240" t="s">
        <v>1809</v>
      </c>
    </row>
    <row r="241" spans="1:7" x14ac:dyDescent="0.35">
      <c r="A241" t="s">
        <v>2139</v>
      </c>
      <c r="B241" t="s">
        <v>2140</v>
      </c>
      <c r="C241" t="s">
        <v>2141</v>
      </c>
      <c r="D241" t="s">
        <v>2142</v>
      </c>
      <c r="E241" t="s">
        <v>194</v>
      </c>
      <c r="F241">
        <v>840</v>
      </c>
      <c r="G241" t="s">
        <v>591</v>
      </c>
    </row>
    <row r="242" spans="1:7" x14ac:dyDescent="0.35">
      <c r="A242" t="s">
        <v>2143</v>
      </c>
      <c r="B242" t="s">
        <v>2144</v>
      </c>
      <c r="C242" t="s">
        <v>2145</v>
      </c>
      <c r="D242" t="s">
        <v>2146</v>
      </c>
    </row>
    <row r="243" spans="1:7" x14ac:dyDescent="0.35">
      <c r="A243" t="s">
        <v>2147</v>
      </c>
      <c r="B243" t="s">
        <v>2148</v>
      </c>
      <c r="C243" t="s">
        <v>2149</v>
      </c>
      <c r="D243" t="s">
        <v>2150</v>
      </c>
    </row>
    <row r="244" spans="1:7" x14ac:dyDescent="0.35">
      <c r="A244" t="s">
        <v>2151</v>
      </c>
      <c r="B244" t="s">
        <v>2152</v>
      </c>
      <c r="C244" t="s">
        <v>2153</v>
      </c>
      <c r="D244" t="s">
        <v>2154</v>
      </c>
      <c r="E244" t="s">
        <v>1837</v>
      </c>
      <c r="F244">
        <v>886</v>
      </c>
      <c r="G244" t="s">
        <v>1838</v>
      </c>
    </row>
    <row r="245" spans="1:7" x14ac:dyDescent="0.35">
      <c r="A245" t="s">
        <v>2155</v>
      </c>
      <c r="B245" t="s">
        <v>2156</v>
      </c>
      <c r="C245" t="s">
        <v>2157</v>
      </c>
      <c r="D245" t="s">
        <v>2158</v>
      </c>
      <c r="E245" t="s">
        <v>1849</v>
      </c>
      <c r="F245">
        <v>967</v>
      </c>
      <c r="G245" t="s">
        <v>1850</v>
      </c>
    </row>
    <row r="246" spans="1:7" x14ac:dyDescent="0.35">
      <c r="A246" t="s">
        <v>2159</v>
      </c>
      <c r="B246" t="s">
        <v>2160</v>
      </c>
      <c r="C246" t="s">
        <v>2161</v>
      </c>
      <c r="D246" t="s">
        <v>2162</v>
      </c>
      <c r="E246" t="s">
        <v>194</v>
      </c>
      <c r="F246">
        <v>840</v>
      </c>
      <c r="G246" t="s">
        <v>591</v>
      </c>
    </row>
  </sheetData>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2A3FCCDB-58D0-40DE-BC7A-00FC4ADD6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36538d5f-f7e1-46e7-b8e6-8d0f62ce976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58</vt:i4>
      </vt:variant>
    </vt:vector>
  </HeadingPairs>
  <TitlesOfParts>
    <vt:vector size="65"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'Parte 3 - Entidades informantes'!Agency_type</vt:lpstr>
      <vt:lpstr>'Parte 4 - Ingresos del gobierno'!Agency_type</vt:lpstr>
      <vt:lpstr>'Parte 5 - Datos de empresas'!Agency_type</vt:lpstr>
      <vt:lpstr>Agency_type</vt:lpstr>
      <vt:lpstr>'Parte 3 - Entidades informantes'!Commodities_list</vt:lpstr>
      <vt:lpstr>'Parte 4 - Ingresos del gobierno'!Commodities_list</vt:lpstr>
      <vt:lpstr>'Parte 5 - Datos de empresas'!Commodities_list</vt:lpstr>
      <vt:lpstr>Commodities_list</vt:lpstr>
      <vt:lpstr>'Parte 3 - Entidades informantes'!Commodity_names</vt:lpstr>
      <vt:lpstr>'Parte 4 - Ingresos del gobierno'!Commodity_names</vt:lpstr>
      <vt:lpstr>'Parte 5 - Datos de empresas'!Commodity_names</vt:lpstr>
      <vt:lpstr>Commodity_names</vt:lpstr>
      <vt:lpstr>'Parte 3 - Entidades informantes'!Companies_list</vt:lpstr>
      <vt:lpstr>'Parte 4 - Ingresos del gobierno'!Companies_list</vt:lpstr>
      <vt:lpstr>'Parte 5 - Datos de empresas'!Companies_list</vt:lpstr>
      <vt:lpstr>'Parte 3 - Entidades informantes'!Countries_list</vt:lpstr>
      <vt:lpstr>'Parte 4 - Ingresos del gobierno'!Countries_list</vt:lpstr>
      <vt:lpstr>'Parte 5 - Datos de empresas'!Countries_list</vt:lpstr>
      <vt:lpstr>Countries_list</vt:lpstr>
      <vt:lpstr>'Parte 3 - Entidades informantes'!Currency_code_list</vt:lpstr>
      <vt:lpstr>'Parte 4 - Ingresos del gobierno'!Currency_code_list</vt:lpstr>
      <vt:lpstr>'Parte 5 - Datos de empresas'!Currency_code_list</vt:lpstr>
      <vt:lpstr>Currency_code_list</vt:lpstr>
      <vt:lpstr>'Parte 3 - Entidades informantes'!GFS_list</vt:lpstr>
      <vt:lpstr>'Parte 4 - Ingresos del gobierno'!GFS_list</vt:lpstr>
      <vt:lpstr>'Parte 5 - Datos de empresas'!GFS_list</vt:lpstr>
      <vt:lpstr>GFS_list</vt:lpstr>
      <vt:lpstr>'Parte 3 - Entidades informantes'!Government_entities_list</vt:lpstr>
      <vt:lpstr>'Parte 4 - Ingresos del gobierno'!Government_entities_list</vt:lpstr>
      <vt:lpstr>'Parte 5 - Datos de empresas'!Government_entities_list</vt:lpstr>
      <vt:lpstr>'Parte 3 - Entidades informantes'!Project_phases_list</vt:lpstr>
      <vt:lpstr>'Parte 4 - Ingresos del gobierno'!Project_phases_list</vt:lpstr>
      <vt:lpstr>'Parte 5 - Datos de empresas'!Project_phases_list</vt:lpstr>
      <vt:lpstr>Project_phases_list</vt:lpstr>
      <vt:lpstr>'Parte 3 - Entidades informantes'!Projectname</vt:lpstr>
      <vt:lpstr>'Parte 4 - Ingresos del gobierno'!Projectname</vt:lpstr>
      <vt:lpstr>'Parte 5 - Datos de empresas'!Projectname</vt:lpstr>
      <vt:lpstr>'Parte 3 - Entidades informantes'!Reporting_options_list</vt:lpstr>
      <vt:lpstr>'Parte 4 - Ingresos del gobierno'!Reporting_options_list</vt:lpstr>
      <vt:lpstr>'Parte 5 - Datos de empresas'!Reporting_options_list</vt:lpstr>
      <vt:lpstr>Reporting_options_list</vt:lpstr>
      <vt:lpstr>'Parte 3 - Entidades informantes'!Revenue_stream_list</vt:lpstr>
      <vt:lpstr>'Parte 4 - Ingresos del gobierno'!Revenue_stream_list</vt:lpstr>
      <vt:lpstr>'Parte 5 - Datos de empresas'!Revenue_stream_list</vt:lpstr>
      <vt:lpstr>'Parte 3 - Entidades informantes'!Sector_list</vt:lpstr>
      <vt:lpstr>'Parte 4 - Ingresos del gobierno'!Sector_list</vt:lpstr>
      <vt:lpstr>'Parte 5 - Datos de empresas'!Sector_list</vt:lpstr>
      <vt:lpstr>Sector_list</vt:lpstr>
      <vt:lpstr>'Parte 3 - Entidades informantes'!Simple_options_list</vt:lpstr>
      <vt:lpstr>'Parte 4 - Ingresos del gobierno'!Simple_options_list</vt:lpstr>
      <vt:lpstr>'Parte 5 - Datos de empresas'!Simple_options_list</vt:lpstr>
      <vt:lpstr>Simple_options_list</vt:lpstr>
      <vt:lpstr>'Parte 3 - Entidades informantes'!Total_reconciled</vt:lpstr>
      <vt:lpstr>'Parte 4 - Ingresos del gobierno'!Total_reconciled</vt:lpstr>
      <vt:lpstr>'Parte 5 - Datos de empresas'!Total_reconciled</vt:lpstr>
      <vt:lpstr>'Parte 3 - Entidades informantes'!Total_revenues</vt:lpstr>
      <vt:lpstr>'Parte 4 - Ingresos del gobierno'!Total_revenues</vt:lpstr>
      <vt:lpstr>'Parte 5 - Datos de empresas'!Total_revenues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2023-12-15T13:04:57Z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