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updateLinks="always" codeName="ThisWorkbook" hidePivotFieldList="1"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Zambia/"/>
    </mc:Choice>
  </mc:AlternateContent>
  <xr:revisionPtr revIDLastSave="4420" documentId="8_{7093ECD8-7299-47A4-B195-AD2DA53CA9B3}" xr6:coauthVersionLast="47" xr6:coauthVersionMax="47" xr10:uidLastSave="{BF5DDDEB-DA75-4EFA-BECB-EF536AA63CF3}"/>
  <bookViews>
    <workbookView xWindow="-108" yWindow="-108" windowWidth="23256" windowHeight="13896" tabRatio="796" firstSheet="2" activeTab="2"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4" l="1"/>
  <c r="J25" i="4"/>
  <c r="J65" i="4"/>
  <c r="J64" i="4"/>
  <c r="C64" i="12" l="1"/>
  <c r="C48" i="12"/>
  <c r="C47" i="12"/>
  <c r="B77" i="8"/>
  <c r="I43" i="12"/>
  <c r="H212" i="11" l="1"/>
  <c r="B72" i="11" l="1"/>
  <c r="B73" i="11"/>
  <c r="B171" i="11" l="1"/>
  <c r="B49" i="11"/>
  <c r="B162" i="11" l="1"/>
  <c r="B31" i="11" l="1"/>
  <c r="B147" i="11" l="1"/>
  <c r="B105" i="11" l="1"/>
  <c r="B23" i="11"/>
  <c r="B77" i="11"/>
  <c r="B76" i="11"/>
  <c r="B15" i="11" l="1"/>
  <c r="B22" i="11"/>
  <c r="B26" i="11" l="1"/>
  <c r="B30" i="11"/>
  <c r="B93" i="11" l="1"/>
  <c r="B104" i="11"/>
  <c r="B55" i="11" l="1"/>
  <c r="B112" i="11" l="1"/>
  <c r="B115" i="11"/>
  <c r="B157" i="11" l="1"/>
  <c r="B156" i="11" l="1"/>
  <c r="B145" i="11"/>
  <c r="B154" i="11"/>
  <c r="B155" i="11"/>
  <c r="B36" i="11" l="1"/>
  <c r="B40" i="11"/>
  <c r="B78" i="11" l="1"/>
  <c r="B87" i="11"/>
  <c r="B135" i="11"/>
  <c r="B62" i="11"/>
  <c r="B41" i="11"/>
  <c r="B21" i="11"/>
  <c r="B152" i="11"/>
  <c r="B164" i="11"/>
  <c r="B113" i="11"/>
  <c r="B52" i="11"/>
  <c r="B102" i="11"/>
  <c r="B61" i="11"/>
  <c r="B20" i="11"/>
  <c r="B151" i="11"/>
  <c r="B101" i="11"/>
  <c r="B75" i="11"/>
  <c r="B86" i="11"/>
  <c r="B120" i="11"/>
  <c r="B150" i="11"/>
  <c r="B74" i="11"/>
  <c r="B85" i="11"/>
  <c r="B119" i="11"/>
  <c r="B134" i="11"/>
  <c r="B60" i="11"/>
  <c r="B39" i="11"/>
  <c r="B19" i="11"/>
  <c r="B149" i="11"/>
  <c r="B111" i="11"/>
  <c r="B51" i="11"/>
  <c r="B100" i="11"/>
  <c r="B29" i="11"/>
  <c r="B84" i="11"/>
  <c r="B118" i="11"/>
  <c r="B133" i="11"/>
  <c r="B59" i="11"/>
  <c r="B38" i="11"/>
  <c r="B148" i="11"/>
  <c r="B163" i="11"/>
  <c r="B110" i="11"/>
  <c r="B50" i="11"/>
  <c r="B99" i="11"/>
  <c r="B28" i="11"/>
  <c r="B132" i="11"/>
  <c r="B58" i="11"/>
  <c r="B18" i="11"/>
  <c r="B146" i="11"/>
  <c r="B169" i="11"/>
  <c r="B109" i="11"/>
  <c r="B98" i="11"/>
  <c r="B27" i="11"/>
  <c r="B48" i="11"/>
  <c r="B71" i="11"/>
  <c r="B131" i="11"/>
  <c r="B57" i="11"/>
  <c r="B37" i="11"/>
  <c r="B144" i="11"/>
  <c r="B108" i="11"/>
  <c r="B97" i="11"/>
  <c r="B70" i="11"/>
  <c r="B83" i="11"/>
  <c r="B130" i="11"/>
  <c r="B56" i="11"/>
  <c r="B17" i="11"/>
  <c r="B168" i="11"/>
  <c r="B143" i="11"/>
  <c r="B161" i="11"/>
  <c r="B107" i="11"/>
  <c r="B117" i="11"/>
  <c r="B47" i="11"/>
  <c r="B96" i="11"/>
  <c r="B129" i="11"/>
  <c r="B35" i="11"/>
  <c r="B160" i="11"/>
  <c r="B82" i="11"/>
  <c r="B95" i="11"/>
  <c r="B142" i="11"/>
  <c r="B159" i="11"/>
  <c r="B106" i="11"/>
  <c r="B46" i="11"/>
  <c r="B69" i="11"/>
  <c r="B81" i="11"/>
  <c r="B116" i="11"/>
  <c r="B128" i="11"/>
  <c r="B167" i="11"/>
  <c r="B34" i="11"/>
  <c r="B16" i="11"/>
  <c r="B141" i="11"/>
  <c r="B158" i="11"/>
  <c r="B45" i="11"/>
  <c r="B32" i="11"/>
  <c r="B153" i="11"/>
  <c r="B165" i="11"/>
  <c r="B114" i="11"/>
  <c r="B136" i="11"/>
  <c r="B94" i="11"/>
  <c r="B25" i="11"/>
  <c r="B68" i="11"/>
  <c r="B80" i="11"/>
  <c r="B127" i="11"/>
  <c r="B33" i="11"/>
  <c r="B140" i="11"/>
  <c r="B79" i="11"/>
  <c r="B88" i="11"/>
  <c r="B89" i="11"/>
  <c r="B90" i="11"/>
  <c r="B91" i="11"/>
  <c r="B92" i="11"/>
  <c r="B121" i="11"/>
  <c r="B122" i="11"/>
  <c r="B123" i="11"/>
  <c r="B124" i="11"/>
  <c r="B125" i="11"/>
  <c r="B126" i="11"/>
  <c r="B137" i="11"/>
  <c r="B138" i="11"/>
  <c r="B63" i="11"/>
  <c r="B64" i="11"/>
  <c r="B65" i="11"/>
  <c r="B66" i="11"/>
  <c r="B67" i="11"/>
  <c r="B42" i="11"/>
  <c r="B43" i="11"/>
  <c r="B44" i="11"/>
  <c r="B170" i="11"/>
  <c r="B166" i="11"/>
  <c r="B53" i="11"/>
  <c r="B103" i="11"/>
  <c r="B139" i="11" l="1"/>
  <c r="I30" i="12" l="1"/>
  <c r="D176" i="8" l="1"/>
  <c r="D129" i="8" l="1"/>
  <c r="J69" i="4" l="1"/>
  <c r="J70" i="4" s="1"/>
  <c r="B54" i="11" l="1"/>
  <c r="B22" i="4" l="1"/>
  <c r="C22" i="4"/>
  <c r="D22" i="4"/>
  <c r="E22" i="4"/>
  <c r="B24" i="11" l="1"/>
  <c r="J173" i="11"/>
  <c r="E19" i="12" l="1"/>
  <c r="I42" i="12" l="1"/>
  <c r="I41" i="12" l="1"/>
  <c r="I39" i="12" l="1"/>
  <c r="I40" i="12"/>
  <c r="I38" i="12"/>
  <c r="B39" i="4" l="1"/>
  <c r="C39" i="4"/>
  <c r="D39" i="4"/>
  <c r="E39" i="4"/>
  <c r="B45" i="4"/>
  <c r="C45" i="4"/>
  <c r="D45" i="4"/>
  <c r="E45" i="4"/>
  <c r="B46" i="4"/>
  <c r="C46" i="4"/>
  <c r="D46" i="4"/>
  <c r="E46" i="4"/>
  <c r="B47" i="4"/>
  <c r="C47" i="4"/>
  <c r="D47" i="4"/>
  <c r="E47" i="4"/>
  <c r="B49" i="4"/>
  <c r="C49" i="4"/>
  <c r="D49" i="4"/>
  <c r="E49" i="4"/>
  <c r="E15" i="12" l="1"/>
  <c r="B73" i="8" l="1"/>
  <c r="E22" i="12" l="1"/>
  <c r="B34" i="4"/>
  <c r="C34" i="4"/>
  <c r="D34" i="4"/>
  <c r="E34" i="4"/>
  <c r="E17" i="12" l="1"/>
  <c r="E18" i="12"/>
  <c r="E20" i="12"/>
  <c r="E21" i="12"/>
  <c r="B67" i="8" l="1"/>
  <c r="B65" i="8"/>
  <c r="B109" i="8" l="1"/>
  <c r="B107" i="8"/>
  <c r="B93" i="8"/>
  <c r="B91" i="8"/>
  <c r="B89" i="8"/>
  <c r="B87" i="8"/>
  <c r="B85" i="8"/>
  <c r="B83" i="8"/>
  <c r="B75" i="8"/>
  <c r="B71" i="8"/>
  <c r="B69" i="8"/>
  <c r="E27" i="9"/>
  <c r="E28" i="9"/>
  <c r="E30" i="9"/>
  <c r="E31" i="9"/>
  <c r="J53" i="4" l="1"/>
  <c r="I53" i="4"/>
  <c r="J51" i="4" l="1"/>
  <c r="D98" i="8" s="1"/>
  <c r="I33" i="12" l="1"/>
  <c r="I34" i="12"/>
  <c r="I36" i="12"/>
  <c r="I31" i="12" l="1"/>
  <c r="H175" i="11" l="1"/>
  <c r="I32" i="12" l="1"/>
  <c r="I37" i="12"/>
  <c r="E16" i="12"/>
  <c r="E23" i="12"/>
  <c r="N4" i="4"/>
  <c r="E16" i="9"/>
  <c r="E15" i="9"/>
  <c r="E17" i="9"/>
  <c r="B125" i="8"/>
  <c r="B26" i="4"/>
  <c r="C26" i="4"/>
  <c r="D26" i="4"/>
  <c r="E26" i="4"/>
  <c r="E23" i="4"/>
  <c r="D37" i="4"/>
  <c r="E35" i="4"/>
  <c r="D35" i="4"/>
  <c r="C35" i="4"/>
  <c r="B35" i="4"/>
  <c r="E37" i="4"/>
  <c r="C37" i="4"/>
  <c r="B37" i="4"/>
  <c r="E36" i="4"/>
  <c r="D36" i="4"/>
  <c r="C36" i="4"/>
  <c r="B36" i="4"/>
  <c r="C48" i="4"/>
  <c r="C33" i="4"/>
  <c r="C41" i="4"/>
  <c r="C42" i="4"/>
  <c r="C32" i="4"/>
  <c r="C44" i="4"/>
  <c r="C27" i="4"/>
  <c r="C23" i="4"/>
  <c r="C24" i="4"/>
  <c r="C28" i="4"/>
  <c r="D48" i="4"/>
  <c r="D33" i="4"/>
  <c r="D41" i="4"/>
  <c r="D42" i="4"/>
  <c r="D32" i="4"/>
  <c r="D44" i="4"/>
  <c r="D27" i="4"/>
  <c r="D23" i="4"/>
  <c r="D24" i="4"/>
  <c r="D28" i="4"/>
  <c r="E48" i="4"/>
  <c r="E33" i="4"/>
  <c r="E41" i="4"/>
  <c r="E42" i="4"/>
  <c r="E32" i="4"/>
  <c r="E44" i="4"/>
  <c r="E27" i="4"/>
  <c r="E24" i="4"/>
  <c r="E28" i="4"/>
  <c r="B48" i="4"/>
  <c r="B33" i="4"/>
  <c r="B41" i="4"/>
  <c r="B42" i="4"/>
  <c r="B32" i="4"/>
  <c r="B44" i="4"/>
  <c r="B27" i="4"/>
  <c r="B23" i="4"/>
  <c r="B24" i="4"/>
  <c r="B28" i="4"/>
  <c r="I35" i="12"/>
  <c r="J175" i="11"/>
  <c r="H213" i="11" s="1"/>
  <c r="I214" i="11" s="1"/>
  <c r="J214" i="11" s="1"/>
  <c r="E55" i="9" l="1"/>
  <c r="E56" i="9"/>
  <c r="E53" i="9"/>
  <c r="E54" i="9"/>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<sst xmlns="http://schemas.openxmlformats.org/spreadsheetml/2006/main" count="4468" uniqueCount="2131">
  <si>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</si>
  <si>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</si>
  <si>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</si>
  <si>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</si>
  <si>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</si>
  <si>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</si>
  <si>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</si>
  <si>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</si>
  <si>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</si>
  <si>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</si>
  <si>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</si>
  <si>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</si>
  <si>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</si>
  <si>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</si>
  <si>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</si>
  <si>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</si>
  <si>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</si>
  <si>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</si>
  <si>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</si>
  <si>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</si>
  <si>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</si>
  <si>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</si>
  <si>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</si>
  <si>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</si>
  <si>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</si>
  <si>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</si>
  <si>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</si>
  <si>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</si>
  <si>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</si>
  <si>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</si>
  <si>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</si>
  <si>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</si>
  <si>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</si>
  <si>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</si>
  <si>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</si>
  <si>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</si>
  <si>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</si>
  <si>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</si>
  <si>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</si>
  <si>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</si>
  <si>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</si>
  <si>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</si>
  <si>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</si>
  <si>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</si>
  <si>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</si>
  <si>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</si>
  <si>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</si>
  <si>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</si>
  <si>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</si>
  <si>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</si>
  <si>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</si>
  <si>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Zambia</t>
  </si>
  <si>
    <t>ISO Alpha-3 Code</t>
  </si>
  <si>
    <t>National currency name</t>
  </si>
  <si>
    <t>National currency ISO-4217</t>
  </si>
  <si>
    <t>Fiscal year covered by this data file</t>
  </si>
  <si>
    <t>Start Date</t>
  </si>
  <si>
    <t>End Date</t>
  </si>
  <si>
    <t>Data source</t>
  </si>
  <si>
    <t>Has an EITI Report been prepared by an Independent Administrator?</t>
  </si>
  <si>
    <t>No</t>
  </si>
  <si>
    <t xml:space="preserve"> The 2020 report was prepared by ZEITI  Sec</t>
  </si>
  <si>
    <t>What is the name of the company?</t>
  </si>
  <si>
    <t>Zambia EITI Secretariat prepared the report</t>
  </si>
  <si>
    <t>Date that the EITI Report was made public</t>
  </si>
  <si>
    <t>URL, EITI Report</t>
  </si>
  <si>
    <t>https://zambiaeiti.org/wp-content/uploads/2022/01/2020-ZEITI-Report.pdf</t>
  </si>
  <si>
    <t>Does the government systematically disclose EITI data at a single location?</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</si>
  <si>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</si>
  <si>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</si>
  <si>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</si>
  <si>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</si>
  <si>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</si>
  <si>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</si>
  <si>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</si>
  <si>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</si>
  <si>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</si>
  <si>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</si>
  <si>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</si>
  <si>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</si>
  <si>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Yes</t>
  </si>
  <si>
    <t>Gas</t>
  </si>
  <si>
    <t>Mining (incl. Quarrying)</t>
  </si>
  <si>
    <t>Other, non-upstream sectors</t>
  </si>
  <si>
    <t>If yes, please specify name (insert new rows if multiple)</t>
  </si>
  <si>
    <t>Number of reporting government entities (incl SOEs if recipient)</t>
  </si>
  <si>
    <t>16 local municipalities</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</si>
  <si>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</si>
  <si>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</si>
  <si>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ZMW</t>
  </si>
  <si>
    <t xml:space="preserve">Exchange rate used: 1 USD = </t>
  </si>
  <si>
    <t>Section 3.2.4 of the 2020 EITI Report</t>
  </si>
  <si>
    <t>Exchange rate source (URL,…)</t>
  </si>
  <si>
    <t>https://www.boz.zm/</t>
  </si>
  <si>
    <t>the average rate for the period as published by the Bank of Zambia (BoZ)</t>
  </si>
  <si>
    <r>
      <t>EITI Requirement 4.7</t>
    </r>
    <r>
      <rPr>
        <b/>
        <sz val="11"/>
        <rFont val="Franklin Gothic Book"/>
        <family val="2"/>
      </rPr>
      <t>: Disaggregation</t>
    </r>
  </si>
  <si>
    <t>… by revenue stream</t>
  </si>
  <si>
    <t>… by government agency</t>
  </si>
  <si>
    <t>… by company</t>
  </si>
  <si>
    <t>… by project</t>
  </si>
  <si>
    <t>Partially</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</si>
  <si>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</si>
  <si>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</si>
  <si>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</si>
  <si>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</si>
  <si>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</si>
  <si>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</si>
  <si>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</si>
  <si>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</si>
  <si>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</si>
  <si>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Lupinda Chimwasu</t>
  </si>
  <si>
    <t>Organisation</t>
  </si>
  <si>
    <t xml:space="preserve"> Zambia EITI Secretariat</t>
  </si>
  <si>
    <t>Email address</t>
  </si>
  <si>
    <t>lupindachimwasu@zambiaeiti.org</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</si>
  <si>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</si>
  <si>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</si>
  <si>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</si>
  <si>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</si>
  <si>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</si>
  <si>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</si>
  <si>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</si>
  <si>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</si>
  <si>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</si>
  <si>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</si>
  <si>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</si>
  <si>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</si>
  <si>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</si>
  <si>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</si>
  <si>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</si>
  <si>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</si>
  <si>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Section 4.1.1.1 &amp; 4.1.2.1 of the 2020 EITI Report</t>
  </si>
  <si>
    <t>Overview of government agencies' roles?</t>
  </si>
  <si>
    <t>Mineral and petroleum rights' regime?</t>
  </si>
  <si>
    <t>Section 4.1.1.3 &amp; 4.1.2.3 of the 2020  EITI Report</t>
  </si>
  <si>
    <t>Fiscal regime?</t>
  </si>
  <si>
    <t>Section 4.1.1.2 &amp; 4.1.2.2 of the 2020  EITI Report</t>
  </si>
  <si>
    <r>
      <t>EITI Requirement 2.2</t>
    </r>
    <r>
      <rPr>
        <b/>
        <sz val="11"/>
        <rFont val="Franklin Gothic Book"/>
        <family val="2"/>
      </rPr>
      <t>: Contract and license allocations</t>
    </r>
  </si>
  <si>
    <t>the award process(es)?</t>
  </si>
  <si>
    <t>Section 4.2.1.1 &amp; 4.2.1.4 of the 2020 EITI Report</t>
  </si>
  <si>
    <t>and the technical and financial criteria used?</t>
  </si>
  <si>
    <t>Section 4.2.1.3 &amp; 4.2.1.6 of the 2020 EITI Report</t>
  </si>
  <si>
    <t>the transfer process(es)?</t>
  </si>
  <si>
    <t>Section 4.2.1.2 &amp; 4.2.1.5 of the 2020 EITI Report</t>
  </si>
  <si>
    <t>bidding rounds/process(es)?</t>
  </si>
  <si>
    <t>Section 4.2.1.1.a &amp; 4.2.1.4 of the 2020 EITI Report</t>
  </si>
  <si>
    <t>No. of license awards and transfers for the covered year</t>
  </si>
  <si>
    <t>Sections 4.2.1.1 &amp; 4.2.24 and Annex 6 of the 2020  EITI Report
Annex 16 of the 2020 EITI Report</t>
  </si>
  <si>
    <r>
      <t>A</t>
    </r>
    <r>
      <rPr>
        <sz val="11"/>
        <color rgb="FFFF0000"/>
        <rFont val="Franklin Gothic Book"/>
        <family val="2"/>
      </rPr>
      <t>nnex 6 gives a picture on the total licences granted up to 31 December 2020.
Awards of the year 2020 are counted as follows: filter on 2020 in the column G "Grant Date" in Annex 6 and you will find Petroleum licences awarded in 2020 (see Section 4.2.2.4)
35  transfers of mining licences are detailed   on section 4.2.1.2 in  table 39, page 50.</t>
    </r>
  </si>
  <si>
    <r>
      <t xml:space="preserve">EITI Requirement 2.3: </t>
    </r>
    <r>
      <rPr>
        <b/>
        <sz val="11"/>
        <rFont val="Franklin Gothic Book"/>
        <family val="2"/>
      </rPr>
      <t>Register of licenses</t>
    </r>
  </si>
  <si>
    <t>License register for mining sector</t>
  </si>
  <si>
    <t>Yes, systematically disclosed</t>
  </si>
  <si>
    <t>https://portals.landfolio.com/zambia/</t>
  </si>
  <si>
    <t>License register for petroleum sector</t>
  </si>
  <si>
    <r>
      <t>EITI Requirement 2.4</t>
    </r>
    <r>
      <rPr>
        <b/>
        <sz val="11"/>
        <rFont val="Franklin Gothic Book"/>
        <family val="2"/>
      </rPr>
      <t>: Contract disclosure</t>
    </r>
  </si>
  <si>
    <t>Government policy on contract disclosure</t>
  </si>
  <si>
    <t>Section 4.4.1 of the 2020 EITI Report</t>
  </si>
  <si>
    <t>Are contracts or full license texts disclosed?</t>
  </si>
  <si>
    <t>Section 4.4.2.1 of the 2020 EITI Report</t>
  </si>
  <si>
    <t>According to 4.4.1 in 2020  EITI Report, "The transparency provisions in the MMDA and petroleum laws are not adequate to guarantee full disclosure of contracts due to confidentiality provisions which cannot allow the public access such information.". The contracts in the website, resourcecontracts.org, were disclosed before the provisions.</t>
  </si>
  <si>
    <t>Contract register for mining sector</t>
  </si>
  <si>
    <t>Contract register for petroleum sector</t>
  </si>
  <si>
    <t>Section 4.4.2.2 of the 2020 EITI Report</t>
  </si>
  <si>
    <r>
      <t>EITI Requirement 2.5</t>
    </r>
    <r>
      <rPr>
        <b/>
        <sz val="11"/>
        <rFont val="Franklin Gothic Book"/>
        <family val="2"/>
      </rPr>
      <t>: Beneficial ownership</t>
    </r>
  </si>
  <si>
    <t>Government policy on beneficial ownership</t>
  </si>
  <si>
    <t>Section 4.5 of the 2019 EITI Report</t>
  </si>
  <si>
    <t>Is beneficial ownership data disclosed?</t>
  </si>
  <si>
    <t>Section 4.5 and Annex 19 of the 2019 EITI Report</t>
  </si>
  <si>
    <t>Beneficial ownership registry</t>
  </si>
  <si>
    <t>Patents and Companies Registration Agency (PACRA)</t>
  </si>
  <si>
    <t>https://www.pacra.org.zm/#/html/About/2057</t>
  </si>
  <si>
    <t>The  Companies Act 2017 passed in November 2017 includes, amongst other things, beneficial ownership disclosure. The New Act provides for the disclosure of beneficial owners and the creation of a register of beneficial owners that will be kept at the Patents and Companies Registration Agency (PACRA)</t>
  </si>
  <si>
    <r>
      <t>EITI Requirement 2.6</t>
    </r>
    <r>
      <rPr>
        <b/>
        <sz val="11"/>
        <rFont val="Franklin Gothic Book"/>
        <family val="2"/>
      </rPr>
      <t>: State participation</t>
    </r>
  </si>
  <si>
    <t>Does the government report how it participates in the extractive sector?</t>
  </si>
  <si>
    <t xml:space="preserve">Section 4.6 of the 2020 EITI Report </t>
  </si>
  <si>
    <t>References to state-owned enterprises portals or company website(s), for example as stated in the Report (Add rows if several SOEs)</t>
  </si>
  <si>
    <t xml:space="preserve">www.zccm-ih.com.zm/ </t>
  </si>
  <si>
    <t>https://www.ndolalime.co.zm/</t>
  </si>
  <si>
    <t>Ndola Lime Company Limited (NLC)  : 100% owned by ZCCM-IH</t>
  </si>
  <si>
    <t>Nkandabwe Coal Mines Limited (NCM)  : 100% owned by ZCCM-IH</t>
  </si>
  <si>
    <t>References to state-owned enterprises or company Audited Financial Statement (Add rows if several SOEs)</t>
  </si>
  <si>
    <t>https://zccm-ih.financifi.com/financials/financial-statements/</t>
  </si>
  <si>
    <t>SOE: ZCCM-IH</t>
  </si>
  <si>
    <r>
      <t>EITI Requirement 3.1</t>
    </r>
    <r>
      <rPr>
        <b/>
        <sz val="11"/>
        <rFont val="Franklin Gothic Book"/>
        <family val="2"/>
      </rPr>
      <t>: Exploration</t>
    </r>
  </si>
  <si>
    <t>Overview of the extractive industries, including any significant exploration activities</t>
  </si>
  <si>
    <t>Section 4.7.1 of the 2020 EITI Report</t>
  </si>
  <si>
    <r>
      <t>EITI Requirement 3.2</t>
    </r>
    <r>
      <rPr>
        <b/>
        <sz val="11"/>
        <rFont val="Franklin Gothic Book"/>
        <family val="2"/>
      </rPr>
      <t>: Production by commodity</t>
    </r>
  </si>
  <si>
    <t>(Harmonised System Codes)</t>
  </si>
  <si>
    <t>Disclosure of production volumes</t>
  </si>
  <si>
    <t>Section 4.6.4 of the 2020 EITI Report</t>
  </si>
  <si>
    <t>Disclosure of production values</t>
  </si>
  <si>
    <t>Section 4.6.4 of the 2020  EITI Report</t>
  </si>
  <si>
    <t>Gold (7108), volume</t>
  </si>
  <si>
    <t>Tonnes</t>
  </si>
  <si>
    <t>USD</t>
  </si>
  <si>
    <t>Copper (2603), volume</t>
  </si>
  <si>
    <t>Coal (2701), volume</t>
  </si>
  <si>
    <t>Table 43 mentions USD 23 990 000, and Table 44 USD 24 130 000</t>
  </si>
  <si>
    <t>Precious stones other than diamonds (7103), volume</t>
  </si>
  <si>
    <t>Emerald and Beryl</t>
  </si>
  <si>
    <t>Cobalt (2605), volume</t>
  </si>
  <si>
    <t>Manganese (2602), volume</t>
  </si>
  <si>
    <t>Portland cement (2523), volume</t>
  </si>
  <si>
    <r>
      <t>EITI Requirement 3.3</t>
    </r>
    <r>
      <rPr>
        <b/>
        <sz val="11"/>
        <rFont val="Franklin Gothic Book"/>
        <family val="2"/>
      </rPr>
      <t>: Exports</t>
    </r>
  </si>
  <si>
    <t>Disclosure of export volumes</t>
  </si>
  <si>
    <t>Section 4.6.5 of the 2020 EITI Report</t>
  </si>
  <si>
    <t>Disclosure of export values</t>
  </si>
  <si>
    <t xml:space="preserve"> As obtained from Kokola Copper Mine Template</t>
  </si>
  <si>
    <t xml:space="preserve"> Manganese : Exports volume not available (See Section 4.6.5 of the 2020  EITI Report) </t>
  </si>
  <si>
    <t xml:space="preserve">Gemstones and Cement: Exports volume not available (See Section 4.6. 5  of the 2020  EITI Report) </t>
  </si>
  <si>
    <t>Gemstones</t>
  </si>
  <si>
    <r>
      <t>EITI Requirement 4.1</t>
    </r>
    <r>
      <rPr>
        <b/>
        <sz val="11"/>
        <rFont val="Franklin Gothic Book"/>
        <family val="2"/>
      </rPr>
      <t>: Comprehensiveness</t>
    </r>
  </si>
  <si>
    <t>Does the government fully disclose extractive sector revenues by revenue stream?</t>
  </si>
  <si>
    <t>Sections 2.4 and 3.3.3 of the 2020  EITI Report</t>
  </si>
  <si>
    <t>Are MSG decisions on materiality thresholds publicly available?</t>
  </si>
  <si>
    <t>Section 3.1 of the  2020 ITI Report</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</si>
  <si>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</si>
  <si>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</si>
  <si>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</si>
  <si>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</si>
  <si>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4.8.3 and 4.7.3 of the 2019 EITI Report</t>
  </si>
  <si>
    <t>If yes, what was the volume received?</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</si>
  <si>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</si>
  <si>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</si>
  <si>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</si>
  <si>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</si>
  <si>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Section 4.7.4 of the 2020 EITI Report and Annex 9 </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</si>
  <si>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</si>
  <si>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</si>
  <si>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</si>
  <si>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Section 4.7.5 of the 2020 EITI Report</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</si>
  <si>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</si>
  <si>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</si>
  <si>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</si>
  <si>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Section 2.1.1 of the 2020 EITI Report</t>
  </si>
  <si>
    <t>If yes, what was the total revenues received by SOEs?</t>
  </si>
  <si>
    <r>
      <t>EITI Requirement 4.6</t>
    </r>
    <r>
      <rPr>
        <b/>
        <sz val="11"/>
        <rFont val="Franklin Gothic Book"/>
        <family val="2"/>
      </rPr>
      <t>: Direct subnational payments</t>
    </r>
  </si>
  <si>
    <t>Section 4.7.7 and of the 2020  EITI Report</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</si>
  <si>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</si>
  <si>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</si>
  <si>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</si>
  <si>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</si>
  <si>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</si>
  <si>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Sections 2.1 and 3.3.1 of the 2020  EITI Report</t>
  </si>
  <si>
    <t>Is the data subject to credible, independent audits, applying international standards?</t>
  </si>
  <si>
    <t>Section 4.7.10 and section 2.4.3 of the 2020  EITI Report</t>
  </si>
  <si>
    <t>Are government agencies subject to credible, independent audits?</t>
  </si>
  <si>
    <t>Section 4.7.10 of the 2020  EITI Report</t>
  </si>
  <si>
    <t>Government audits database</t>
  </si>
  <si>
    <t>Section 4.7.10 of the 2020 EITI Report</t>
  </si>
  <si>
    <t>Are companies subject to credible, independent audits?</t>
  </si>
  <si>
    <t>Company audits database</t>
  </si>
  <si>
    <t>Annex 13 of the   2020 EITI Report</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</si>
  <si>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</si>
  <si>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</si>
  <si>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4.8.1.1 of the 2020 EITI Report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</si>
  <si>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</si>
  <si>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</si>
  <si>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</si>
  <si>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Section 4.8.2 of the 2020 EITI Report</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</si>
  <si>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</si>
  <si>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</si>
  <si>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</si>
  <si>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</si>
  <si>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Section 4.8 of the 2019 EITI Report</t>
  </si>
  <si>
    <t>Does the government disclose a description of the country’s budget and audit processes?</t>
  </si>
  <si>
    <t>Section 4.8.4 of the 2020 EITI Report</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</si>
  <si>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</si>
  <si>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</si>
  <si>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</si>
  <si>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
  </si>
  <si>
    <t>If yes, what was the total mandatory social expenditures received?</t>
  </si>
  <si>
    <t>If yes, what was the total voluntary social expenditures received?</t>
  </si>
  <si>
    <t>Do companies disclose information on Social expenditures?</t>
  </si>
  <si>
    <t>Section 4.9.1  and Annex 10 of the 2020 EITI Report</t>
  </si>
  <si>
    <t>for figures in dollars the report used the Ex rate of ZMW 18.29/USD</t>
  </si>
  <si>
    <t>If yes, what was the total mandatory social expenditures paid?</t>
  </si>
  <si>
    <t>If yes, what was the total voluntary social expenditures paid?</t>
  </si>
  <si>
    <t>The table in section 4.9.1 p78 has a total of 251.46 ZMW in cash, and 91.82 ZMW</t>
  </si>
  <si>
    <t>Does the government disclose information on environmental payments?</t>
  </si>
  <si>
    <t>Section 4.9.2 of the 2020 EITI Report</t>
  </si>
  <si>
    <t>If yes, what was the total mandatory environmental payments?</t>
  </si>
  <si>
    <t>According to page  80 of 2020  EITI Report,  the payments to the EPF amount to USD 2,767,818  (equivalent to ZMW 50,623,394.3) in 2020</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</si>
  <si>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</si>
  <si>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</si>
  <si>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</si>
  <si>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4.9.3 of the 2020 EITI Report</t>
  </si>
  <si>
    <t>ZCCM-IH has confirmed that there were no quasi-fiscal expenditures during the year 2020</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</si>
  <si>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</si>
  <si>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</si>
  <si>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</si>
  <si>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Section 4.9.4 of the 2020 EITI Report</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</si>
  <si>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</si>
  <si>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</si>
  <si>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</si>
  <si>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</si>
  <si>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</si>
  <si>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</si>
  <si>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</si>
  <si>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</si>
  <si>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</si>
  <si>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</si>
  <si>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</si>
  <si>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</si>
  <si>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</si>
  <si>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</si>
  <si>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</si>
  <si>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</si>
  <si>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Section 4.9.2 of the 2020  EITI Report</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</si>
  <si>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</si>
  <si>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</si>
  <si>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</si>
  <si>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</si>
  <si>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</si>
  <si>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</si>
  <si>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</si>
  <si>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</si>
  <si>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</si>
  <si>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</si>
  <si>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</si>
  <si>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</si>
  <si>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</si>
  <si>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</si>
  <si>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</si>
  <si>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Zambian Revenue Authority (ZRA)</t>
  </si>
  <si>
    <t>Central goverment</t>
  </si>
  <si>
    <t>ZCCM INVESTMENTS HOLDINGS PLC (ZCCM- IH)</t>
  </si>
  <si>
    <t xml:space="preserve">State-owned enterprises &amp; public corporations </t>
  </si>
  <si>
    <t>Local Councils</t>
  </si>
  <si>
    <t>Local government</t>
  </si>
  <si>
    <t>Ministry of Mines and Minerals Development</t>
  </si>
  <si>
    <t>Ministry of Mines and Minerals Development - Petroleum Unit</t>
  </si>
  <si>
    <t>Environmental Protection Fund</t>
  </si>
  <si>
    <t>Other</t>
  </si>
  <si>
    <t>Ministry of Lands</t>
  </si>
  <si>
    <t>Industrial Development Corporation (IDC)</t>
  </si>
  <si>
    <t>Ministry of Finance (MoF)</t>
  </si>
  <si>
    <t>Reporting companies' list</t>
  </si>
  <si>
    <t>Company ID references</t>
  </si>
  <si>
    <t>Taxpayer Identification Number (TPIN)</t>
  </si>
  <si>
    <t>Zambia Revenue Authority (ZRA)</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</si>
  <si>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</si>
  <si>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</si>
  <si>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</si>
  <si>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</si>
  <si>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</si>
  <si>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</si>
  <si>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</si>
  <si>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</si>
  <si>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KANSANSHI MINING PLC</t>
  </si>
  <si>
    <t>Private</t>
  </si>
  <si>
    <t>Mining</t>
  </si>
  <si>
    <t>Ag, Au, Co, Cu, Fe, S, Se, Te</t>
  </si>
  <si>
    <t>https://www.first-quantum.com/English/our-operations/default.aspx#module-operation--kansanshi</t>
  </si>
  <si>
    <t>KONKOLA COPPER MINES PLC</t>
  </si>
  <si>
    <t>Ag, Au, Co, Cu, S, Se, Te</t>
  </si>
  <si>
    <t>http://kcm.co.zm/</t>
  </si>
  <si>
    <t>LUMWANA MINING COMPANY LIMITED</t>
  </si>
  <si>
    <t>Ag, Au, Co, Cu, S, U</t>
  </si>
  <si>
    <t>https://www.barrick.com/English/operations/lumwana/default.aspx</t>
  </si>
  <si>
    <t>KALUMBILA MINERALS LIMITED</t>
  </si>
  <si>
    <t>Ag, Au, Co, Cu, Fe, Ni, PGM, Se</t>
  </si>
  <si>
    <t>https://www.first-quantum.com/English/our-operations/default.aspx</t>
  </si>
  <si>
    <t>FIRST QUANTUM MINING AND OPERATIONS LTD</t>
  </si>
  <si>
    <t>Cu, SLF</t>
  </si>
  <si>
    <t>MOPANI COPPER MINES PLC</t>
  </si>
  <si>
    <t>Cu</t>
  </si>
  <si>
    <t>CHAMBISHI COPPER SMELTER LIMITED</t>
  </si>
  <si>
    <t>MAAMBA COLLIERIES LIMITED</t>
  </si>
  <si>
    <t>COA, PYR</t>
  </si>
  <si>
    <t>http://www.maambacoal.com/</t>
  </si>
  <si>
    <t>Lubambe Copper Mine Ltd</t>
  </si>
  <si>
    <t>Co, Cu</t>
  </si>
  <si>
    <t>https://lubambe.com/</t>
  </si>
  <si>
    <t>Kagem Mining Ltd</t>
  </si>
  <si>
    <t>Em</t>
  </si>
  <si>
    <t>https://gemfields.com/our-mines-assets/kagem/</t>
  </si>
  <si>
    <t>Lafarge Cement Zambia Plc</t>
  </si>
  <si>
    <t>LST, SHL</t>
  </si>
  <si>
    <t>https://www.lafarge.co.zm/</t>
  </si>
  <si>
    <t>CNMC Luanshya Copper Mine Plc</t>
  </si>
  <si>
    <t>Ag, Au, Bi, Co, Cu, Ni, Pb, SIL, U, Zn</t>
  </si>
  <si>
    <t>http://www.cnmc.com.cn/detailen.jsp?article_millseconds=1319198696828&amp;column_no=0118</t>
  </si>
  <si>
    <t>NFC AFRICA MINING PLC</t>
  </si>
  <si>
    <t>Au</t>
  </si>
  <si>
    <t>http://www.cnmc.com.cn/indexen.jsp</t>
  </si>
  <si>
    <t>State-owned enterprises &amp; public corporations</t>
  </si>
  <si>
    <t>Ag, AQM, Au, Be3Al2(SiO3)6, Co, Cu, GRT, LST, SIL, SDG, Zn Mn, QTZ</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</si>
  <si>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</si>
  <si>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</si>
  <si>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</si>
  <si>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</si>
  <si>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</si>
  <si>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</si>
  <si>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</si>
  <si>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</si>
  <si>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</si>
  <si>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</si>
  <si>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Kansanshi Mine</t>
  </si>
  <si>
    <t>Kansanshi Mining Plc</t>
  </si>
  <si>
    <t>Copper (2603)</t>
  </si>
  <si>
    <t>Production</t>
  </si>
  <si>
    <t>Gold (7108)</t>
  </si>
  <si>
    <t>Kg</t>
  </si>
  <si>
    <t>Sentinel open-pit copper mine</t>
  </si>
  <si>
    <t>15868-HQ-LML
15869-HQ-LML
15870-HQ-LML
15871-HQ-LML
15872-HQ-LML</t>
  </si>
  <si>
    <t>Kalumbila Minerals Limited</t>
  </si>
  <si>
    <t>Metric Tonne</t>
  </si>
  <si>
    <t>Lumwana Mine</t>
  </si>
  <si>
    <t>8089-HQ-LML
9000-HQ-LML
9001-HQ-LML
9002-HQ-LML
9003-HQ-LML
9004-HQ-LML</t>
  </si>
  <si>
    <t>Lumwana Mining Company Limited</t>
  </si>
  <si>
    <t>Konkola Mine</t>
  </si>
  <si>
    <t>7074-HQ-LML 
7075 - HQ - LML 
7076 - HQ - LML 
102099 - HQ - MPL 
20945 - HQ - MPL 
14523 - HQ - LPL
19168 - HQ - LPL</t>
  </si>
  <si>
    <t>Konkola Copper Mines Plc</t>
  </si>
  <si>
    <t>CNMC Luanshya Copper Mine</t>
  </si>
  <si>
    <t>8097-HQ-LML
8392 -HQ-LML
8393-HQ-LML
8394-HQ-LML
8395-HQ-LML
8396-HQ-LML
8404-HQ-LML</t>
  </si>
  <si>
    <t xml:space="preserve">7069-HQ-LML </t>
  </si>
  <si>
    <t>Mopani Mine</t>
  </si>
  <si>
    <t xml:space="preserve">7073-HQ-LML 
7625-HQ-LML </t>
  </si>
  <si>
    <t>Mopani Copper Mines</t>
  </si>
  <si>
    <t>Lubambe Copper Mine</t>
  </si>
  <si>
    <t xml:space="preserve">7061-HQ-LML </t>
  </si>
  <si>
    <t>Sino Metals</t>
  </si>
  <si>
    <t>18153-HQ-LML
8474-HQ-LML
19619-HQ-LML</t>
  </si>
  <si>
    <t>Chibuluma Mines</t>
  </si>
  <si>
    <t>21836-HQ-LEL
21837-HQ-LEL
7064-HQ-LML
7065-HQ-LML
22821-HQ-LEL
25266-HQ-LEL</t>
  </si>
  <si>
    <t>Chibuluma Mines Plc</t>
  </si>
  <si>
    <t>8480-HQ-LEL</t>
  </si>
  <si>
    <t>8403-HQ-LML</t>
  </si>
  <si>
    <t>21957-HQ-LML</t>
  </si>
  <si>
    <t>26433-HQ-LML</t>
  </si>
  <si>
    <t>7058 LML</t>
  </si>
  <si>
    <t>7174 SML</t>
  </si>
  <si>
    <t>Zambia Gold Company Ltd</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</si>
  <si>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</si>
  <si>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</si>
  <si>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</si>
  <si>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</si>
  <si>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</si>
  <si>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</si>
  <si>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</si>
  <si>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</si>
  <si>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</si>
  <si>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</si>
  <si>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</si>
  <si>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</si>
  <si>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</si>
  <si>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</si>
  <si>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</si>
  <si>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</si>
  <si>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</si>
  <si>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</si>
  <si>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</si>
  <si>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</si>
  <si>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</si>
  <si>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General taxes on goods and services (VAT, sales tax, turnover tax) (1141E)</t>
  </si>
  <si>
    <t>Withholding VAT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</si>
  <si>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</si>
  <si>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Royalties (1415E1)</t>
  </si>
  <si>
    <t>Mineral Royalty</t>
  </si>
  <si>
    <t>Ordinary taxes on income, profits and capital gains (1112E1)</t>
  </si>
  <si>
    <t>Company Income Tax (including Provisional Tax)</t>
  </si>
  <si>
    <t>Other taxes (ZRA)</t>
  </si>
  <si>
    <t>VAT</t>
  </si>
  <si>
    <t>Import VAT</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</si>
  <si>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</si>
  <si>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Customs and other import duties (1151E)</t>
  </si>
  <si>
    <t>Import/Customs Duty</t>
  </si>
  <si>
    <r>
      <rPr>
        <i/>
        <u/>
        <sz val="11"/>
        <rFont val="Franklin Gothic Book"/>
        <family val="2"/>
      </rPr>
      <t xml:space="preserve">or, </t>
    </r>
    <r>
      <rPr>
        <b/>
        <u/>
        <sz val="11"/>
        <color theme="10"/>
        <rFont val="Franklin Gothic Book"/>
        <family val="2"/>
      </rPr>
      <t>https://www.imf.org/external/np/sta/gfsm/</t>
    </r>
  </si>
  <si>
    <t>Taxes on property (113E)</t>
  </si>
  <si>
    <t>Property Rates</t>
  </si>
  <si>
    <t>Excise taxes (1142E)</t>
  </si>
  <si>
    <t>Domestic Excise</t>
  </si>
  <si>
    <t>Excise Duty - Electrical  Energy</t>
  </si>
  <si>
    <t>Emission and pollution taxes (114522E)</t>
  </si>
  <si>
    <t>Other rent payments (1415E5)</t>
  </si>
  <si>
    <t>Area Charges</t>
  </si>
  <si>
    <t>From government participation (equity) (1412E2)</t>
  </si>
  <si>
    <t>Dividends (from ZCCM to MOF)</t>
  </si>
  <si>
    <t>Licence fees (114521E)</t>
  </si>
  <si>
    <t>Application Fees</t>
  </si>
  <si>
    <t>Annual License Fees</t>
  </si>
  <si>
    <t>Ground Rent</t>
  </si>
  <si>
    <t>Manganese Levy</t>
  </si>
  <si>
    <t>Annual Business Fees</t>
  </si>
  <si>
    <t>Valuation Fees</t>
  </si>
  <si>
    <t>Other taxes payable by natural resource companies (116E)</t>
  </si>
  <si>
    <t>Chemical analysis</t>
  </si>
  <si>
    <t>Property Transfer Tax</t>
  </si>
  <si>
    <t>Administrative fees for government services (1422E)</t>
  </si>
  <si>
    <t>Other fees &amp; charges</t>
  </si>
  <si>
    <t>Turnover Tax</t>
  </si>
  <si>
    <t>Import Permit</t>
  </si>
  <si>
    <t>Gemtsone Sales Certificate</t>
  </si>
  <si>
    <t>License Fees</t>
  </si>
  <si>
    <t>Taxes on exports (1152E)</t>
  </si>
  <si>
    <t>Export Permit</t>
  </si>
  <si>
    <t>Total in USD</t>
  </si>
  <si>
    <t>Additional information</t>
  </si>
  <si>
    <t>Any additional information that is not eligible for inclusion in the table above, please include below as comments.</t>
  </si>
  <si>
    <t>Comment 1</t>
  </si>
  <si>
    <r>
      <t xml:space="preserve">Please include comments here. PAYE and withholding taxes are not paid on behalf of companies and should therefore be excluded. Dividends </t>
    </r>
    <r>
      <rPr>
        <i/>
        <u/>
        <sz val="11"/>
        <color theme="1"/>
        <rFont val="Franklin Gothic Book"/>
        <family val="2"/>
      </rPr>
      <t>incomes</t>
    </r>
    <r>
      <rPr>
        <i/>
        <sz val="11"/>
        <color theme="1"/>
        <rFont val="Franklin Gothic Book"/>
        <family val="2"/>
      </rPr>
      <t xml:space="preserve"> of ZCCM and IDC were also excluded to avoid double counting.</t>
    </r>
  </si>
  <si>
    <t>Comment 2</t>
  </si>
  <si>
    <t>Withholding Taxes</t>
  </si>
  <si>
    <t>Pay- As-You-Earn</t>
  </si>
  <si>
    <t>Dividends from ZCCM-IH Shares</t>
  </si>
  <si>
    <t>Price participation fees</t>
  </si>
  <si>
    <t>Dividends (from ZCCM to IDC)</t>
  </si>
  <si>
    <t>Total</t>
  </si>
  <si>
    <t xml:space="preserve">Total from the 2020 EITI Report: </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</si>
  <si>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</si>
  <si>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</si>
  <si>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</si>
  <si>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</si>
  <si>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</si>
  <si>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</si>
  <si>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</si>
  <si>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</si>
  <si>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</si>
  <si>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</si>
  <si>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</si>
  <si>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</si>
  <si>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</si>
  <si>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</si>
  <si>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</si>
  <si>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</si>
  <si>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</si>
  <si>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</si>
  <si>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Withholding taxes and PAYE (Pay-as-you-earn) was excluded from the table below as it reflects payments mad on behalf of the employees by the extractive companies</t>
  </si>
  <si>
    <t>Page 24 of the 2020  EITI Report</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</si>
  <si>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</si>
  <si>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</si>
  <si>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</si>
  <si>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</si>
  <si>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</si>
  <si>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</si>
  <si>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</si>
  <si>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</si>
  <si>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</si>
  <si>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</si>
  <si>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</si>
  <si>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</si>
  <si>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</si>
  <si>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</si>
  <si>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</si>
  <si>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</si>
  <si>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</si>
  <si>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</si>
  <si>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</si>
  <si>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</si>
  <si>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</si>
  <si>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</si>
  <si>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</si>
  <si>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</si>
  <si>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</si>
  <si>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</si>
  <si>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</si>
  <si>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</si>
  <si>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</si>
  <si>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</si>
  <si>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</si>
  <si>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</si>
  <si>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</si>
  <si>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</si>
  <si>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</si>
  <si>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</si>
  <si>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</si>
  <si>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</si>
  <si>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</si>
  <si>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</si>
  <si>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</si>
  <si>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</si>
  <si>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</si>
  <si>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</si>
  <si>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</si>
  <si>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</si>
  <si>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</si>
  <si>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</si>
  <si>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</si>
  <si>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</si>
  <si>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</si>
  <si>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</si>
  <si>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</si>
  <si>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</si>
  <si>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</si>
  <si>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</si>
  <si>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</si>
  <si>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</si>
  <si>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</si>
  <si>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2620</t>
  </si>
  <si>
    <t>Ash and residues (2620)</t>
  </si>
  <si>
    <t>Ash and residues (2620), volume</t>
  </si>
  <si>
    <t>Taxes on payroll and workforce (112E)</t>
  </si>
  <si>
    <t>Taxes on payroll and workforce</t>
  </si>
  <si>
    <t>112E</t>
  </si>
  <si>
    <t>Albania</t>
  </si>
  <si>
    <t>AL</t>
  </si>
  <si>
    <t>ALB</t>
  </si>
  <si>
    <t>8</t>
  </si>
  <si>
    <t>ALL</t>
  </si>
  <si>
    <t>Albanian lek</t>
  </si>
  <si>
    <t>2714</t>
  </si>
  <si>
    <t>Bitumen and asphalt (2714)</t>
  </si>
  <si>
    <t>Bitumen and asphalt (2714), volume</t>
  </si>
  <si>
    <t>Taxes on property</t>
  </si>
  <si>
    <t>113E</t>
  </si>
  <si>
    <t>Development</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</si>
  <si>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</si>
  <si>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</si>
  <si>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</si>
  <si>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</si>
  <si>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</si>
  <si>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</si>
  <si>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</si>
  <si>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</si>
  <si>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</si>
  <si>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</si>
  <si>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</si>
  <si>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</si>
  <si>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American Samoa</t>
  </si>
  <si>
    <t>AS</t>
  </si>
  <si>
    <t>ASM</t>
  </si>
  <si>
    <t>16</t>
  </si>
  <si>
    <t>2509</t>
  </si>
  <si>
    <t>Chalk (2509)</t>
  </si>
  <si>
    <t>Chalk (2509), volume</t>
  </si>
  <si>
    <t>Excise taxes</t>
  </si>
  <si>
    <t>1142E</t>
  </si>
  <si>
    <t>Oil &amp; Gas</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</si>
  <si>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</si>
  <si>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</si>
  <si>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</si>
  <si>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</si>
  <si>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</si>
  <si>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</si>
  <si>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</si>
  <si>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</si>
  <si>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</si>
  <si>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</si>
  <si>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</si>
  <si>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</si>
  <si>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</si>
  <si>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</si>
  <si>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</si>
  <si>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</si>
  <si>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</si>
  <si>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</si>
  <si>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Coal (2701)</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</si>
  <si>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</si>
  <si>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</si>
  <si>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</si>
  <si>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</si>
  <si>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</si>
  <si>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</si>
  <si>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</si>
  <si>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</si>
  <si>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</si>
  <si>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</si>
  <si>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</si>
  <si>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</si>
  <si>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</si>
  <si>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</si>
  <si>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</si>
  <si>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</si>
  <si>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</si>
  <si>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</si>
  <si>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</si>
  <si>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</si>
  <si>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</si>
  <si>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</si>
  <si>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</si>
  <si>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</si>
  <si>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</si>
  <si>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</si>
  <si>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</si>
  <si>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</si>
  <si>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</si>
  <si>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</si>
  <si>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</si>
  <si>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</si>
  <si>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</si>
  <si>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</si>
  <si>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t>
  </si>
  <si>
    <t>1152E</t>
  </si>
  <si>
    <t>Armenia</t>
  </si>
  <si>
    <t>AM</t>
  </si>
  <si>
    <t>ARM</t>
  </si>
  <si>
    <t>51</t>
  </si>
  <si>
    <t>AMD</t>
  </si>
  <si>
    <t>Armenian dram</t>
  </si>
  <si>
    <t>2603</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</si>
  <si>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</si>
  <si>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</si>
  <si>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</si>
  <si>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</si>
  <si>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</si>
  <si>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</si>
  <si>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</si>
  <si>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</si>
  <si>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</si>
  <si>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</si>
  <si>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</si>
  <si>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</si>
  <si>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</si>
  <si>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Crude oil (2709), volume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</si>
  <si>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</si>
  <si>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</si>
  <si>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</si>
  <si>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</si>
  <si>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</si>
  <si>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</si>
  <si>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</si>
  <si>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</si>
  <si>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</si>
  <si>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</si>
  <si>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</si>
  <si>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</si>
  <si>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</si>
  <si>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</si>
  <si>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</si>
  <si>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</si>
  <si>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</si>
  <si>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</si>
  <si>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</si>
  <si>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</si>
  <si>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</si>
  <si>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</si>
  <si>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</si>
  <si>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</si>
  <si>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</si>
  <si>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</si>
  <si>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</si>
  <si>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</si>
  <si>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</si>
  <si>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</si>
  <si>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</si>
  <si>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</si>
  <si>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</si>
  <si>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</si>
  <si>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</si>
  <si>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</si>
  <si>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</si>
  <si>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</si>
  <si>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</si>
  <si>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</si>
  <si>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</si>
  <si>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</si>
  <si>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</si>
  <si>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</si>
  <si>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</si>
  <si>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</si>
  <si>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</si>
  <si>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</si>
  <si>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</si>
  <si>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</si>
  <si>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</si>
  <si>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</si>
  <si>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</si>
  <si>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</si>
  <si>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</si>
  <si>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</si>
  <si>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</si>
  <si>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</si>
  <si>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Royalties</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</si>
  <si>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</si>
  <si>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</si>
  <si>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</si>
  <si>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</si>
  <si>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</si>
  <si>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</si>
  <si>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</si>
  <si>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</si>
  <si>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</si>
  <si>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</si>
  <si>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</si>
  <si>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</si>
  <si>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</si>
  <si>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</si>
  <si>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</si>
  <si>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</si>
  <si>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</si>
  <si>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</si>
  <si>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</si>
  <si>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</si>
  <si>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</si>
  <si>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</si>
  <si>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</si>
  <si>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</si>
  <si>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</si>
  <si>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</si>
  <si>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</si>
  <si>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</si>
  <si>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</si>
  <si>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</si>
  <si>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</si>
  <si>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</si>
  <si>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</si>
  <si>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</si>
  <si>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</si>
  <si>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</si>
  <si>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</si>
  <si>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</si>
  <si>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</si>
  <si>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</si>
  <si>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</si>
  <si>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</si>
  <si>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</si>
  <si>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</si>
  <si>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</si>
  <si>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</si>
  <si>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</si>
  <si>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</si>
  <si>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</si>
  <si>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</si>
  <si>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</si>
  <si>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</si>
  <si>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</si>
  <si>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</si>
  <si>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</si>
  <si>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</si>
  <si>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</si>
  <si>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</si>
  <si>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</si>
  <si>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</si>
  <si>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</si>
  <si>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</si>
  <si>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</si>
  <si>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</si>
  <si>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</si>
  <si>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</si>
  <si>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</si>
  <si>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</si>
  <si>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</si>
  <si>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</si>
  <si>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</si>
  <si>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</si>
  <si>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</si>
  <si>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</si>
  <si>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</si>
  <si>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</si>
  <si>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</si>
  <si>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</si>
  <si>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</si>
  <si>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</si>
  <si>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</si>
  <si>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</si>
  <si>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</si>
  <si>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</si>
  <si>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</si>
  <si>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</si>
  <si>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</si>
  <si>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</si>
  <si>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</si>
  <si>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</si>
  <si>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</si>
  <si>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</si>
  <si>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</si>
  <si>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</si>
  <si>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</si>
  <si>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</si>
  <si>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</si>
  <si>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</si>
  <si>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</si>
  <si>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</si>
  <si>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</si>
  <si>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</si>
  <si>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</si>
  <si>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</si>
  <si>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</si>
  <si>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</si>
  <si>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</si>
  <si>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</si>
  <si>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</si>
  <si>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</si>
  <si>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</si>
  <si>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</si>
  <si>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</si>
  <si>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</si>
  <si>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</si>
  <si>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</si>
  <si>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</si>
  <si>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</si>
  <si>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</si>
  <si>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</si>
  <si>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</si>
  <si>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</si>
  <si>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</si>
  <si>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&lt;Choose from menu&gt;</t>
  </si>
  <si>
    <t>Botswana</t>
  </si>
  <si>
    <t>BW</t>
  </si>
  <si>
    <t>BWA</t>
  </si>
  <si>
    <t>72</t>
  </si>
  <si>
    <t>BWP</t>
  </si>
  <si>
    <t>Botswana pula</t>
  </si>
  <si>
    <t>2515</t>
  </si>
  <si>
    <t>Marble (2515)</t>
  </si>
  <si>
    <t>Marble (2515), volume</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</si>
  <si>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</si>
  <si>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</si>
  <si>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</si>
  <si>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</si>
  <si>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</si>
  <si>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</si>
  <si>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</si>
  <si>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</si>
  <si>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</si>
  <si>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</si>
  <si>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</si>
  <si>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</si>
  <si>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</si>
  <si>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</si>
  <si>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</si>
  <si>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</si>
  <si>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</si>
  <si>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</si>
  <si>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</si>
  <si>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</si>
  <si>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</si>
  <si>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</si>
  <si>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</si>
  <si>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</si>
  <si>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</si>
  <si>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</si>
  <si>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</si>
  <si>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</si>
  <si>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</si>
  <si>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</si>
  <si>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</si>
  <si>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</si>
  <si>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</si>
  <si>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</si>
  <si>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</si>
  <si>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</si>
  <si>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</si>
  <si>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</si>
  <si>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</si>
  <si>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</si>
  <si>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</si>
  <si>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</si>
  <si>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</si>
  <si>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</si>
  <si>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</si>
  <si>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</si>
  <si>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</si>
  <si>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</si>
  <si>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</si>
  <si>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</si>
  <si>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</si>
  <si>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</si>
  <si>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</si>
  <si>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</si>
  <si>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</si>
  <si>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</si>
  <si>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</si>
  <si>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</si>
  <si>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</si>
  <si>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</si>
  <si>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</si>
  <si>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</si>
  <si>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</si>
  <si>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</si>
  <si>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</si>
  <si>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Natural gas (2711), volume</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</si>
  <si>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</si>
  <si>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</si>
  <si>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</si>
  <si>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</si>
  <si>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</si>
  <si>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</si>
  <si>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</si>
  <si>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</si>
  <si>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</si>
  <si>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</si>
  <si>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</si>
  <si>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</si>
  <si>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</si>
  <si>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</si>
  <si>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</si>
  <si>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</si>
  <si>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</si>
  <si>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</si>
  <si>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</si>
  <si>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</si>
  <si>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</si>
  <si>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</si>
  <si>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</si>
  <si>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</si>
  <si>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</si>
  <si>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</si>
  <si>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</si>
  <si>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</si>
  <si>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</si>
  <si>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</si>
  <si>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</si>
  <si>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</si>
  <si>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</si>
  <si>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</si>
  <si>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</si>
  <si>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</si>
  <si>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</si>
  <si>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</si>
  <si>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</si>
  <si>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</si>
  <si>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</si>
  <si>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</si>
  <si>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</si>
  <si>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</si>
  <si>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</si>
  <si>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</si>
  <si>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</si>
  <si>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</si>
  <si>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</si>
  <si>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</si>
  <si>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</si>
  <si>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</si>
  <si>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</si>
  <si>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</si>
  <si>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</si>
  <si>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</si>
  <si>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</si>
  <si>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</si>
  <si>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</si>
  <si>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</si>
  <si>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</si>
  <si>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</si>
  <si>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</si>
  <si>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</si>
  <si>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</si>
  <si>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</si>
  <si>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</si>
  <si>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</si>
  <si>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</si>
  <si>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</si>
  <si>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</si>
  <si>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</si>
  <si>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</si>
  <si>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</si>
  <si>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</si>
  <si>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</si>
  <si>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</si>
  <si>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</si>
  <si>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</si>
  <si>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</si>
  <si>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</si>
  <si>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</si>
  <si>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</si>
  <si>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</si>
  <si>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</si>
  <si>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</si>
  <si>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</si>
  <si>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</si>
  <si>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</si>
  <si>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</si>
  <si>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</si>
  <si>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</si>
  <si>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</si>
  <si>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</si>
  <si>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</si>
  <si>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</si>
  <si>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</si>
  <si>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</si>
  <si>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</si>
  <si>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</si>
  <si>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</si>
  <si>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</si>
  <si>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</si>
  <si>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</si>
  <si>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</si>
  <si>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</si>
  <si>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</si>
  <si>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</si>
  <si>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</si>
  <si>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</si>
  <si>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</si>
  <si>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</si>
  <si>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</si>
  <si>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</si>
  <si>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</si>
  <si>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</si>
  <si>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</si>
  <si>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</si>
  <si>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</si>
  <si>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</si>
  <si>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</si>
  <si>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</si>
  <si>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</si>
  <si>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</si>
  <si>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</si>
  <si>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</si>
  <si>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</si>
  <si>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</si>
  <si>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</si>
  <si>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</si>
  <si>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</si>
  <si>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</si>
  <si>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</si>
  <si>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</si>
  <si>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</si>
  <si>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</si>
  <si>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</si>
  <si>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</si>
  <si>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</si>
  <si>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</si>
  <si>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</si>
  <si>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</si>
  <si>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</si>
  <si>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</si>
  <si>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</si>
  <si>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</si>
  <si>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</si>
  <si>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Cyprus</t>
  </si>
  <si>
    <t>CY</t>
  </si>
  <si>
    <t>CYP</t>
  </si>
  <si>
    <t>196</t>
  </si>
  <si>
    <t>GBP</t>
  </si>
  <si>
    <t>Pound sterling</t>
  </si>
  <si>
    <t>7103</t>
  </si>
  <si>
    <t>Precious stones other than diamonds (7103)</t>
  </si>
  <si>
    <t>Czech Republic</t>
  </si>
  <si>
    <t>CZ</t>
  </si>
  <si>
    <t>CZE</t>
  </si>
  <si>
    <t>203</t>
  </si>
  <si>
    <t>GEL</t>
  </si>
  <si>
    <t>Georgian lari</t>
  </si>
  <si>
    <t>2616</t>
  </si>
  <si>
    <t>Precious metals (2616)</t>
  </si>
  <si>
    <t>Precious metals (2616), volume</t>
  </si>
  <si>
    <t>Democratic Republic of Congo</t>
  </si>
  <si>
    <t>CD</t>
  </si>
  <si>
    <t>COD</t>
  </si>
  <si>
    <t>180</t>
  </si>
  <si>
    <t>GGP</t>
  </si>
  <si>
    <t>Pound</t>
  </si>
  <si>
    <t>2707</t>
  </si>
  <si>
    <t>Products of the distillation of coal tar (2707)</t>
  </si>
  <si>
    <t>Products of the distillation of coal tar (2707), volume</t>
  </si>
  <si>
    <t>Denmark</t>
  </si>
  <si>
    <t>DK</t>
  </si>
  <si>
    <t>DNK</t>
  </si>
  <si>
    <t>208</t>
  </si>
  <si>
    <t>GHS</t>
  </si>
  <si>
    <t>Ghanaian cedi</t>
  </si>
  <si>
    <t>2513</t>
  </si>
  <si>
    <t>Pumice stone (2513)</t>
  </si>
  <si>
    <t>Pumice stone (2513), volume</t>
  </si>
  <si>
    <t>Djibouti</t>
  </si>
  <si>
    <t>DJ</t>
  </si>
  <si>
    <t>DJI</t>
  </si>
  <si>
    <t>262</t>
  </si>
  <si>
    <t>GIP</t>
  </si>
  <si>
    <t>Gibraltar pound</t>
  </si>
  <si>
    <t>2506</t>
  </si>
  <si>
    <t>Quartz (2506)</t>
  </si>
  <si>
    <t>Quartz (2506), volume</t>
  </si>
  <si>
    <t>Dominica</t>
  </si>
  <si>
    <t>DM</t>
  </si>
  <si>
    <t>DMA</t>
  </si>
  <si>
    <t>212</t>
  </si>
  <si>
    <t>GMD</t>
  </si>
  <si>
    <t>Gambian dalasi</t>
  </si>
  <si>
    <t>2522</t>
  </si>
  <si>
    <t>Quicklime (2522)</t>
  </si>
  <si>
    <t>Quicklime (2522), volume</t>
  </si>
  <si>
    <t>Dominican Republic</t>
  </si>
  <si>
    <t>DO</t>
  </si>
  <si>
    <t>DOM</t>
  </si>
  <si>
    <t>214</t>
  </si>
  <si>
    <t>GNF</t>
  </si>
  <si>
    <t>Guinean franc</t>
  </si>
  <si>
    <t>2501</t>
  </si>
  <si>
    <t>Salt and pure sodium chloride (2501)</t>
  </si>
  <si>
    <t>Salt and pure sodium chloride (2501), volume</t>
  </si>
  <si>
    <t>Ecuador</t>
  </si>
  <si>
    <t>EC</t>
  </si>
  <si>
    <t>ECU</t>
  </si>
  <si>
    <t>218</t>
  </si>
  <si>
    <t>GTQ</t>
  </si>
  <si>
    <t>Guatemalan quetzal</t>
  </si>
  <si>
    <t>2512</t>
  </si>
  <si>
    <t>Siliceous fossil meals (2512)</t>
  </si>
  <si>
    <t>Siliceous fossil meals (2512), volume</t>
  </si>
  <si>
    <t>Egypt</t>
  </si>
  <si>
    <t>EG</t>
  </si>
  <si>
    <t>EGY</t>
  </si>
  <si>
    <t>818</t>
  </si>
  <si>
    <t>GYD</t>
  </si>
  <si>
    <t>Guyanese Dollar</t>
  </si>
  <si>
    <t>7106</t>
  </si>
  <si>
    <t>Silver (7106)</t>
  </si>
  <si>
    <t>Silver (7106), volume</t>
  </si>
  <si>
    <t>El Salvador</t>
  </si>
  <si>
    <t>SV</t>
  </si>
  <si>
    <t>SLV</t>
  </si>
  <si>
    <t>222</t>
  </si>
  <si>
    <t>HKD</t>
  </si>
  <si>
    <t>Hong Kong Dollar</t>
  </si>
  <si>
    <t>2619</t>
  </si>
  <si>
    <t>Slag (2619)</t>
  </si>
  <si>
    <t>Slag (2619), volume</t>
  </si>
  <si>
    <t>Equatorial Guinea</t>
  </si>
  <si>
    <t>GQ</t>
  </si>
  <si>
    <t>GNQ</t>
  </si>
  <si>
    <t>226</t>
  </si>
  <si>
    <t>HNL</t>
  </si>
  <si>
    <t>Honduran Lempira</t>
  </si>
  <si>
    <t>2514</t>
  </si>
  <si>
    <t>Slate (2514)</t>
  </si>
  <si>
    <t>Slate (2514), volume</t>
  </si>
  <si>
    <t>Eritrea</t>
  </si>
  <si>
    <t>ER</t>
  </si>
  <si>
    <t>ERI</t>
  </si>
  <si>
    <t>232</t>
  </si>
  <si>
    <t>2503</t>
  </si>
  <si>
    <t>Sulphur of all kinds (2503)</t>
  </si>
  <si>
    <t>Sulphur of all kinds (2503), volume</t>
  </si>
  <si>
    <t>Estonia</t>
  </si>
  <si>
    <t>EE</t>
  </si>
  <si>
    <t>EST</t>
  </si>
  <si>
    <t>233</t>
  </si>
  <si>
    <t>HTG</t>
  </si>
  <si>
    <t>Haitian Gourde</t>
  </si>
  <si>
    <t>2706</t>
  </si>
  <si>
    <t>Tar distilled from coal (2706)</t>
  </si>
  <si>
    <t>Tar distilled from coal (2706), volume</t>
  </si>
  <si>
    <t>Eswatini</t>
  </si>
  <si>
    <t>SZ</t>
  </si>
  <si>
    <t>SWZ</t>
  </si>
  <si>
    <t>748</t>
  </si>
  <si>
    <t>SZL</t>
  </si>
  <si>
    <t>Swazi Lilangeni</t>
  </si>
  <si>
    <t>HUF</t>
  </si>
  <si>
    <t>Hungarian Forint</t>
  </si>
  <si>
    <t>2609</t>
  </si>
  <si>
    <t>Tin (2609)</t>
  </si>
  <si>
    <t>Tin (2609), volume</t>
  </si>
  <si>
    <t>Ethiopia</t>
  </si>
  <si>
    <t>ET</t>
  </si>
  <si>
    <t>ETH</t>
  </si>
  <si>
    <t>231</t>
  </si>
  <si>
    <t>IDR</t>
  </si>
  <si>
    <t>Indonesian Rupiah</t>
  </si>
  <si>
    <t>2614</t>
  </si>
  <si>
    <t>Titanium (2614)</t>
  </si>
  <si>
    <t>Titanium (2614), volume</t>
  </si>
  <si>
    <t>Falkland Islands</t>
  </si>
  <si>
    <t>FK</t>
  </si>
  <si>
    <t>FLK</t>
  </si>
  <si>
    <t>238</t>
  </si>
  <si>
    <t>ILS</t>
  </si>
  <si>
    <t>Israeli New Shekel</t>
  </si>
  <si>
    <t>2611</t>
  </si>
  <si>
    <t>Tungsten (2611)</t>
  </si>
  <si>
    <t>Tungsten (2611), volume</t>
  </si>
  <si>
    <t>Faroe Islands</t>
  </si>
  <si>
    <t>FO</t>
  </si>
  <si>
    <t>FRO</t>
  </si>
  <si>
    <t>234</t>
  </si>
  <si>
    <t>IMP</t>
  </si>
  <si>
    <t>Isle of Man Pound</t>
  </si>
  <si>
    <t>2612</t>
  </si>
  <si>
    <t>Uranium or thorium (2612)</t>
  </si>
  <si>
    <t>Uranium or thorium (2612), volume</t>
  </si>
  <si>
    <t>Fiji</t>
  </si>
  <si>
    <t>FJ</t>
  </si>
  <si>
    <t>FJI</t>
  </si>
  <si>
    <t>242</t>
  </si>
  <si>
    <t>INR</t>
  </si>
  <si>
    <t>Indian Rupee</t>
  </si>
  <si>
    <t>2608</t>
  </si>
  <si>
    <t>Zinc (2608)</t>
  </si>
  <si>
    <t>Zinc (2608), volume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</si>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</sst>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_-* #,##0.00\ _€_-;\-* #,##0.00\ _€_-;_-* &quot;-&quot;??\ _€_-;_-@_-"/>
    <numFmt numFmtId="166" formatCode="_ * #,##0.00_ ;_ * \-#,##0.00_ ;_ * &quot;-&quot;??_ ;_ @_ "/>
    <numFmt numFmtId="167" formatCode="yyyy\-mm\-dd"/>
    <numFmt numFmtId="168" formatCode="_ * #,##0_ ;_ * \-#,##0_ ;_ * &quot;-&quot;??_ ;_ @_ "/>
    <numFmt numFmtId="169" formatCode="_ * #,##0.000_ ;_ * \-#,##0.000_ ;_ * &quot;-&quot;??_ ;_ @_ "/>
  </numFmts>
  <fonts count="97">
    <font>
      <sz val="10.5"/>
      <color theme="1"/>
      <name val="Calibri"/>
      <family val="2"/>
    </font>
    <font>
      <sz val="11"/>
      <color theme="1"/>
      <name val="Franklin Gothic Book"/>
      <family val="2"/>
    </font>
    <font>
      <sz val="11"/>
      <color theme="1"/>
      <name val="Calibri"/>
      <family val="2"/>
      <scheme val="minor"/>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0"/>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name val="Arial"/>
      <family val="2"/>
    </font>
    <font>
      <sz val="11"/>
      <color rgb="FF9C6500"/>
      <name val="Calibri"/>
      <family val="2"/>
      <scheme val="minor"/>
    </font>
    <font>
      <i/>
      <sz val="11"/>
      <color rgb="FF7F7F7F"/>
      <name val="Calibri"/>
      <family val="2"/>
      <scheme val="minor"/>
    </font>
    <font>
      <sz val="10"/>
      <color indexed="8"/>
      <name val="Arial"/>
      <family val="2"/>
    </font>
    <font>
      <sz val="11"/>
      <color indexed="8"/>
      <name val="Calibri"/>
      <family val="2"/>
    </font>
    <font>
      <u/>
      <sz val="11"/>
      <color theme="10"/>
      <name val="Calibri"/>
      <family val="2"/>
      <scheme val="minor"/>
    </font>
    <font>
      <sz val="11"/>
      <color rgb="FFFF0000"/>
      <name val="Franklin Gothic Book"/>
      <family val="2"/>
    </font>
    <font>
      <sz val="11"/>
      <color theme="1"/>
      <name val="Franklin Gothic Book"/>
    </font>
    <font>
      <i/>
      <sz val="11"/>
      <color theme="1"/>
      <name val="Franklin Gothic Book"/>
    </font>
  </fonts>
  <fills count="42">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56">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188FBB"/>
      </bottom>
      <diagonal/>
    </border>
  </borders>
  <cellStyleXfs count="61">
    <xf numFmtId="0" fontId="0" fillId="0" borderId="0"/>
    <xf numFmtId="166" fontId="5"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applyNumberFormat="0" applyFill="0" applyBorder="0" applyAlignment="0" applyProtection="0"/>
    <xf numFmtId="0" fontId="12" fillId="0" borderId="0" applyNumberFormat="0" applyFill="0" applyBorder="0" applyAlignment="0" applyProtection="0"/>
    <xf numFmtId="9" fontId="5" fillId="0" borderId="0" applyFont="0" applyFill="0" applyBorder="0" applyAlignment="0" applyProtection="0"/>
    <xf numFmtId="0" fontId="75" fillId="0" borderId="0" applyNumberFormat="0" applyFill="0" applyBorder="0" applyAlignment="0" applyProtection="0"/>
    <xf numFmtId="0" fontId="76" fillId="0" borderId="46" applyNumberFormat="0" applyFill="0" applyAlignment="0" applyProtection="0"/>
    <xf numFmtId="0" fontId="77" fillId="0" borderId="47" applyNumberFormat="0" applyFill="0" applyAlignment="0" applyProtection="0"/>
    <xf numFmtId="0" fontId="78" fillId="0" borderId="48" applyNumberFormat="0" applyFill="0" applyAlignment="0" applyProtection="0"/>
    <xf numFmtId="0" fontId="78" fillId="0" borderId="0" applyNumberFormat="0" applyFill="0" applyBorder="0" applyAlignment="0" applyProtection="0"/>
    <xf numFmtId="0" fontId="79" fillId="10" borderId="0" applyNumberFormat="0" applyBorder="0" applyAlignment="0" applyProtection="0"/>
    <xf numFmtId="0" fontId="80" fillId="11" borderId="0" applyNumberFormat="0" applyBorder="0" applyAlignment="0" applyProtection="0"/>
    <xf numFmtId="0" fontId="81" fillId="13" borderId="49" applyNumberFormat="0" applyAlignment="0" applyProtection="0"/>
    <xf numFmtId="0" fontId="82" fillId="14" borderId="50" applyNumberFormat="0" applyAlignment="0" applyProtection="0"/>
    <xf numFmtId="0" fontId="83" fillId="14" borderId="49" applyNumberFormat="0" applyAlignment="0" applyProtection="0"/>
    <xf numFmtId="0" fontId="84" fillId="0" borderId="51" applyNumberFormat="0" applyFill="0" applyAlignment="0" applyProtection="0"/>
    <xf numFmtId="0" fontId="85" fillId="15" borderId="52" applyNumberFormat="0" applyAlignment="0" applyProtection="0"/>
    <xf numFmtId="0" fontId="86" fillId="0" borderId="0" applyNumberFormat="0" applyFill="0" applyBorder="0" applyAlignment="0" applyProtection="0"/>
    <xf numFmtId="0" fontId="11" fillId="0" borderId="54" applyNumberFormat="0" applyFill="0" applyAlignment="0" applyProtection="0"/>
    <xf numFmtId="0" fontId="8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8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8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8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7"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87"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165" fontId="88" fillId="0" borderId="0" applyFont="0" applyFill="0" applyBorder="0" applyAlignment="0" applyProtection="0"/>
    <xf numFmtId="164" fontId="9" fillId="0" borderId="0" applyFont="0" applyFill="0" applyBorder="0" applyAlignment="0" applyProtection="0"/>
    <xf numFmtId="0" fontId="10" fillId="0" borderId="0" applyNumberFormat="0" applyFill="0" applyBorder="0" applyAlignment="0" applyProtection="0"/>
    <xf numFmtId="0" fontId="89" fillId="12" borderId="0" applyNumberFormat="0" applyBorder="0" applyAlignment="0" applyProtection="0"/>
    <xf numFmtId="0" fontId="90" fillId="0" borderId="0" applyNumberFormat="0" applyFill="0" applyBorder="0" applyAlignment="0" applyProtection="0"/>
    <xf numFmtId="0" fontId="87" fillId="20" borderId="0" applyNumberFormat="0" applyBorder="0" applyAlignment="0" applyProtection="0"/>
    <xf numFmtId="0" fontId="87" fillId="24" borderId="0" applyNumberFormat="0" applyBorder="0" applyAlignment="0" applyProtection="0"/>
    <xf numFmtId="0" fontId="92" fillId="0" borderId="0">
      <alignment vertical="center"/>
    </xf>
    <xf numFmtId="0" fontId="87" fillId="28" borderId="0" applyNumberFormat="0" applyBorder="0" applyAlignment="0" applyProtection="0"/>
    <xf numFmtId="0" fontId="87" fillId="32" borderId="0" applyNumberFormat="0" applyBorder="0" applyAlignment="0" applyProtection="0"/>
    <xf numFmtId="0" fontId="87" fillId="36" borderId="0" applyNumberFormat="0" applyBorder="0" applyAlignment="0" applyProtection="0"/>
    <xf numFmtId="0" fontId="87" fillId="40" borderId="0" applyNumberFormat="0" applyBorder="0" applyAlignment="0" applyProtection="0"/>
    <xf numFmtId="0" fontId="88" fillId="0" borderId="0"/>
    <xf numFmtId="0" fontId="2" fillId="0" borderId="0"/>
    <xf numFmtId="0" fontId="88" fillId="0" borderId="0"/>
    <xf numFmtId="0" fontId="91" fillId="0" borderId="0">
      <alignment vertical="top"/>
    </xf>
    <xf numFmtId="0" fontId="2" fillId="16" borderId="53" applyNumberFormat="0" applyFont="0" applyAlignment="0" applyProtection="0"/>
    <xf numFmtId="166" fontId="2" fillId="0" borderId="0" applyFont="0" applyFill="0" applyBorder="0" applyAlignment="0" applyProtection="0">
      <alignment vertical="center"/>
    </xf>
    <xf numFmtId="165" fontId="9" fillId="0" borderId="0" applyFont="0" applyFill="0" applyBorder="0" applyAlignment="0" applyProtection="0"/>
    <xf numFmtId="165" fontId="88" fillId="0" borderId="0" applyFont="0" applyFill="0" applyBorder="0" applyAlignment="0" applyProtection="0"/>
    <xf numFmtId="0" fontId="93" fillId="0" borderId="0" applyNumberFormat="0" applyFill="0" applyBorder="0" applyAlignment="0" applyProtection="0"/>
  </cellStyleXfs>
  <cellXfs count="370">
    <xf numFmtId="0" fontId="0" fillId="0" borderId="0" xfId="0"/>
    <xf numFmtId="0" fontId="7" fillId="0" borderId="0" xfId="0" applyFont="1"/>
    <xf numFmtId="0" fontId="0" fillId="0" borderId="7" xfId="0" applyBorder="1"/>
    <xf numFmtId="0" fontId="0" fillId="0" borderId="8" xfId="0" applyBorder="1"/>
    <xf numFmtId="49" fontId="11" fillId="0" borderId="0" xfId="0" applyNumberFormat="1" applyFont="1" applyAlignment="1">
      <alignment horizontal="left"/>
    </xf>
    <xf numFmtId="49" fontId="0" fillId="0" borderId="0" xfId="0" applyNumberFormat="1"/>
    <xf numFmtId="0" fontId="13" fillId="0" borderId="0" xfId="0" quotePrefix="1" applyFont="1"/>
    <xf numFmtId="0" fontId="14" fillId="0" borderId="0" xfId="3" applyFont="1" applyAlignment="1">
      <alignment horizontal="left" vertical="center"/>
    </xf>
    <xf numFmtId="0" fontId="16" fillId="0" borderId="0" xfId="3" applyFont="1" applyAlignment="1">
      <alignment vertical="center"/>
    </xf>
    <xf numFmtId="0" fontId="19" fillId="0" borderId="0" xfId="3" applyFont="1" applyAlignment="1">
      <alignment horizontal="left" vertical="center"/>
    </xf>
    <xf numFmtId="0" fontId="15" fillId="0" borderId="0" xfId="3" applyFont="1" applyAlignment="1">
      <alignment vertical="center"/>
    </xf>
    <xf numFmtId="0" fontId="18" fillId="0" borderId="0" xfId="3" applyFont="1" applyAlignment="1">
      <alignment vertical="center"/>
    </xf>
    <xf numFmtId="0" fontId="23" fillId="0" borderId="0" xfId="0" applyFont="1"/>
    <xf numFmtId="0" fontId="20" fillId="0" borderId="0" xfId="3" applyFont="1" applyAlignment="1">
      <alignment horizontal="left" vertical="center"/>
    </xf>
    <xf numFmtId="0" fontId="18" fillId="0" borderId="4" xfId="3" applyFont="1" applyBorder="1" applyAlignment="1">
      <alignment vertical="center"/>
    </xf>
    <xf numFmtId="0" fontId="25" fillId="0" borderId="0" xfId="0" applyFont="1"/>
    <xf numFmtId="0" fontId="17" fillId="0" borderId="0" xfId="3" applyFont="1" applyAlignment="1">
      <alignment vertical="center"/>
    </xf>
    <xf numFmtId="0" fontId="34" fillId="0" borderId="0" xfId="3" applyFont="1" applyAlignment="1">
      <alignment horizontal="left" vertical="center"/>
    </xf>
    <xf numFmtId="0" fontId="4" fillId="0" borderId="0" xfId="0" applyFont="1"/>
    <xf numFmtId="0" fontId="34" fillId="5" borderId="0" xfId="3" applyFont="1" applyFill="1" applyAlignment="1">
      <alignment horizontal="left" vertical="center"/>
    </xf>
    <xf numFmtId="0" fontId="25" fillId="5" borderId="0" xfId="3" applyFont="1" applyFill="1" applyAlignment="1">
      <alignment vertical="center"/>
    </xf>
    <xf numFmtId="0" fontId="40" fillId="5" borderId="0" xfId="2" applyFont="1" applyFill="1" applyBorder="1" applyAlignment="1"/>
    <xf numFmtId="0" fontId="31" fillId="4" borderId="35" xfId="3" applyFont="1" applyFill="1" applyBorder="1" applyAlignment="1">
      <alignment horizontal="left" vertical="center"/>
    </xf>
    <xf numFmtId="0" fontId="31" fillId="0" borderId="35" xfId="3" applyFont="1" applyBorder="1" applyAlignment="1">
      <alignment horizontal="left" vertical="center"/>
    </xf>
    <xf numFmtId="0" fontId="41" fillId="5" borderId="0" xfId="3" applyFont="1" applyFill="1" applyAlignment="1">
      <alignment horizontal="left" vertical="center"/>
    </xf>
    <xf numFmtId="0" fontId="25" fillId="0" borderId="0" xfId="3" applyFont="1" applyAlignment="1">
      <alignment vertical="center"/>
    </xf>
    <xf numFmtId="0" fontId="40" fillId="0" borderId="0" xfId="4" applyFont="1" applyFill="1" applyBorder="1" applyAlignment="1"/>
    <xf numFmtId="0" fontId="44" fillId="0" borderId="0" xfId="3" applyFont="1" applyAlignment="1">
      <alignment vertical="center" wrapText="1"/>
    </xf>
    <xf numFmtId="0" fontId="36" fillId="0" borderId="40" xfId="3" applyFont="1" applyBorder="1" applyAlignment="1">
      <alignment horizontal="left" vertical="center"/>
    </xf>
    <xf numFmtId="0" fontId="44" fillId="0" borderId="40" xfId="3" applyFont="1" applyBorder="1" applyAlignment="1">
      <alignment horizontal="left" vertical="center"/>
    </xf>
    <xf numFmtId="0" fontId="35" fillId="0" borderId="40" xfId="3" applyFont="1" applyBorder="1" applyAlignment="1">
      <alignment vertical="center"/>
    </xf>
    <xf numFmtId="0" fontId="44" fillId="0" borderId="0" xfId="3" applyFont="1" applyAlignment="1">
      <alignment horizontal="left" vertical="center"/>
    </xf>
    <xf numFmtId="0" fontId="36" fillId="0" borderId="0" xfId="3" applyFont="1" applyAlignment="1">
      <alignment horizontal="left" vertical="center"/>
    </xf>
    <xf numFmtId="0" fontId="35" fillId="0" borderId="0" xfId="3" applyFont="1" applyAlignment="1">
      <alignment vertical="center"/>
    </xf>
    <xf numFmtId="0" fontId="48" fillId="0" borderId="0" xfId="3" applyFont="1" applyAlignment="1">
      <alignment vertical="center"/>
    </xf>
    <xf numFmtId="0" fontId="36" fillId="0" borderId="0" xfId="3" applyFont="1" applyAlignment="1">
      <alignment vertical="center"/>
    </xf>
    <xf numFmtId="0" fontId="35" fillId="0" borderId="0" xfId="3" applyFont="1" applyAlignment="1">
      <alignment horizontal="left" vertical="center"/>
    </xf>
    <xf numFmtId="0" fontId="34" fillId="0" borderId="0" xfId="0" applyFont="1"/>
    <xf numFmtId="0" fontId="35" fillId="6" borderId="0" xfId="3" applyFont="1" applyFill="1" applyAlignment="1">
      <alignment horizontal="left" vertical="center"/>
    </xf>
    <xf numFmtId="0" fontId="25" fillId="6" borderId="0" xfId="3" applyFont="1" applyFill="1" applyAlignment="1">
      <alignment horizontal="left" vertical="center"/>
    </xf>
    <xf numFmtId="0" fontId="37" fillId="6" borderId="0" xfId="3" applyFont="1" applyFill="1" applyAlignment="1">
      <alignment vertical="center"/>
    </xf>
    <xf numFmtId="0" fontId="35" fillId="6" borderId="0" xfId="3" applyFont="1" applyFill="1" applyAlignment="1">
      <alignment vertical="center"/>
    </xf>
    <xf numFmtId="0" fontId="38" fillId="6" borderId="0" xfId="3" applyFont="1" applyFill="1" applyAlignment="1">
      <alignment horizontal="left" vertical="center"/>
    </xf>
    <xf numFmtId="0" fontId="35" fillId="6" borderId="0" xfId="3" applyFont="1" applyFill="1" applyAlignment="1">
      <alignment horizontal="left" vertical="center" wrapText="1" indent="2"/>
    </xf>
    <xf numFmtId="0" fontId="30" fillId="6" borderId="0" xfId="3" applyFont="1" applyFill="1" applyAlignment="1">
      <alignment vertical="center"/>
    </xf>
    <xf numFmtId="0" fontId="35" fillId="6" borderId="0" xfId="3" applyFont="1" applyFill="1" applyAlignment="1">
      <alignment vertical="center" wrapText="1"/>
    </xf>
    <xf numFmtId="0" fontId="38" fillId="6" borderId="0" xfId="3" applyFont="1" applyFill="1" applyAlignment="1">
      <alignment vertical="center"/>
    </xf>
    <xf numFmtId="0" fontId="25" fillId="6" borderId="0" xfId="3" applyFont="1" applyFill="1" applyAlignment="1">
      <alignment vertical="center"/>
    </xf>
    <xf numFmtId="0" fontId="31" fillId="6" borderId="0" xfId="3" applyFont="1" applyFill="1" applyAlignment="1">
      <alignment vertical="center"/>
    </xf>
    <xf numFmtId="0" fontId="36" fillId="6" borderId="0" xfId="3" applyFont="1" applyFill="1" applyAlignment="1">
      <alignment vertical="center"/>
    </xf>
    <xf numFmtId="0" fontId="38" fillId="6" borderId="0" xfId="3" applyFont="1" applyFill="1" applyAlignment="1">
      <alignment horizontal="left" vertical="center" indent="2"/>
    </xf>
    <xf numFmtId="0" fontId="41" fillId="7" borderId="35" xfId="3" applyFont="1" applyFill="1" applyBorder="1" applyAlignment="1">
      <alignment horizontal="left" vertical="center"/>
    </xf>
    <xf numFmtId="0" fontId="40" fillId="6" borderId="0" xfId="4" applyFont="1" applyFill="1" applyBorder="1" applyAlignment="1"/>
    <xf numFmtId="0" fontId="42" fillId="6" borderId="24" xfId="3" applyFont="1" applyFill="1" applyBorder="1" applyAlignment="1">
      <alignment vertical="center" wrapText="1"/>
    </xf>
    <xf numFmtId="0" fontId="44" fillId="6" borderId="25" xfId="3" applyFont="1" applyFill="1" applyBorder="1" applyAlignment="1">
      <alignment vertical="center" wrapText="1"/>
    </xf>
    <xf numFmtId="0" fontId="45" fillId="6" borderId="26" xfId="3" applyFont="1" applyFill="1" applyBorder="1" applyAlignment="1">
      <alignment vertical="center" wrapText="1"/>
    </xf>
    <xf numFmtId="0" fontId="42" fillId="6" borderId="27" xfId="3" applyFont="1" applyFill="1" applyBorder="1" applyAlignment="1">
      <alignment vertical="center" wrapText="1"/>
    </xf>
    <xf numFmtId="0" fontId="44" fillId="6" borderId="1" xfId="3" applyFont="1" applyFill="1" applyBorder="1" applyAlignment="1">
      <alignment vertical="center" wrapText="1"/>
    </xf>
    <xf numFmtId="0" fontId="44" fillId="6" borderId="28" xfId="3" applyFont="1" applyFill="1" applyBorder="1" applyAlignment="1">
      <alignment vertical="center" wrapText="1"/>
    </xf>
    <xf numFmtId="0" fontId="44" fillId="6" borderId="31" xfId="3" applyFont="1" applyFill="1" applyBorder="1" applyAlignment="1">
      <alignment vertical="center" wrapText="1"/>
    </xf>
    <xf numFmtId="0" fontId="44" fillId="6" borderId="0" xfId="3" applyFont="1" applyFill="1" applyAlignment="1">
      <alignment vertical="center" wrapText="1"/>
    </xf>
    <xf numFmtId="0" fontId="44" fillId="6" borderId="32" xfId="3" applyFont="1" applyFill="1" applyBorder="1" applyAlignment="1">
      <alignment vertical="center" wrapText="1"/>
    </xf>
    <xf numFmtId="0" fontId="45" fillId="6" borderId="31" xfId="3" applyFont="1" applyFill="1" applyBorder="1" applyAlignment="1">
      <alignment vertical="center" wrapText="1"/>
    </xf>
    <xf numFmtId="0" fontId="45" fillId="6" borderId="29" xfId="3" applyFont="1" applyFill="1" applyBorder="1" applyAlignment="1">
      <alignment vertical="center" wrapText="1"/>
    </xf>
    <xf numFmtId="0" fontId="44" fillId="6" borderId="21" xfId="3" applyFont="1" applyFill="1" applyBorder="1" applyAlignment="1">
      <alignment vertical="center" wrapText="1"/>
    </xf>
    <xf numFmtId="0" fontId="44" fillId="6" borderId="30" xfId="3" applyFont="1" applyFill="1" applyBorder="1" applyAlignment="1">
      <alignment vertical="center" wrapText="1"/>
    </xf>
    <xf numFmtId="0" fontId="41" fillId="0" borderId="0" xfId="3" applyFont="1" applyAlignment="1">
      <alignment horizontal="left" vertical="center"/>
    </xf>
    <xf numFmtId="0" fontId="36" fillId="0" borderId="9" xfId="3" applyFont="1" applyBorder="1" applyAlignment="1" applyProtection="1">
      <alignment vertical="center"/>
      <protection locked="0"/>
    </xf>
    <xf numFmtId="0" fontId="35" fillId="0" borderId="2" xfId="3" applyFont="1" applyBorder="1" applyAlignment="1">
      <alignment horizontal="left" vertical="center"/>
    </xf>
    <xf numFmtId="0" fontId="35" fillId="0" borderId="4" xfId="3" applyFont="1" applyBorder="1" applyAlignment="1" applyProtection="1">
      <alignment horizontal="left" vertical="center" indent="2"/>
      <protection locked="0"/>
    </xf>
    <xf numFmtId="0" fontId="44" fillId="4" borderId="6" xfId="3" applyFont="1" applyFill="1" applyBorder="1" applyAlignment="1">
      <alignment horizontal="left" vertical="center"/>
    </xf>
    <xf numFmtId="0" fontId="25" fillId="0" borderId="4" xfId="3" applyFont="1" applyBorder="1" applyAlignment="1" applyProtection="1">
      <alignment horizontal="left" vertical="center" indent="2"/>
      <protection locked="0"/>
    </xf>
    <xf numFmtId="0" fontId="35" fillId="0" borderId="5" xfId="3" applyFont="1" applyBorder="1" applyAlignment="1">
      <alignment vertical="center"/>
    </xf>
    <xf numFmtId="0" fontId="44" fillId="0" borderId="2" xfId="3" applyFont="1" applyBorder="1" applyAlignment="1">
      <alignment horizontal="left" vertical="center"/>
    </xf>
    <xf numFmtId="0" fontId="35" fillId="0" borderId="10" xfId="3" applyFont="1" applyBorder="1" applyAlignment="1">
      <alignment vertical="center"/>
    </xf>
    <xf numFmtId="0" fontId="44" fillId="4" borderId="11" xfId="3" applyFont="1" applyFill="1" applyBorder="1" applyAlignment="1">
      <alignment horizontal="left" vertical="center"/>
    </xf>
    <xf numFmtId="0" fontId="35" fillId="0" borderId="9" xfId="3" applyFont="1" applyBorder="1" applyAlignment="1" applyProtection="1">
      <alignment horizontal="left" vertical="center" indent="2"/>
      <protection locked="0"/>
    </xf>
    <xf numFmtId="0" fontId="35" fillId="0" borderId="4" xfId="3" applyFont="1" applyBorder="1" applyAlignment="1" applyProtection="1">
      <alignment horizontal="left" vertical="center" wrapText="1" indent="2"/>
      <protection locked="0"/>
    </xf>
    <xf numFmtId="0" fontId="35" fillId="0" borderId="12" xfId="3" applyFont="1" applyBorder="1" applyAlignment="1" applyProtection="1">
      <alignment horizontal="left" vertical="center" wrapText="1" indent="2"/>
      <protection locked="0"/>
    </xf>
    <xf numFmtId="0" fontId="44" fillId="0" borderId="1" xfId="3" applyFont="1" applyBorder="1" applyAlignment="1">
      <alignment horizontal="left" vertical="center"/>
    </xf>
    <xf numFmtId="0" fontId="44" fillId="4" borderId="1" xfId="3" applyFont="1" applyFill="1" applyBorder="1" applyAlignment="1">
      <alignment horizontal="left" vertical="center"/>
    </xf>
    <xf numFmtId="0" fontId="44" fillId="4" borderId="0" xfId="3" applyFont="1" applyFill="1" applyAlignment="1">
      <alignment horizontal="left" vertical="center"/>
    </xf>
    <xf numFmtId="0" fontId="44" fillId="0" borderId="12" xfId="3" applyFont="1" applyBorder="1" applyAlignment="1">
      <alignment horizontal="left" vertical="center"/>
    </xf>
    <xf numFmtId="0" fontId="44" fillId="4" borderId="13" xfId="3" applyFont="1" applyFill="1" applyBorder="1" applyAlignment="1">
      <alignment horizontal="left" vertical="center"/>
    </xf>
    <xf numFmtId="0" fontId="44" fillId="0" borderId="11" xfId="3" applyFont="1" applyBorder="1" applyAlignment="1">
      <alignment horizontal="left" vertical="center"/>
    </xf>
    <xf numFmtId="0" fontId="35" fillId="0" borderId="0" xfId="3" applyFont="1" applyAlignment="1">
      <alignment horizontal="left" vertical="center" indent="1"/>
    </xf>
    <xf numFmtId="0" fontId="35" fillId="0" borderId="2" xfId="3" applyFont="1" applyBorder="1" applyAlignment="1">
      <alignment horizontal="left" vertical="center" indent="1"/>
    </xf>
    <xf numFmtId="0" fontId="48" fillId="4" borderId="0" xfId="3" applyFont="1" applyFill="1" applyAlignment="1">
      <alignment vertical="center"/>
    </xf>
    <xf numFmtId="0" fontId="35" fillId="0" borderId="4" xfId="3" applyFont="1" applyBorder="1" applyAlignment="1" applyProtection="1">
      <alignment horizontal="left" vertical="center" indent="4"/>
      <protection locked="0"/>
    </xf>
    <xf numFmtId="0" fontId="35" fillId="0" borderId="4" xfId="3" applyFont="1" applyBorder="1" applyAlignment="1" applyProtection="1">
      <alignment horizontal="left" vertical="center" indent="6"/>
      <protection locked="0"/>
    </xf>
    <xf numFmtId="0" fontId="44" fillId="0" borderId="39" xfId="3" applyFont="1" applyBorder="1" applyAlignment="1">
      <alignment horizontal="left" vertical="center"/>
    </xf>
    <xf numFmtId="0" fontId="44" fillId="4" borderId="21" xfId="3" applyFont="1" applyFill="1" applyBorder="1" applyAlignment="1">
      <alignment horizontal="left" vertical="center"/>
    </xf>
    <xf numFmtId="0" fontId="49" fillId="0" borderId="1" xfId="2" applyFont="1" applyFill="1" applyBorder="1" applyAlignment="1" applyProtection="1">
      <alignment horizontal="left" vertical="center" indent="2"/>
      <protection locked="0"/>
    </xf>
    <xf numFmtId="0" fontId="35" fillId="0" borderId="0" xfId="3" applyFont="1" applyAlignment="1" applyProtection="1">
      <alignment horizontal="left" vertical="center" indent="4"/>
      <protection locked="0"/>
    </xf>
    <xf numFmtId="10" fontId="35" fillId="0" borderId="5" xfId="3" applyNumberFormat="1" applyFont="1" applyBorder="1" applyAlignment="1">
      <alignment horizontal="left" vertical="center"/>
    </xf>
    <xf numFmtId="0" fontId="44" fillId="0" borderId="6" xfId="3" applyFont="1" applyBorder="1" applyAlignment="1">
      <alignment horizontal="left" vertical="center"/>
    </xf>
    <xf numFmtId="0" fontId="36" fillId="0" borderId="23" xfId="3" applyFont="1" applyBorder="1" applyAlignment="1" applyProtection="1">
      <alignment vertical="center"/>
      <protection locked="0"/>
    </xf>
    <xf numFmtId="0" fontId="42" fillId="0" borderId="16" xfId="3" applyFont="1" applyBorder="1" applyAlignment="1">
      <alignment horizontal="left" vertical="center"/>
    </xf>
    <xf numFmtId="0" fontId="50" fillId="0" borderId="16" xfId="3" applyFont="1" applyBorder="1" applyAlignment="1">
      <alignment vertical="center"/>
    </xf>
    <xf numFmtId="0" fontId="35" fillId="0" borderId="9" xfId="3" applyFont="1" applyBorder="1" applyAlignment="1" applyProtection="1">
      <alignment vertical="center"/>
      <protection locked="0"/>
    </xf>
    <xf numFmtId="0" fontId="35" fillId="7" borderId="5" xfId="3" applyFont="1" applyFill="1" applyBorder="1" applyAlignment="1">
      <alignment vertical="center"/>
    </xf>
    <xf numFmtId="167" fontId="35" fillId="7" borderId="5" xfId="3" applyNumberFormat="1" applyFont="1" applyFill="1" applyBorder="1" applyAlignment="1">
      <alignment vertical="center"/>
    </xf>
    <xf numFmtId="0" fontId="35" fillId="7" borderId="0" xfId="3" applyFont="1" applyFill="1" applyAlignment="1">
      <alignment vertical="center"/>
    </xf>
    <xf numFmtId="0" fontId="35" fillId="7" borderId="36" xfId="3" applyFont="1" applyFill="1" applyBorder="1" applyAlignment="1">
      <alignment vertical="center" wrapText="1"/>
    </xf>
    <xf numFmtId="0" fontId="35" fillId="7" borderId="1" xfId="3" applyFont="1" applyFill="1" applyBorder="1" applyAlignment="1">
      <alignment vertical="center"/>
    </xf>
    <xf numFmtId="0" fontId="17" fillId="6" borderId="0" xfId="3" applyFont="1" applyFill="1" applyAlignment="1">
      <alignment vertical="center"/>
    </xf>
    <xf numFmtId="0" fontId="36" fillId="0" borderId="2" xfId="3" applyFont="1" applyBorder="1" applyAlignment="1" applyProtection="1">
      <alignment vertical="center"/>
      <protection locked="0"/>
    </xf>
    <xf numFmtId="0" fontId="42" fillId="0" borderId="2" xfId="3" applyFont="1" applyBorder="1" applyAlignment="1">
      <alignment horizontal="left" vertical="center"/>
    </xf>
    <xf numFmtId="10" fontId="50" fillId="0" borderId="2" xfId="3" applyNumberFormat="1" applyFont="1" applyBorder="1" applyAlignment="1">
      <alignment vertical="center"/>
    </xf>
    <xf numFmtId="0" fontId="35" fillId="0" borderId="9" xfId="3" applyFont="1" applyBorder="1" applyAlignment="1" applyProtection="1">
      <alignment horizontal="left" vertical="center" indent="4"/>
      <protection locked="0"/>
    </xf>
    <xf numFmtId="0" fontId="35" fillId="7" borderId="2" xfId="3" applyFont="1" applyFill="1" applyBorder="1" applyAlignment="1">
      <alignment vertical="center"/>
    </xf>
    <xf numFmtId="0" fontId="44" fillId="4" borderId="2" xfId="3" applyFont="1" applyFill="1" applyBorder="1" applyAlignment="1">
      <alignment horizontal="left" vertical="center"/>
    </xf>
    <xf numFmtId="0" fontId="54" fillId="0" borderId="0" xfId="2" applyFont="1" applyFill="1"/>
    <xf numFmtId="0" fontId="25" fillId="0" borderId="0" xfId="3" applyFont="1" applyAlignment="1">
      <alignment horizontal="left" vertical="center"/>
    </xf>
    <xf numFmtId="0" fontId="29" fillId="0" borderId="24" xfId="2" applyFont="1" applyFill="1" applyBorder="1" applyAlignment="1">
      <alignment horizontal="left" vertical="center" wrapText="1"/>
    </xf>
    <xf numFmtId="0" fontId="35" fillId="0" borderId="24" xfId="3" applyFont="1" applyBorder="1" applyAlignment="1">
      <alignment vertical="center" wrapText="1"/>
    </xf>
    <xf numFmtId="0" fontId="35" fillId="0" borderId="25" xfId="3" applyFont="1" applyBorder="1" applyAlignment="1">
      <alignment horizontal="left" vertical="center" indent="1"/>
    </xf>
    <xf numFmtId="0" fontId="35" fillId="0" borderId="25" xfId="3" applyFont="1" applyBorder="1" applyAlignment="1">
      <alignment vertical="center" wrapText="1"/>
    </xf>
    <xf numFmtId="0" fontId="35" fillId="0" borderId="25" xfId="3" applyFont="1" applyBorder="1" applyAlignment="1">
      <alignment horizontal="left" vertical="center" indent="3"/>
    </xf>
    <xf numFmtId="0" fontId="35" fillId="0" borderId="26" xfId="3" applyFont="1" applyBorder="1" applyAlignment="1">
      <alignment horizontal="left" vertical="center" indent="3"/>
    </xf>
    <xf numFmtId="0" fontId="35" fillId="0" borderId="0" xfId="3" applyFont="1" applyAlignment="1">
      <alignment horizontal="left" vertical="center" indent="5"/>
    </xf>
    <xf numFmtId="0" fontId="35" fillId="0" borderId="31" xfId="3" applyFont="1" applyBorder="1" applyAlignment="1">
      <alignment horizontal="left" vertical="center" indent="5"/>
    </xf>
    <xf numFmtId="0" fontId="38" fillId="0" borderId="24" xfId="3" applyFont="1" applyBorder="1" applyAlignment="1">
      <alignment vertical="center"/>
    </xf>
    <xf numFmtId="0" fontId="35" fillId="0" borderId="26" xfId="3" applyFont="1" applyBorder="1" applyAlignment="1">
      <alignment horizontal="left" vertical="center" indent="1"/>
    </xf>
    <xf numFmtId="0" fontId="35" fillId="0" borderId="25" xfId="3" applyFont="1" applyBorder="1" applyAlignment="1">
      <alignment horizontal="left" vertical="center" wrapText="1" indent="1"/>
    </xf>
    <xf numFmtId="0" fontId="35" fillId="0" borderId="25" xfId="3" applyFont="1" applyBorder="1" applyAlignment="1">
      <alignment horizontal="left" vertical="center" wrapText="1" indent="3"/>
    </xf>
    <xf numFmtId="0" fontId="35" fillId="0" borderId="26" xfId="3" applyFont="1" applyBorder="1" applyAlignment="1">
      <alignment horizontal="left" vertical="center" wrapText="1" indent="3"/>
    </xf>
    <xf numFmtId="0" fontId="35" fillId="0" borderId="26" xfId="3" applyFont="1" applyBorder="1" applyAlignment="1">
      <alignment horizontal="left" vertical="center" wrapText="1" indent="1"/>
    </xf>
    <xf numFmtId="0" fontId="25" fillId="0" borderId="24" xfId="3" applyFont="1" applyBorder="1" applyAlignment="1">
      <alignment vertical="center"/>
    </xf>
    <xf numFmtId="0" fontId="37" fillId="0" borderId="25" xfId="2" applyFont="1" applyFill="1" applyBorder="1" applyAlignment="1">
      <alignment horizontal="left" vertical="center" wrapText="1" indent="1"/>
    </xf>
    <xf numFmtId="0" fontId="37" fillId="0" borderId="26" xfId="2" applyFont="1" applyFill="1" applyBorder="1" applyAlignment="1">
      <alignment horizontal="left" vertical="center" wrapText="1" indent="1"/>
    </xf>
    <xf numFmtId="0" fontId="37" fillId="0" borderId="25" xfId="2" applyFont="1" applyFill="1" applyBorder="1" applyAlignment="1">
      <alignment horizontal="left" vertical="center" wrapText="1" indent="3"/>
    </xf>
    <xf numFmtId="0" fontId="37" fillId="0" borderId="26" xfId="2" applyFont="1" applyFill="1" applyBorder="1" applyAlignment="1">
      <alignment horizontal="left" vertical="center" wrapText="1" indent="3"/>
    </xf>
    <xf numFmtId="0" fontId="35" fillId="5" borderId="24" xfId="3" applyFont="1" applyFill="1" applyBorder="1" applyAlignment="1">
      <alignment vertical="center" wrapText="1"/>
    </xf>
    <xf numFmtId="0" fontId="25" fillId="5" borderId="24" xfId="3" applyFont="1" applyFill="1" applyBorder="1" applyAlignment="1">
      <alignment vertical="center"/>
    </xf>
    <xf numFmtId="0" fontId="37" fillId="0" borderId="25" xfId="2" applyFont="1" applyFill="1" applyBorder="1" applyAlignment="1">
      <alignment horizontal="left" vertical="center" wrapText="1"/>
    </xf>
    <xf numFmtId="0" fontId="35" fillId="0" borderId="0" xfId="3" applyFont="1" applyAlignment="1">
      <alignment vertical="center" wrapText="1"/>
    </xf>
    <xf numFmtId="0" fontId="25" fillId="0" borderId="2" xfId="3" applyFont="1" applyBorder="1" applyAlignment="1">
      <alignment vertical="center"/>
    </xf>
    <xf numFmtId="0" fontId="35" fillId="0" borderId="2" xfId="3" applyFont="1" applyBorder="1" applyAlignment="1">
      <alignment vertical="center" wrapText="1"/>
    </xf>
    <xf numFmtId="0" fontId="35" fillId="7" borderId="25" xfId="3" applyFont="1" applyFill="1" applyBorder="1" applyAlignment="1">
      <alignment vertical="center" wrapText="1"/>
    </xf>
    <xf numFmtId="0" fontId="35" fillId="7" borderId="26" xfId="3" applyFont="1" applyFill="1" applyBorder="1" applyAlignment="1">
      <alignment vertical="center" wrapText="1"/>
    </xf>
    <xf numFmtId="0" fontId="25" fillId="7" borderId="25" xfId="3" applyFont="1" applyFill="1" applyBorder="1" applyAlignment="1">
      <alignment vertical="center"/>
    </xf>
    <xf numFmtId="0" fontId="57" fillId="0" borderId="0" xfId="3" applyFont="1" applyAlignment="1">
      <alignment horizontal="left" vertical="center"/>
    </xf>
    <xf numFmtId="0" fontId="58" fillId="0" borderId="0" xfId="3" applyFont="1" applyAlignment="1">
      <alignment vertical="center"/>
    </xf>
    <xf numFmtId="0" fontId="44" fillId="0" borderId="0" xfId="3" applyFont="1" applyAlignment="1">
      <alignment vertical="center"/>
    </xf>
    <xf numFmtId="166" fontId="44" fillId="0" borderId="0" xfId="1" applyFont="1" applyFill="1" applyAlignment="1">
      <alignment horizontal="left" vertical="center"/>
    </xf>
    <xf numFmtId="168" fontId="44" fillId="0" borderId="0" xfId="1" applyNumberFormat="1" applyFont="1" applyFill="1" applyAlignment="1">
      <alignment horizontal="left" vertical="center"/>
    </xf>
    <xf numFmtId="0" fontId="44" fillId="8" borderId="29" xfId="3" applyFont="1" applyFill="1" applyBorder="1" applyAlignment="1">
      <alignment vertical="center"/>
    </xf>
    <xf numFmtId="0" fontId="44" fillId="6" borderId="21" xfId="3" applyFont="1" applyFill="1" applyBorder="1" applyAlignment="1">
      <alignment vertical="center"/>
    </xf>
    <xf numFmtId="0" fontId="44" fillId="8" borderId="30" xfId="3" applyFont="1" applyFill="1" applyBorder="1" applyAlignment="1">
      <alignment vertical="center"/>
    </xf>
    <xf numFmtId="0" fontId="27" fillId="6" borderId="0" xfId="0" applyFont="1" applyFill="1" applyAlignment="1">
      <alignment vertical="center"/>
    </xf>
    <xf numFmtId="0" fontId="57" fillId="0" borderId="33" xfId="0" applyFont="1" applyBorder="1"/>
    <xf numFmtId="0" fontId="57" fillId="0" borderId="16" xfId="0" applyFont="1" applyBorder="1"/>
    <xf numFmtId="166" fontId="57" fillId="0" borderId="34" xfId="1" applyFont="1" applyBorder="1"/>
    <xf numFmtId="0" fontId="61" fillId="0" borderId="0" xfId="5" applyFont="1"/>
    <xf numFmtId="0" fontId="57" fillId="3" borderId="2" xfId="0" applyFont="1" applyFill="1" applyBorder="1" applyAlignment="1">
      <alignment vertical="center"/>
    </xf>
    <xf numFmtId="0" fontId="61" fillId="0" borderId="0" xfId="5" applyNumberFormat="1" applyFont="1"/>
    <xf numFmtId="0" fontId="44" fillId="6" borderId="0" xfId="3" applyFont="1" applyFill="1" applyAlignment="1">
      <alignment horizontal="left" vertical="center" indent="1"/>
    </xf>
    <xf numFmtId="0" fontId="44" fillId="6" borderId="0" xfId="3" applyFont="1" applyFill="1" applyAlignment="1">
      <alignment horizontal="left" vertical="center"/>
    </xf>
    <xf numFmtId="166" fontId="44" fillId="6" borderId="0" xfId="1" applyFont="1" applyFill="1" applyBorder="1" applyAlignment="1">
      <alignment horizontal="left" vertical="center"/>
    </xf>
    <xf numFmtId="0" fontId="57" fillId="6" borderId="1" xfId="3" applyFont="1" applyFill="1" applyBorder="1" applyAlignment="1">
      <alignment horizontal="left" vertical="center"/>
    </xf>
    <xf numFmtId="166" fontId="57" fillId="6" borderId="1" xfId="1" applyFont="1" applyFill="1" applyBorder="1" applyAlignment="1">
      <alignment horizontal="left" vertical="center"/>
    </xf>
    <xf numFmtId="0" fontId="44" fillId="6" borderId="20" xfId="3" applyFont="1" applyFill="1" applyBorder="1" applyAlignment="1">
      <alignment horizontal="left" vertical="center"/>
    </xf>
    <xf numFmtId="166" fontId="44" fillId="6" borderId="20" xfId="1" applyFont="1" applyFill="1" applyBorder="1" applyAlignment="1">
      <alignment horizontal="left" vertical="center"/>
    </xf>
    <xf numFmtId="0" fontId="45" fillId="0" borderId="0" xfId="3" applyFont="1" applyAlignment="1">
      <alignment horizontal="left" vertical="center"/>
    </xf>
    <xf numFmtId="0" fontId="57" fillId="6" borderId="0" xfId="0" applyFont="1" applyFill="1" applyAlignment="1">
      <alignment vertical="center"/>
    </xf>
    <xf numFmtId="0" fontId="63" fillId="0" borderId="0" xfId="3" applyFont="1" applyAlignment="1">
      <alignment horizontal="left" vertical="center"/>
    </xf>
    <xf numFmtId="0" fontId="63" fillId="0" borderId="0" xfId="3" applyFont="1" applyAlignment="1">
      <alignment vertical="center"/>
    </xf>
    <xf numFmtId="0" fontId="63" fillId="0" borderId="0" xfId="3" quotePrefix="1" applyFont="1" applyAlignment="1">
      <alignment horizontal="left" vertical="center"/>
    </xf>
    <xf numFmtId="0" fontId="6" fillId="0" borderId="14" xfId="0" applyFont="1" applyBorder="1"/>
    <xf numFmtId="0" fontId="6" fillId="0" borderId="15" xfId="0" applyFont="1" applyBorder="1"/>
    <xf numFmtId="0" fontId="37" fillId="0" borderId="26" xfId="2" applyFont="1" applyFill="1" applyBorder="1" applyAlignment="1">
      <alignment horizontal="left" vertical="center" wrapText="1" indent="2"/>
    </xf>
    <xf numFmtId="0" fontId="37" fillId="0" borderId="24" xfId="2" applyFont="1" applyFill="1" applyBorder="1" applyAlignment="1">
      <alignment horizontal="left" vertical="center" wrapText="1" indent="2"/>
    </xf>
    <xf numFmtId="0" fontId="29" fillId="0" borderId="9" xfId="2" applyFont="1" applyFill="1" applyBorder="1" applyAlignment="1" applyProtection="1">
      <alignment horizontal="left" vertical="center" wrapText="1"/>
      <protection locked="0"/>
    </xf>
    <xf numFmtId="0" fontId="35" fillId="0" borderId="2" xfId="3" applyFont="1" applyBorder="1" applyAlignment="1">
      <alignment vertical="center"/>
    </xf>
    <xf numFmtId="0" fontId="35" fillId="0" borderId="2" xfId="3" applyFont="1" applyBorder="1" applyAlignment="1" applyProtection="1">
      <alignment horizontal="left" vertical="center" indent="4"/>
      <protection locked="0"/>
    </xf>
    <xf numFmtId="0" fontId="29" fillId="0" borderId="37" xfId="2" applyFont="1" applyFill="1" applyBorder="1" applyAlignment="1" applyProtection="1">
      <alignment vertical="center"/>
      <protection locked="0"/>
    </xf>
    <xf numFmtId="0" fontId="17" fillId="0" borderId="0" xfId="3" applyFont="1" applyAlignment="1" applyProtection="1">
      <alignment vertical="center"/>
      <protection locked="0"/>
    </xf>
    <xf numFmtId="0" fontId="69" fillId="0" borderId="2" xfId="3" applyFont="1" applyBorder="1" applyAlignment="1" applyProtection="1">
      <alignment horizontal="left" vertical="center"/>
      <protection locked="0"/>
    </xf>
    <xf numFmtId="0" fontId="70" fillId="0" borderId="2" xfId="3" applyFont="1" applyBorder="1" applyAlignment="1">
      <alignment horizontal="left" vertical="center"/>
    </xf>
    <xf numFmtId="0" fontId="69" fillId="0" borderId="2" xfId="3" applyFont="1" applyBorder="1" applyAlignment="1">
      <alignment horizontal="left" vertical="center"/>
    </xf>
    <xf numFmtId="0" fontId="71" fillId="0" borderId="2" xfId="3" applyFont="1" applyBorder="1" applyAlignment="1">
      <alignment horizontal="left" vertical="center"/>
    </xf>
    <xf numFmtId="0" fontId="70" fillId="0" borderId="0" xfId="3" applyFont="1" applyAlignment="1">
      <alignment horizontal="left" vertical="center"/>
    </xf>
    <xf numFmtId="0" fontId="69" fillId="0" borderId="0" xfId="3" applyFont="1" applyAlignment="1">
      <alignment horizontal="left" vertical="center"/>
    </xf>
    <xf numFmtId="0" fontId="71" fillId="0" borderId="0" xfId="3" applyFont="1" applyAlignment="1">
      <alignment horizontal="left" vertical="center"/>
    </xf>
    <xf numFmtId="0" fontId="35" fillId="0" borderId="0" xfId="3" applyFont="1" applyAlignment="1">
      <alignment horizontal="left" vertical="center" wrapText="1" indent="3"/>
    </xf>
    <xf numFmtId="0" fontId="3" fillId="0" borderId="0" xfId="3" applyFont="1" applyAlignment="1">
      <alignment horizontal="left" vertical="center"/>
    </xf>
    <xf numFmtId="0" fontId="72" fillId="0" borderId="25" xfId="2" applyFont="1" applyFill="1" applyBorder="1" applyAlignment="1">
      <alignment horizontal="left" vertical="center" wrapText="1"/>
    </xf>
    <xf numFmtId="0" fontId="31" fillId="4" borderId="35" xfId="3" applyFont="1" applyFill="1" applyBorder="1" applyAlignment="1">
      <alignment horizontal="left" vertical="center" wrapText="1"/>
    </xf>
    <xf numFmtId="0" fontId="25" fillId="0" borderId="42" xfId="3" applyFont="1" applyBorder="1" applyAlignment="1">
      <alignment vertical="center"/>
    </xf>
    <xf numFmtId="0" fontId="73" fillId="0" borderId="33" xfId="0" applyFont="1" applyBorder="1"/>
    <xf numFmtId="0" fontId="57" fillId="0" borderId="0" xfId="0" applyFont="1"/>
    <xf numFmtId="166" fontId="57" fillId="0" borderId="0" xfId="1" applyFont="1" applyBorder="1"/>
    <xf numFmtId="164" fontId="23" fillId="0" borderId="0" xfId="0" applyNumberFormat="1" applyFont="1"/>
    <xf numFmtId="0" fontId="38" fillId="4" borderId="2" xfId="3" applyFont="1" applyFill="1" applyBorder="1" applyAlignment="1">
      <alignment horizontal="left" vertical="center"/>
    </xf>
    <xf numFmtId="0" fontId="38" fillId="4" borderId="36" xfId="3" applyFont="1" applyFill="1" applyBorder="1" applyAlignment="1">
      <alignment horizontal="left" vertical="center"/>
    </xf>
    <xf numFmtId="0" fontId="8" fillId="7" borderId="5" xfId="2" applyFill="1" applyBorder="1" applyAlignment="1">
      <alignment vertical="center"/>
    </xf>
    <xf numFmtId="0" fontId="25" fillId="7" borderId="25" xfId="3" applyFont="1" applyFill="1" applyBorder="1" applyAlignment="1">
      <alignment vertical="center" wrapText="1"/>
    </xf>
    <xf numFmtId="0" fontId="25" fillId="7" borderId="26" xfId="3" applyFont="1" applyFill="1" applyBorder="1" applyAlignment="1">
      <alignment vertical="center" wrapText="1"/>
    </xf>
    <xf numFmtId="0" fontId="38" fillId="7" borderId="26" xfId="4" applyFont="1" applyFill="1" applyBorder="1" applyAlignment="1">
      <alignment vertical="center"/>
    </xf>
    <xf numFmtId="168" fontId="25" fillId="7" borderId="25" xfId="1" applyNumberFormat="1" applyFont="1" applyFill="1" applyBorder="1" applyAlignment="1">
      <alignment horizontal="right" vertical="center" wrapText="1"/>
    </xf>
    <xf numFmtId="0" fontId="25" fillId="7" borderId="25" xfId="3" applyFont="1" applyFill="1" applyBorder="1" applyAlignment="1">
      <alignment horizontal="left" vertical="center" wrapText="1" indent="3"/>
    </xf>
    <xf numFmtId="0" fontId="25" fillId="0" borderId="25" xfId="3" applyFont="1" applyBorder="1" applyAlignment="1">
      <alignment horizontal="left" vertical="center" wrapText="1" indent="3"/>
    </xf>
    <xf numFmtId="166" fontId="25" fillId="7" borderId="25" xfId="1" applyFont="1" applyFill="1" applyBorder="1" applyAlignment="1">
      <alignment horizontal="right" vertical="center" wrapText="1"/>
    </xf>
    <xf numFmtId="169" fontId="25" fillId="7" borderId="25" xfId="1" applyNumberFormat="1" applyFont="1" applyFill="1" applyBorder="1" applyAlignment="1">
      <alignment horizontal="right" vertical="center" wrapText="1"/>
    </xf>
    <xf numFmtId="0" fontId="25" fillId="7" borderId="25" xfId="3" applyFont="1" applyFill="1" applyBorder="1" applyAlignment="1">
      <alignment horizontal="right" vertical="center" wrapText="1"/>
    </xf>
    <xf numFmtId="166" fontId="25" fillId="7" borderId="26" xfId="1" applyFont="1" applyFill="1" applyBorder="1" applyAlignment="1">
      <alignment horizontal="right" vertical="center" wrapText="1"/>
    </xf>
    <xf numFmtId="0" fontId="25" fillId="7" borderId="26" xfId="3" applyFont="1" applyFill="1" applyBorder="1" applyAlignment="1">
      <alignment horizontal="right" vertical="center" wrapText="1"/>
    </xf>
    <xf numFmtId="168" fontId="25" fillId="7" borderId="25" xfId="1" applyNumberFormat="1" applyFont="1" applyFill="1" applyBorder="1" applyAlignment="1">
      <alignment vertical="center" wrapText="1"/>
    </xf>
    <xf numFmtId="166" fontId="25" fillId="7" borderId="26" xfId="1" applyFont="1" applyFill="1" applyBorder="1" applyAlignment="1">
      <alignment vertical="center" wrapText="1"/>
    </xf>
    <xf numFmtId="166" fontId="44" fillId="0" borderId="0" xfId="1" applyFont="1" applyFill="1" applyAlignment="1">
      <alignment horizontal="right" vertical="center"/>
    </xf>
    <xf numFmtId="0" fontId="35" fillId="7" borderId="0" xfId="3" applyFont="1" applyFill="1" applyAlignment="1">
      <alignment vertical="center" wrapText="1"/>
    </xf>
    <xf numFmtId="167" fontId="35" fillId="7" borderId="0" xfId="3" applyNumberFormat="1" applyFont="1" applyFill="1" applyAlignment="1">
      <alignment vertical="center"/>
    </xf>
    <xf numFmtId="0" fontId="56" fillId="7" borderId="21" xfId="3" applyFont="1" applyFill="1" applyBorder="1" applyAlignment="1">
      <alignment vertical="center"/>
    </xf>
    <xf numFmtId="0" fontId="40" fillId="7" borderId="2" xfId="4" applyFont="1" applyFill="1" applyBorder="1" applyAlignment="1">
      <alignment vertical="center"/>
    </xf>
    <xf numFmtId="0" fontId="8" fillId="7" borderId="25" xfId="2" applyFill="1" applyBorder="1" applyAlignment="1">
      <alignment vertical="center" wrapText="1"/>
    </xf>
    <xf numFmtId="0" fontId="8" fillId="7" borderId="26" xfId="2" applyFill="1" applyBorder="1" applyAlignment="1">
      <alignment vertical="center" wrapText="1"/>
    </xf>
    <xf numFmtId="168" fontId="8" fillId="0" borderId="0" xfId="2" applyNumberFormat="1" applyFill="1" applyAlignment="1">
      <alignment horizontal="left" vertical="center"/>
    </xf>
    <xf numFmtId="0" fontId="44" fillId="6" borderId="1" xfId="3" applyFont="1" applyFill="1" applyBorder="1" applyAlignment="1">
      <alignment horizontal="left" vertical="center"/>
    </xf>
    <xf numFmtId="166" fontId="44" fillId="6" borderId="1" xfId="1" applyFont="1" applyFill="1" applyBorder="1" applyAlignment="1">
      <alignment horizontal="left" vertical="center"/>
    </xf>
    <xf numFmtId="0" fontId="44" fillId="6" borderId="1" xfId="0" applyFont="1" applyFill="1" applyBorder="1"/>
    <xf numFmtId="169" fontId="44" fillId="0" borderId="0" xfId="1" applyNumberFormat="1" applyFont="1" applyFill="1" applyAlignment="1">
      <alignment horizontal="right" vertical="center"/>
    </xf>
    <xf numFmtId="0" fontId="44" fillId="7" borderId="25" xfId="3" applyFont="1" applyFill="1" applyBorder="1" applyAlignment="1">
      <alignment vertical="center" wrapText="1"/>
    </xf>
    <xf numFmtId="0" fontId="8" fillId="7" borderId="2" xfId="2" applyFill="1" applyBorder="1" applyAlignment="1">
      <alignment vertical="center" wrapText="1"/>
    </xf>
    <xf numFmtId="0" fontId="57" fillId="3" borderId="0" xfId="0" applyFont="1" applyFill="1" applyAlignment="1">
      <alignment vertical="center"/>
    </xf>
    <xf numFmtId="0" fontId="8" fillId="7" borderId="21" xfId="2" applyFill="1" applyBorder="1" applyAlignment="1">
      <alignment vertical="center" wrapText="1"/>
    </xf>
    <xf numFmtId="0" fontId="25" fillId="0" borderId="26" xfId="3" applyFont="1" applyBorder="1" applyAlignment="1">
      <alignment horizontal="left" vertical="center" wrapText="1" indent="3"/>
    </xf>
    <xf numFmtId="168" fontId="25" fillId="7" borderId="26" xfId="1" applyNumberFormat="1" applyFont="1" applyFill="1" applyBorder="1" applyAlignment="1">
      <alignment horizontal="right" vertical="center" wrapText="1"/>
    </xf>
    <xf numFmtId="2" fontId="35" fillId="7" borderId="26" xfId="3" applyNumberFormat="1" applyFont="1" applyFill="1" applyBorder="1" applyAlignment="1">
      <alignment vertical="center"/>
    </xf>
    <xf numFmtId="0" fontId="44" fillId="6" borderId="0" xfId="0" applyFont="1" applyFill="1"/>
    <xf numFmtId="3" fontId="35" fillId="7" borderId="26" xfId="3" applyNumberFormat="1" applyFont="1" applyFill="1" applyBorder="1" applyAlignment="1">
      <alignment vertical="center" wrapText="1"/>
    </xf>
    <xf numFmtId="0" fontId="44" fillId="6" borderId="0" xfId="3" applyFont="1" applyFill="1" applyAlignment="1">
      <alignment vertical="center"/>
    </xf>
    <xf numFmtId="0" fontId="57" fillId="6" borderId="0" xfId="3" applyFont="1" applyFill="1" applyAlignment="1">
      <alignment horizontal="left" vertical="center" indent="1"/>
    </xf>
    <xf numFmtId="0" fontId="57" fillId="6" borderId="38" xfId="3" applyFont="1" applyFill="1" applyBorder="1" applyAlignment="1">
      <alignment horizontal="left" vertical="center"/>
    </xf>
    <xf numFmtId="0" fontId="44" fillId="6" borderId="20" xfId="3" applyFont="1" applyFill="1" applyBorder="1" applyAlignment="1">
      <alignment horizontal="center" vertical="center"/>
    </xf>
    <xf numFmtId="0" fontId="74" fillId="0" borderId="0" xfId="0" applyFont="1" applyAlignment="1">
      <alignment wrapText="1"/>
    </xf>
    <xf numFmtId="164" fontId="44" fillId="6" borderId="0" xfId="3" applyNumberFormat="1" applyFont="1" applyFill="1" applyAlignment="1">
      <alignment horizontal="left" vertical="center"/>
    </xf>
    <xf numFmtId="164" fontId="44" fillId="6" borderId="0" xfId="3" applyNumberFormat="1" applyFont="1" applyFill="1" applyAlignment="1">
      <alignment horizontal="left" vertical="center" indent="1"/>
    </xf>
    <xf numFmtId="0" fontId="1" fillId="4" borderId="25" xfId="3" applyFont="1" applyFill="1" applyBorder="1" applyAlignment="1">
      <alignment horizontal="left" vertical="center" wrapText="1"/>
    </xf>
    <xf numFmtId="0" fontId="35" fillId="0" borderId="21" xfId="3" applyFont="1" applyBorder="1" applyAlignment="1">
      <alignment horizontal="left" vertical="center"/>
    </xf>
    <xf numFmtId="0" fontId="1" fillId="4" borderId="26" xfId="3" applyFont="1" applyFill="1" applyBorder="1" applyAlignment="1">
      <alignment horizontal="left" vertical="center" wrapText="1"/>
    </xf>
    <xf numFmtId="0" fontId="1" fillId="4" borderId="25" xfId="3" applyFont="1" applyFill="1" applyBorder="1" applyAlignment="1">
      <alignment horizontal="left" vertical="center"/>
    </xf>
    <xf numFmtId="0" fontId="1" fillId="0" borderId="0" xfId="0" applyFont="1"/>
    <xf numFmtId="166" fontId="35" fillId="7" borderId="0" xfId="1" applyFont="1" applyFill="1" applyBorder="1" applyAlignment="1">
      <alignment horizontal="right" vertical="center"/>
    </xf>
    <xf numFmtId="0" fontId="94" fillId="4" borderId="25" xfId="3" applyFont="1" applyFill="1" applyBorder="1" applyAlignment="1">
      <alignment horizontal="left" vertical="center" wrapText="1"/>
    </xf>
    <xf numFmtId="0" fontId="38" fillId="0" borderId="0" xfId="3" applyFont="1" applyAlignment="1">
      <alignment horizontal="left" vertical="center"/>
    </xf>
    <xf numFmtId="0" fontId="37" fillId="0" borderId="26" xfId="3" applyFont="1" applyBorder="1" applyAlignment="1">
      <alignment vertical="center" wrapText="1"/>
    </xf>
    <xf numFmtId="0" fontId="25" fillId="0" borderId="25" xfId="3" applyFont="1" applyBorder="1" applyAlignment="1">
      <alignment horizontal="left" vertical="center" indent="1"/>
    </xf>
    <xf numFmtId="166" fontId="1" fillId="0" borderId="0" xfId="1" applyFont="1"/>
    <xf numFmtId="166" fontId="1" fillId="0" borderId="55" xfId="1" applyFont="1" applyBorder="1"/>
    <xf numFmtId="0" fontId="44" fillId="6" borderId="55" xfId="3" applyFont="1" applyFill="1" applyBorder="1" applyAlignment="1">
      <alignment horizontal="left" vertical="center"/>
    </xf>
    <xf numFmtId="0" fontId="44" fillId="6" borderId="55" xfId="3" applyFont="1" applyFill="1" applyBorder="1" applyAlignment="1">
      <alignment horizontal="left" vertical="center" indent="1"/>
    </xf>
    <xf numFmtId="0" fontId="44" fillId="6" borderId="55" xfId="3" applyFont="1" applyFill="1" applyBorder="1" applyAlignment="1">
      <alignment horizontal="left" vertical="center" indent="8"/>
    </xf>
    <xf numFmtId="166" fontId="44" fillId="6" borderId="55" xfId="1" applyFont="1" applyFill="1" applyBorder="1" applyAlignment="1">
      <alignment vertical="center"/>
    </xf>
    <xf numFmtId="166" fontId="44" fillId="6" borderId="0" xfId="1" applyFont="1" applyFill="1" applyBorder="1" applyAlignment="1">
      <alignment vertical="center"/>
    </xf>
    <xf numFmtId="166" fontId="57" fillId="6" borderId="38" xfId="1" applyFont="1" applyFill="1" applyBorder="1" applyAlignment="1">
      <alignment horizontal="center" vertical="center"/>
    </xf>
    <xf numFmtId="0" fontId="57" fillId="6" borderId="38" xfId="3" applyFont="1" applyFill="1" applyBorder="1" applyAlignment="1">
      <alignment horizontal="center" vertical="center"/>
    </xf>
    <xf numFmtId="0" fontId="1" fillId="0" borderId="0" xfId="3" applyFont="1" applyAlignment="1">
      <alignment horizontal="left" vertical="center"/>
    </xf>
    <xf numFmtId="9" fontId="37" fillId="0" borderId="26" xfId="6" applyFont="1" applyFill="1" applyBorder="1" applyAlignment="1">
      <alignment vertical="center" wrapText="1"/>
    </xf>
    <xf numFmtId="0" fontId="44" fillId="0" borderId="0" xfId="1" applyNumberFormat="1" applyFont="1" applyFill="1" applyAlignment="1">
      <alignment horizontal="left" vertical="center"/>
    </xf>
    <xf numFmtId="0" fontId="1" fillId="0" borderId="0" xfId="3" applyFont="1" applyAlignment="1">
      <alignment horizontal="right" vertical="center"/>
    </xf>
    <xf numFmtId="14" fontId="1" fillId="7" borderId="0" xfId="3" applyNumberFormat="1" applyFont="1" applyFill="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4" borderId="26"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21"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164" fontId="1" fillId="4" borderId="25" xfId="3" applyNumberFormat="1" applyFont="1" applyFill="1" applyBorder="1" applyAlignment="1">
      <alignment horizontal="left" vertical="center"/>
    </xf>
    <xf numFmtId="166" fontId="1" fillId="0" borderId="0" xfId="1" applyFont="1" applyFill="1" applyAlignment="1">
      <alignment horizontal="left" vertical="center"/>
    </xf>
    <xf numFmtId="0" fontId="1" fillId="0" borderId="0" xfId="3"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3" applyFont="1" applyAlignment="1">
      <alignment vertical="center"/>
    </xf>
    <xf numFmtId="166" fontId="1" fillId="0" borderId="0" xfId="0" applyNumberFormat="1" applyFont="1"/>
    <xf numFmtId="164" fontId="1" fillId="0" borderId="0" xfId="0" applyNumberFormat="1" applyFont="1"/>
    <xf numFmtId="166" fontId="44" fillId="6" borderId="0" xfId="3" applyNumberFormat="1" applyFont="1" applyFill="1" applyAlignment="1">
      <alignment vertical="center"/>
    </xf>
    <xf numFmtId="166" fontId="44" fillId="6" borderId="0" xfId="3" applyNumberFormat="1" applyFont="1" applyFill="1" applyAlignment="1">
      <alignment horizontal="left" vertical="center" indent="1"/>
    </xf>
    <xf numFmtId="166" fontId="44" fillId="6" borderId="0" xfId="3" applyNumberFormat="1" applyFont="1" applyFill="1" applyAlignment="1">
      <alignment horizontal="left" vertical="center"/>
    </xf>
    <xf numFmtId="166" fontId="44" fillId="6" borderId="0" xfId="1" applyFont="1" applyFill="1" applyAlignment="1">
      <alignment horizontal="left" vertical="center"/>
    </xf>
    <xf numFmtId="164" fontId="44" fillId="6" borderId="0" xfId="3" applyNumberFormat="1" applyFont="1" applyFill="1" applyAlignment="1">
      <alignment vertical="center"/>
    </xf>
    <xf numFmtId="0" fontId="95" fillId="0" borderId="0" xfId="0" applyFont="1" applyAlignment="1">
      <alignment vertical="center" wrapText="1"/>
    </xf>
    <xf numFmtId="0" fontId="95" fillId="0" borderId="0" xfId="3" applyFont="1" applyAlignment="1">
      <alignment vertical="center"/>
    </xf>
    <xf numFmtId="0" fontId="96" fillId="0" borderId="0" xfId="3" applyFont="1" applyAlignment="1">
      <alignment horizontal="left" vertical="center"/>
    </xf>
    <xf numFmtId="169" fontId="96" fillId="0" borderId="0" xfId="1" applyNumberFormat="1" applyFont="1" applyFill="1" applyAlignment="1">
      <alignment horizontal="right" vertical="center"/>
    </xf>
    <xf numFmtId="168" fontId="96" fillId="41" borderId="0" xfId="1" applyNumberFormat="1" applyFont="1" applyFill="1" applyAlignment="1">
      <alignment horizontal="right" vertical="center"/>
    </xf>
    <xf numFmtId="166" fontId="23" fillId="0" borderId="0" xfId="1" applyFont="1"/>
    <xf numFmtId="166" fontId="44" fillId="6" borderId="0" xfId="1" applyFont="1" applyFill="1" applyAlignment="1">
      <alignment horizontal="left" vertical="center" indent="1"/>
    </xf>
    <xf numFmtId="166" fontId="44" fillId="6" borderId="0" xfId="1" applyFont="1" applyFill="1" applyAlignment="1">
      <alignment vertical="center"/>
    </xf>
    <xf numFmtId="4" fontId="25" fillId="7" borderId="25" xfId="1" applyNumberFormat="1" applyFont="1" applyFill="1" applyBorder="1" applyAlignment="1">
      <alignment vertical="center" wrapText="1"/>
    </xf>
    <xf numFmtId="0" fontId="36" fillId="0" borderId="0" xfId="3" applyFont="1" applyAlignment="1">
      <alignment horizontal="left" vertical="center" wrapText="1"/>
    </xf>
    <xf numFmtId="0" fontId="51" fillId="6" borderId="0" xfId="2" applyFont="1" applyFill="1" applyBorder="1" applyAlignment="1">
      <alignment vertical="center"/>
    </xf>
    <xf numFmtId="0" fontId="29" fillId="6" borderId="3" xfId="2" applyFont="1" applyFill="1" applyBorder="1" applyAlignment="1">
      <alignment horizontal="center" vertical="center"/>
    </xf>
    <xf numFmtId="0" fontId="40" fillId="6" borderId="0" xfId="2" applyFont="1" applyFill="1" applyBorder="1" applyAlignment="1">
      <alignment vertical="center" wrapText="1"/>
    </xf>
    <xf numFmtId="0" fontId="35" fillId="6" borderId="0" xfId="3" applyFont="1" applyFill="1" applyAlignment="1">
      <alignment horizontal="left" vertical="center" wrapText="1" indent="2"/>
    </xf>
    <xf numFmtId="0" fontId="29" fillId="6" borderId="17" xfId="2" applyFont="1" applyFill="1" applyBorder="1" applyAlignment="1">
      <alignment horizontal="center" vertical="center"/>
    </xf>
    <xf numFmtId="0" fontId="29" fillId="6" borderId="18" xfId="2" applyFont="1" applyFill="1" applyBorder="1" applyAlignment="1">
      <alignment horizontal="center" vertical="center"/>
    </xf>
    <xf numFmtId="0" fontId="29" fillId="6" borderId="19" xfId="2" applyFont="1" applyFill="1" applyBorder="1" applyAlignment="1">
      <alignment horizontal="center" vertical="center"/>
    </xf>
    <xf numFmtId="0" fontId="38" fillId="6" borderId="0" xfId="2" applyFont="1" applyFill="1" applyBorder="1" applyAlignment="1">
      <alignment vertical="center"/>
    </xf>
    <xf numFmtId="0" fontId="22" fillId="0" borderId="0" xfId="0" applyFont="1" applyAlignment="1">
      <alignment vertical="center"/>
    </xf>
    <xf numFmtId="0" fontId="21" fillId="0" borderId="0" xfId="2" applyFont="1" applyFill="1" applyBorder="1" applyAlignment="1">
      <alignment horizontal="center" vertical="center"/>
    </xf>
    <xf numFmtId="0" fontId="36" fillId="0" borderId="0" xfId="3" applyFont="1" applyAlignment="1">
      <alignment horizontal="left" vertical="center"/>
    </xf>
    <xf numFmtId="0" fontId="25" fillId="6" borderId="0" xfId="3" applyFont="1" applyFill="1" applyAlignment="1">
      <alignment horizontal="left" vertical="center"/>
    </xf>
    <xf numFmtId="0" fontId="62" fillId="6" borderId="0" xfId="3" applyFont="1" applyFill="1" applyAlignment="1">
      <alignment horizontal="left" vertical="center"/>
    </xf>
    <xf numFmtId="0" fontId="37" fillId="6" borderId="0" xfId="3" applyFont="1" applyFill="1" applyAlignment="1">
      <alignment horizontal="left" vertical="center" wrapText="1" indent="3"/>
    </xf>
    <xf numFmtId="0" fontId="44" fillId="6" borderId="0" xfId="3" applyFont="1" applyFill="1" applyAlignment="1">
      <alignment horizontal="left" vertical="center" wrapText="1" indent="3"/>
    </xf>
    <xf numFmtId="0" fontId="25" fillId="0" borderId="44" xfId="3" applyFont="1" applyBorder="1" applyAlignment="1">
      <alignment vertical="center"/>
    </xf>
    <xf numFmtId="0" fontId="25" fillId="0" borderId="45" xfId="3" applyFont="1" applyBorder="1" applyAlignment="1">
      <alignment vertical="center"/>
    </xf>
    <xf numFmtId="0" fontId="36" fillId="0" borderId="40" xfId="3" applyFont="1" applyBorder="1" applyAlignment="1">
      <alignment horizontal="left" vertical="center"/>
    </xf>
    <xf numFmtId="0" fontId="40" fillId="6" borderId="0" xfId="2" applyFont="1" applyFill="1" applyAlignment="1"/>
    <xf numFmtId="0" fontId="44" fillId="6" borderId="0" xfId="3" applyFont="1" applyFill="1" applyAlignment="1">
      <alignment vertical="center" wrapText="1"/>
    </xf>
    <xf numFmtId="0" fontId="29" fillId="6" borderId="43" xfId="2" applyFont="1" applyFill="1" applyBorder="1" applyAlignment="1">
      <alignment horizontal="center" vertical="center"/>
    </xf>
    <xf numFmtId="0" fontId="29" fillId="6" borderId="22" xfId="2" applyFont="1" applyFill="1" applyBorder="1" applyAlignment="1">
      <alignment horizontal="center" vertical="center"/>
    </xf>
    <xf numFmtId="0" fontId="29" fillId="6" borderId="41" xfId="2" applyFont="1" applyFill="1" applyBorder="1" applyAlignment="1">
      <alignment horizontal="center" vertical="center"/>
    </xf>
    <xf numFmtId="0" fontId="29" fillId="6" borderId="0" xfId="2" applyFont="1" applyFill="1" applyBorder="1" applyAlignment="1">
      <alignment horizontal="center" vertical="center"/>
    </xf>
    <xf numFmtId="0" fontId="54" fillId="6" borderId="0" xfId="2" applyFont="1" applyFill="1" applyAlignment="1"/>
    <xf numFmtId="0" fontId="1" fillId="0" borderId="0" xfId="3" applyFont="1" applyAlignment="1">
      <alignment horizontal="left" vertical="center"/>
    </xf>
    <xf numFmtId="0" fontId="17" fillId="6" borderId="0" xfId="3" applyFont="1" applyFill="1" applyAlignment="1">
      <alignment vertical="center"/>
    </xf>
    <xf numFmtId="0" fontId="55" fillId="6" borderId="0" xfId="3" applyFont="1" applyFill="1" applyAlignment="1">
      <alignment horizontal="left" vertical="center"/>
    </xf>
    <xf numFmtId="0" fontId="44" fillId="0" borderId="0" xfId="3" applyFont="1" applyAlignment="1">
      <alignment horizontal="left" vertical="center"/>
    </xf>
    <xf numFmtId="0" fontId="26" fillId="7" borderId="0" xfId="3" applyFont="1" applyFill="1" applyAlignment="1">
      <alignment vertical="center"/>
    </xf>
    <xf numFmtId="0" fontId="58" fillId="9" borderId="27" xfId="3" applyFont="1" applyFill="1" applyBorder="1" applyAlignment="1">
      <alignment horizontal="left" vertical="center"/>
    </xf>
    <xf numFmtId="0" fontId="58" fillId="9" borderId="1" xfId="3" applyFont="1" applyFill="1" applyBorder="1" applyAlignment="1">
      <alignment horizontal="left" vertical="center"/>
    </xf>
    <xf numFmtId="0" fontId="58" fillId="9" borderId="28" xfId="3" applyFont="1" applyFill="1" applyBorder="1" applyAlignment="1">
      <alignment horizontal="left" vertical="center"/>
    </xf>
    <xf numFmtId="0" fontId="62" fillId="6" borderId="0" xfId="0" applyFont="1" applyFill="1" applyAlignment="1">
      <alignment vertical="center" wrapText="1"/>
    </xf>
    <xf numFmtId="0" fontId="44" fillId="6" borderId="0" xfId="0" applyFont="1" applyFill="1" applyAlignment="1">
      <alignment horizontal="left" vertical="center" wrapText="1" indent="3"/>
    </xf>
    <xf numFmtId="0" fontId="37" fillId="6" borderId="0" xfId="0" applyFont="1" applyFill="1" applyAlignment="1">
      <alignment horizontal="left" vertical="center" wrapText="1" indent="3"/>
    </xf>
    <xf numFmtId="0" fontId="37" fillId="6" borderId="0" xfId="0" applyFont="1" applyFill="1" applyAlignment="1">
      <alignment horizontal="left" vertical="center" wrapText="1"/>
    </xf>
    <xf numFmtId="0" fontId="37" fillId="6" borderId="0" xfId="0" applyFont="1" applyFill="1" applyAlignment="1">
      <alignment horizontal="left" vertical="top" wrapText="1" indent="3"/>
    </xf>
    <xf numFmtId="0" fontId="27" fillId="6" borderId="0" xfId="0" applyFont="1" applyFill="1" applyAlignment="1">
      <alignment vertical="center"/>
    </xf>
    <xf numFmtId="0" fontId="35" fillId="0" borderId="2" xfId="3" applyFont="1" applyBorder="1" applyAlignment="1" applyProtection="1">
      <alignment vertical="center"/>
      <protection locked="0"/>
    </xf>
    <xf numFmtId="0" fontId="25" fillId="0" borderId="0" xfId="3" applyFont="1" applyAlignment="1">
      <alignment vertical="center"/>
    </xf>
    <xf numFmtId="0" fontId="25" fillId="0" borderId="42" xfId="3" applyFont="1" applyBorder="1" applyAlignment="1">
      <alignment vertical="center"/>
    </xf>
    <xf numFmtId="0" fontId="64" fillId="7" borderId="0" xfId="2" applyFont="1" applyFill="1" applyBorder="1" applyAlignment="1">
      <alignment horizontal="left" vertical="center" wrapText="1"/>
    </xf>
    <xf numFmtId="0" fontId="64" fillId="7" borderId="4" xfId="2" applyFont="1" applyFill="1" applyBorder="1" applyAlignment="1">
      <alignment horizontal="left" vertical="center" wrapText="1"/>
    </xf>
    <xf numFmtId="0" fontId="54" fillId="6" borderId="4" xfId="2" applyFont="1" applyFill="1" applyBorder="1" applyAlignment="1">
      <alignment horizontal="left" vertical="center" wrapText="1"/>
    </xf>
    <xf numFmtId="0" fontId="44" fillId="6" borderId="0" xfId="0" applyFont="1" applyFill="1" applyAlignment="1">
      <alignment horizontal="left" vertical="center" wrapText="1"/>
    </xf>
    <xf numFmtId="166" fontId="36" fillId="0" borderId="0" xfId="1" applyFont="1" applyAlignment="1">
      <alignment horizontal="left" vertical="center"/>
    </xf>
    <xf numFmtId="166" fontId="64" fillId="7" borderId="0" xfId="1" applyFont="1" applyFill="1" applyBorder="1" applyAlignment="1">
      <alignment horizontal="left" vertical="center" wrapText="1"/>
    </xf>
    <xf numFmtId="166" fontId="25" fillId="0" borderId="0" xfId="1" applyFont="1" applyAlignment="1">
      <alignment vertical="center"/>
    </xf>
    <xf numFmtId="166" fontId="29" fillId="6" borderId="22" xfId="1" applyFont="1" applyFill="1" applyBorder="1" applyAlignment="1">
      <alignment horizontal="center" vertical="center"/>
    </xf>
    <xf numFmtId="166" fontId="29" fillId="6" borderId="0" xfId="1" applyFont="1" applyFill="1" applyBorder="1" applyAlignment="1">
      <alignment horizontal="center" vertical="center"/>
    </xf>
    <xf numFmtId="166" fontId="25" fillId="0" borderId="42" xfId="1" applyFont="1" applyBorder="1" applyAlignment="1">
      <alignment vertical="center"/>
    </xf>
    <xf numFmtId="166" fontId="36" fillId="0" borderId="0" xfId="1" applyFont="1" applyAlignment="1">
      <alignment horizontal="left" vertical="center" wrapText="1"/>
    </xf>
    <xf numFmtId="0" fontId="25" fillId="0" borderId="2" xfId="3" applyFont="1" applyBorder="1" applyAlignment="1">
      <alignment vertical="center"/>
    </xf>
    <xf numFmtId="166" fontId="25" fillId="0" borderId="2" xfId="1" applyFont="1" applyBorder="1" applyAlignment="1">
      <alignment vertical="center"/>
    </xf>
    <xf numFmtId="0" fontId="28" fillId="6" borderId="0" xfId="0" applyFont="1" applyFill="1" applyAlignment="1">
      <alignment vertical="center"/>
    </xf>
    <xf numFmtId="166" fontId="28" fillId="6" borderId="0" xfId="1" applyFont="1" applyFill="1" applyAlignment="1">
      <alignment vertical="center"/>
    </xf>
    <xf numFmtId="0" fontId="44" fillId="6" borderId="0" xfId="3" applyFont="1" applyFill="1" applyAlignment="1">
      <alignment horizontal="left" vertical="center" indent="1"/>
    </xf>
    <xf numFmtId="166" fontId="44" fillId="6" borderId="0" xfId="1" applyFont="1" applyFill="1" applyAlignment="1">
      <alignment horizontal="left" vertical="center" indent="1"/>
    </xf>
    <xf numFmtId="166" fontId="25" fillId="6" borderId="0" xfId="1" applyFont="1" applyFill="1" applyAlignment="1">
      <alignment horizontal="left" vertical="center"/>
    </xf>
    <xf numFmtId="0" fontId="24" fillId="6" borderId="0" xfId="0" applyFont="1" applyFill="1" applyAlignment="1">
      <alignment vertical="center" wrapText="1"/>
    </xf>
    <xf numFmtId="166" fontId="24" fillId="6" borderId="0" xfId="1" applyFont="1" applyFill="1" applyAlignment="1">
      <alignment vertical="center" wrapText="1"/>
    </xf>
    <xf numFmtId="0" fontId="44" fillId="6" borderId="0" xfId="0" applyFont="1" applyFill="1" applyAlignment="1">
      <alignment horizontal="left" vertical="center" wrapText="1" indent="2"/>
    </xf>
    <xf numFmtId="166" fontId="44" fillId="6" borderId="0" xfId="1" applyFont="1" applyFill="1" applyAlignment="1">
      <alignment horizontal="left" vertical="center" wrapText="1" indent="2"/>
    </xf>
    <xf numFmtId="166" fontId="54" fillId="6" borderId="0" xfId="1" applyFont="1" applyFill="1" applyAlignment="1"/>
    <xf numFmtId="166" fontId="23" fillId="0" borderId="0" xfId="1" applyFont="1" applyAlignment="1"/>
    <xf numFmtId="166" fontId="17" fillId="6" borderId="0" xfId="1" applyFont="1" applyFill="1" applyAlignment="1">
      <alignment vertical="center"/>
    </xf>
    <xf numFmtId="0" fontId="23" fillId="0" borderId="0" xfId="0" applyFont="1" applyAlignment="1"/>
  </cellXfs>
  <cellStyles count="61">
    <cellStyle name="20% - Accent1" xfId="22" builtinId="30" customBuiltin="1"/>
    <cellStyle name="20% - Accent2" xfId="25" builtinId="34" customBuiltin="1"/>
    <cellStyle name="20% - Accent3" xfId="28" builtinId="38" customBuiltin="1"/>
    <cellStyle name="20% - Accent4" xfId="31" builtinId="42" customBuiltin="1"/>
    <cellStyle name="20% - Accent5" xfId="34" builtinId="46" customBuiltin="1"/>
    <cellStyle name="20% - Accent6" xfId="37" builtinId="50" customBuiltin="1"/>
    <cellStyle name="40% - Accent1" xfId="23" builtinId="31" customBuiltin="1"/>
    <cellStyle name="40% - Accent2" xfId="26" builtinId="35" customBuiltin="1"/>
    <cellStyle name="40% - Accent3" xfId="29" builtinId="39" customBuiltin="1"/>
    <cellStyle name="40% - Accent4" xfId="32" builtinId="43" customBuiltin="1"/>
    <cellStyle name="40% - Accent5" xfId="35" builtinId="47" customBuiltin="1"/>
    <cellStyle name="40% - Accent6" xfId="38" builtinId="51" customBuiltin="1"/>
    <cellStyle name="60 % - Accent1 2" xfId="45" xr:uid="{00000000-0005-0000-0000-00000C000000}"/>
    <cellStyle name="60 % - Accent2 2" xfId="46" xr:uid="{00000000-0005-0000-0000-00000D000000}"/>
    <cellStyle name="60 % - Accent3 2" xfId="48" xr:uid="{00000000-0005-0000-0000-00000E000000}"/>
    <cellStyle name="60 % - Accent4 2" xfId="49" xr:uid="{00000000-0005-0000-0000-00000F000000}"/>
    <cellStyle name="60 % - Accent5 2" xfId="50" xr:uid="{00000000-0005-0000-0000-000010000000}"/>
    <cellStyle name="60 % - Accent6 2" xfId="51" xr:uid="{00000000-0005-0000-0000-000011000000}"/>
    <cellStyle name="Accent1" xfId="21" builtinId="29" customBuiltin="1"/>
    <cellStyle name="Accent2" xfId="24" builtinId="33" customBuiltin="1"/>
    <cellStyle name="Accent3" xfId="27" builtinId="37" customBuiltin="1"/>
    <cellStyle name="Accent4" xfId="30" builtinId="41" customBuiltin="1"/>
    <cellStyle name="Accent5" xfId="33" builtinId="45" customBuiltin="1"/>
    <cellStyle name="Accent6" xfId="36" builtinId="49" customBuiltin="1"/>
    <cellStyle name="Bad" xfId="13" builtinId="27" customBuiltin="1"/>
    <cellStyle name="Calculation" xfId="16" builtinId="22" customBuiltin="1"/>
    <cellStyle name="Check Cell" xfId="18" builtinId="23" customBuiltin="1"/>
    <cellStyle name="Comma" xfId="1" builtinId="3"/>
    <cellStyle name="Comma 11 2" xfId="40" xr:uid="{00000000-0005-0000-0000-00001C000000}"/>
    <cellStyle name="Comma 2 2" xfId="59" xr:uid="{00000000-0005-0000-0000-00001D000000}"/>
    <cellStyle name="Explanatory Text" xfId="5" builtinId="53"/>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2" builtinId="8"/>
    <cellStyle name="Hyperlink 2" xfId="4" xr:uid="{00000000-0005-0000-0000-000025000000}"/>
    <cellStyle name="Input" xfId="14" builtinId="20" customBuiltin="1"/>
    <cellStyle name="Lien hypertexte 2" xfId="42" xr:uid="{00000000-0005-0000-0000-000027000000}"/>
    <cellStyle name="Lien hypertexte 3" xfId="60" xr:uid="{00000000-0005-0000-0000-000028000000}"/>
    <cellStyle name="Linked Cell" xfId="17" builtinId="24" customBuiltin="1"/>
    <cellStyle name="Milliers 2" xfId="41" xr:uid="{00000000-0005-0000-0000-00002A000000}"/>
    <cellStyle name="Milliers 3" xfId="57" xr:uid="{00000000-0005-0000-0000-00002B000000}"/>
    <cellStyle name="Milliers 4" xfId="58" xr:uid="{00000000-0005-0000-0000-00002C000000}"/>
    <cellStyle name="Neutre 2" xfId="43" xr:uid="{00000000-0005-0000-0000-00002D000000}"/>
    <cellStyle name="Normal" xfId="0" builtinId="0"/>
    <cellStyle name="Normal 2" xfId="3" xr:uid="{00000000-0005-0000-0000-00002F000000}"/>
    <cellStyle name="Normal 2 2" xfId="39" xr:uid="{00000000-0005-0000-0000-000030000000}"/>
    <cellStyle name="Normal 2 2 2 7" xfId="54" xr:uid="{00000000-0005-0000-0000-000031000000}"/>
    <cellStyle name="Normal 2 2 6" xfId="55" xr:uid="{00000000-0005-0000-0000-000032000000}"/>
    <cellStyle name="Normal 2 3" xfId="47" xr:uid="{00000000-0005-0000-0000-000033000000}"/>
    <cellStyle name="Normal 3 2" xfId="52" xr:uid="{00000000-0005-0000-0000-000034000000}"/>
    <cellStyle name="Normal 606" xfId="53" xr:uid="{00000000-0005-0000-0000-000035000000}"/>
    <cellStyle name="Note 2" xfId="56" xr:uid="{00000000-0005-0000-0000-000036000000}"/>
    <cellStyle name="Output" xfId="15" builtinId="21" customBuiltin="1"/>
    <cellStyle name="Per cent" xfId="6" builtinId="5"/>
    <cellStyle name="Texte explicatif 2" xfId="44" xr:uid="{00000000-0005-0000-0000-000039000000}"/>
    <cellStyle name="Title" xfId="7" builtinId="15" customBuiltin="1"/>
    <cellStyle name="Total" xfId="20" builtinId="25" customBuiltin="1"/>
    <cellStyle name="Warning Text" xfId="19" builtinId="11" customBuiltin="1"/>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70" formatCode="_(* #,##0_);_(* \(#,##0\);_(* &quot;-&quot;??_);_(@_)"/>
      <fill>
        <patternFill patternType="solid">
          <fgColor indexed="64"/>
          <bgColor rgb="FFFFFF00"/>
        </patternFill>
      </fill>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family val="2"/>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fill>
        <patternFill patternType="solid">
          <fgColor indexed="64"/>
          <bgColor rgb="FFFFFF00"/>
        </patternFill>
      </fill>
    </dxf>
    <dxf>
      <font>
        <b val="0"/>
        <i/>
        <strike val="0"/>
        <condense val="0"/>
        <extend val="0"/>
        <outline val="0"/>
        <shadow val="0"/>
        <u val="none"/>
        <vertAlign val="baseline"/>
        <sz val="11"/>
        <color theme="1"/>
        <name val="Franklin Gothic Book"/>
        <scheme val="none"/>
      </font>
      <numFmt numFmtId="168" formatCode="_ * #,##0_ ;_ * \-#,##0_ ;_ * &quot;-&quot;??_ ;_ @_ "/>
      <fill>
        <patternFill patternType="solid">
          <fgColor indexed="64"/>
          <bgColor rgb="FFFFFF00"/>
        </patternFill>
      </fill>
      <alignment horizontal="right" vertical="center" textRotation="0" wrapText="0" indent="0" justifyLastLine="0" shrinkToFit="0" readingOrder="0"/>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numFmt numFmtId="169" formatCode="_ * #,##0.000_ ;_ * \-#,##0.000_ ;_ * &quot;-&quot;??_ ;_ @_ "/>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numFmt numFmtId="0" formatCode="General"/>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pivot="0" count="3" xr9:uid="{00000000-0011-0000-FFFF-FFFF00000000}">
      <tableStyleElement type="headerRow" dxfId="103"/>
      <tableStyleElement type="firstRowStripe" dxfId="102"/>
      <tableStyleElement type="secondRowStripe" dxfId="101"/>
    </tableStyle>
  </tableStyles>
  <colors>
    <mruColors>
      <color rgb="FFF6A70A"/>
      <color rgb="FF188FBB"/>
      <color rgb="FF1BC2EE"/>
      <color rgb="FF165B89"/>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09650"/>
          <a:ext cx="12601575"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0500" y="0"/>
          <a:ext cx="21155025"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11</xdr:col>
      <xdr:colOff>158644</xdr:colOff>
      <xdr:row>28</xdr:row>
      <xdr:rowOff>22410</xdr:rowOff>
    </xdr:from>
    <xdr:to>
      <xdr:col>13</xdr:col>
      <xdr:colOff>4849767</xdr:colOff>
      <xdr:row>70</xdr:row>
      <xdr:rowOff>98</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12894" y="4784910"/>
          <a:ext cx="6191084" cy="874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hman\Zambia\EITI%20Summary%202018\en_eiti_summary_data_template_2.0%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9:I43" totalsRowShown="0" headerRowDxfId="100" dataDxfId="99" tableBorderDxfId="98" headerRowCellStyle="Normal 2">
  <autoFilter ref="B29:I43" xr:uid="{00000000-0009-0000-0100-000009000000}"/>
  <tableColumns count="8">
    <tableColumn id="1" xr3:uid="{00000000-0010-0000-0000-000001000000}" name="Full company name" dataDxfId="97"/>
    <tableColumn id="7" xr3:uid="{00000000-0010-0000-0000-000007000000}" name="Company type" dataDxfId="96" dataCellStyle="Normal 2"/>
    <tableColumn id="2" xr3:uid="{00000000-0010-0000-0000-000002000000}" name="Company ID number" dataDxfId="95"/>
    <tableColumn id="5" xr3:uid="{00000000-0010-0000-0000-000005000000}" name="Sector" dataDxfId="94" dataCellStyle="Normal 2"/>
    <tableColumn id="3" xr3:uid="{00000000-0010-0000-0000-000003000000}" name="Commodities (comma-seperated)" dataDxfId="93" dataCellStyle="Normal 2"/>
    <tableColumn id="4" xr3:uid="{00000000-0010-0000-0000-000004000000}" name="Stock exchange listing or company website " dataDxfId="92"/>
    <tableColumn id="8" xr3:uid="{00000000-0010-0000-0000-000008000000}" name="Audited financial statement (or balance sheet, cash flows, profit/loss statement if unavailable)" dataDxfId="91"/>
    <tableColumn id="6" xr3:uid="{00000000-0010-0000-0000-000006000000}" name="Payments to Governments Report" dataDxfId="90">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3" totalsRowShown="0" headerRowDxfId="21">
  <autoFilter ref="N2:P73" xr:uid="{00000000-0009-0000-0100-000005000000}"/>
  <sortState xmlns:xlrd2="http://schemas.microsoft.com/office/spreadsheetml/2017/richdata2" ref="N4:P71">
    <sortCondition ref="O3:O71"/>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23" totalsRowShown="0" headerRowDxfId="89" dataDxfId="88" tableBorderDxfId="87" headerRowCellStyle="Normal 2">
  <autoFilter ref="B14:E23" xr:uid="{00000000-0009-0000-0100-00000B000000}"/>
  <tableColumns count="4">
    <tableColumn id="1" xr3:uid="{00000000-0010-0000-0100-000001000000}" name="Full name of agency" dataDxfId="86"/>
    <tableColumn id="4" xr3:uid="{00000000-0010-0000-0100-000004000000}" name="Agency type" dataDxfId="85" dataCellStyle="Normal 2"/>
    <tableColumn id="2" xr3:uid="{00000000-0010-0000-0100-000002000000}" name="ID number (if applicable)" dataDxfId="84"/>
    <tableColumn id="3" xr3:uid="{00000000-0010-0000-0100-000003000000}" name="Total reported" dataDxfId="83">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46:J64" totalsRowShown="0" headerRowDxfId="82" dataDxfId="81" tableBorderDxfId="80" headerRowCellStyle="Normal 2">
  <autoFilter ref="B46:J64" xr:uid="{00000000-0009-0000-0100-00000E000000}"/>
  <tableColumns count="9">
    <tableColumn id="1" xr3:uid="{00000000-0010-0000-0200-000001000000}" name="Full project name" dataDxfId="79"/>
    <tableColumn id="2" xr3:uid="{00000000-0010-0000-0200-000002000000}" name="Legal agreement reference number(s): contract, licence, lease, concession, …" dataDxfId="78">
      <calculatedColumnFormula>"7057-HQ-LML "</calculatedColumnFormula>
    </tableColumn>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tableColumn id="8" xr3:uid="{00000000-0010-0000-0200-000008000000}" name="Unit" dataDxfId="73"/>
    <tableColumn id="9" xr3:uid="{00000000-0010-0000-0200-000009000000}" name="Production (value)" dataDxfId="7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49" totalsRowShown="0" headerRowDxfId="70" dataDxfId="69">
  <autoFilter ref="B21:K49" xr:uid="{00000000-0009-0000-0100-000006000000}"/>
  <sortState xmlns:xlrd2="http://schemas.microsoft.com/office/spreadsheetml/2017/richdata2" ref="B22:K49">
    <sortCondition descending="1" ref="J21:J49"/>
  </sortState>
  <tableColumns count="10">
    <tableColumn id="8" xr3:uid="{00000000-0010-0000-0300-000008000000}" name="GFS Level 1" dataDxfId="68">
      <calculatedColumnFormula>IFERROR(VLOOKUP(Government_revenues_table[[#This Row],[GFS Classification]],Table6_GFS_codes_classification[],COLUMNS($F:F)+3,FALSE),"Do not enter data")</calculatedColumnFormula>
    </tableColumn>
    <tableColumn id="9" xr3:uid="{00000000-0010-0000-0300-000009000000}" name="GFS Level 2" dataDxfId="67">
      <calculatedColumnFormula>IFERROR(VLOOKUP(Government_revenues_table[[#This Row],[GFS Classification]],Table6_GFS_codes_classification[],COLUMNS($F:G)+3,FALSE),"Do not enter data")</calculatedColumnFormula>
    </tableColumn>
    <tableColumn id="10" xr3:uid="{00000000-0010-0000-0300-00000A000000}" name="GFS Level 3" dataDxfId="66">
      <calculatedColumnFormula>IFERROR(VLOOKUP(Government_revenues_table[[#This Row],[GFS Classification]],Table6_GFS_codes_classification[],COLUMNS($F:H)+3,FALSE),"Do not enter data")</calculatedColumnFormula>
    </tableColumn>
    <tableColumn id="7" xr3:uid="{00000000-0010-0000-0300-000007000000}" name="GFS Level 4" dataDxfId="65">
      <calculatedColumnFormula>IFERROR(VLOOKUP(Government_revenues_table[[#This Row],[GFS Classification]],Table6_GFS_codes_classification[],COLUMNS($F:I)+3,FALSE),"Do not enter data")</calculatedColumnFormula>
    </tableColumn>
    <tableColumn id="1" xr3:uid="{00000000-0010-0000-0300-000001000000}" name="GFS Classification" dataDxfId="64"/>
    <tableColumn id="11" xr3:uid="{00000000-0010-0000-0300-00000B000000}" name="Sector" dataDxfId="63"/>
    <tableColumn id="3" xr3:uid="{00000000-0010-0000-0300-000003000000}" name="Revenue stream name" dataDxfId="62"/>
    <tableColumn id="4" xr3:uid="{00000000-0010-0000-0300-000004000000}" name="Government entity" dataDxfId="61"/>
    <tableColumn id="5" xr3:uid="{00000000-0010-0000-0300-000005000000}" name="Revenue value" dataDxfId="60" dataCellStyle="Comma"/>
    <tableColumn id="2" xr3:uid="{00000000-0010-0000-0300-000002000000}"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171" totalsRowShown="0" headerRowDxfId="58" dataDxfId="57">
  <autoFilter ref="B14:N171" xr:uid="{00000000-0009-0000-0100-00000A000000}">
    <filterColumn colId="6">
      <customFilters>
        <customFilter operator="notEqual" val=" "/>
      </customFilters>
    </filterColumn>
  </autoFilter>
  <sortState xmlns:xlrd2="http://schemas.microsoft.com/office/spreadsheetml/2017/richdata2" ref="B15:N171">
    <sortCondition ref="C14:C171"/>
  </sortState>
  <tableColumns count="13">
    <tableColumn id="7" xr3:uid="{00000000-0010-0000-0400-000007000000}" name="Sector" dataDxfId="56">
      <calculatedColumnFormula>VLOOKUP(C15,Companies[],3,FALSE)</calculatedColumnFormula>
    </tableColumn>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tableColumn id="2" xr3:uid="{00000000-0010-0000-0400-000002000000}" name="Project name" dataDxfId="50"/>
    <tableColumn id="13" xr3:uid="{00000000-0010-0000-0400-00000D000000}" name="Reporting currency" dataDxfId="49"/>
    <tableColumn id="14" xr3:uid="{00000000-0010-0000-0400-00000E000000}" name="Revenue value" dataDxfId="48">
      <calculatedColumnFormula>H15+I15</calculatedColumnFormula>
    </tableColumn>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30" headerRowBorderDxfId="28" tableBorderDxfId="29">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zambiaeiti.org/wp-content/uploads/2022/01/2020-ZEITI-Report.pdf"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boz.zm/" TargetMode="External"/><Relationship Id="rId5" Type="http://schemas.openxmlformats.org/officeDocument/2006/relationships/hyperlink" Target="mailto:lupindachimwasu@zambiaeiti.org"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printerSettings" Target="../printerSettings/printerSettings3.bin"/><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pacra.org.zm/"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portals.landfolio.com/zambia/"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zccm-ih.financifi.com/financials/financial-statements/"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www.ndolalime.co.zm/"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zccm-ih.com.zm/" TargetMode="External"/><Relationship Id="rId35" Type="http://schemas.openxmlformats.org/officeDocument/2006/relationships/vmlDrawing" Target="../drawings/vmlDrawing1.vml"/><Relationship Id="rId8"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irst-quantum.com/English/our-operations/default.aspx" TargetMode="External"/><Relationship Id="rId13" Type="http://schemas.openxmlformats.org/officeDocument/2006/relationships/hyperlink" Target="https://gemfields.com/our-mines-assets/kagem/" TargetMode="External"/><Relationship Id="rId18" Type="http://schemas.openxmlformats.org/officeDocument/2006/relationships/table" Target="../tables/table2.xml"/><Relationship Id="rId3" Type="http://schemas.openxmlformats.org/officeDocument/2006/relationships/hyperlink" Target="https://eiti.org/summary-data-template" TargetMode="External"/><Relationship Id="rId7" Type="http://schemas.openxmlformats.org/officeDocument/2006/relationships/hyperlink" Target="https://www.first-quantum.com/English/our-operations/default.aspx" TargetMode="External"/><Relationship Id="rId12" Type="http://schemas.openxmlformats.org/officeDocument/2006/relationships/hyperlink" Target="https://lubambe.com/" TargetMode="External"/><Relationship Id="rId17" Type="http://schemas.openxmlformats.org/officeDocument/2006/relationships/table" Target="../tables/table1.xml"/><Relationship Id="rId2" Type="http://schemas.openxmlformats.org/officeDocument/2006/relationships/hyperlink" Target="mailto:data@eiti.org" TargetMode="External"/><Relationship Id="rId16" Type="http://schemas.openxmlformats.org/officeDocument/2006/relationships/printerSettings" Target="../printerSettings/printerSettings4.bin"/><Relationship Id="rId1" Type="http://schemas.openxmlformats.org/officeDocument/2006/relationships/hyperlink" Target="mailto:data@eiti.org" TargetMode="External"/><Relationship Id="rId6" Type="http://schemas.openxmlformats.org/officeDocument/2006/relationships/hyperlink" Target="https://www.barrick.com/English/operations/lumwana/default.aspx" TargetMode="External"/><Relationship Id="rId11" Type="http://schemas.openxmlformats.org/officeDocument/2006/relationships/hyperlink" Target="http://www.cnmc.com.cn/indexen.jsp" TargetMode="External"/><Relationship Id="rId5" Type="http://schemas.openxmlformats.org/officeDocument/2006/relationships/hyperlink" Target="http://kcm.co.zm/" TargetMode="External"/><Relationship Id="rId15" Type="http://schemas.openxmlformats.org/officeDocument/2006/relationships/hyperlink" Target="http://www.cnmc.com.cn/detailen.jsp?article_millseconds=1319198696828&amp;column_no=0118" TargetMode="External"/><Relationship Id="rId10" Type="http://schemas.openxmlformats.org/officeDocument/2006/relationships/hyperlink" Target="http://www.zccm-ih.com.zm/" TargetMode="External"/><Relationship Id="rId19" Type="http://schemas.openxmlformats.org/officeDocument/2006/relationships/table" Target="../tables/table3.xml"/><Relationship Id="rId4" Type="http://schemas.openxmlformats.org/officeDocument/2006/relationships/hyperlink" Target="https://www.first-quantum.com/English/our-operations/default.aspx" TargetMode="External"/><Relationship Id="rId9" Type="http://schemas.openxmlformats.org/officeDocument/2006/relationships/hyperlink" Target="http://www.maambacoal.com/" TargetMode="External"/><Relationship Id="rId14" Type="http://schemas.openxmlformats.org/officeDocument/2006/relationships/hyperlink" Target="https://www.lafarge.co.zm/"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vmlDrawing" Target="../drawings/vmlDrawing2.v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showGridLines="0" topLeftCell="A33" zoomScale="80" zoomScaleNormal="80" workbookViewId="0"/>
  </sheetViews>
  <sheetFormatPr defaultColWidth="4" defaultRowHeight="24" customHeight="1"/>
  <cols>
    <col min="1" max="1" width="4" style="17"/>
    <col min="2" max="2" width="4" style="17" hidden="1" customWidth="1"/>
    <col min="3" max="3" width="76.5703125" style="17" customWidth="1"/>
    <col min="4" max="4" width="2.85546875" style="17" customWidth="1"/>
    <col min="5" max="5" width="56.140625" style="17" customWidth="1"/>
    <col min="6" max="6" width="2.85546875" style="17" customWidth="1"/>
    <col min="7" max="7" width="50.5703125" style="17" customWidth="1"/>
    <col min="8" max="16384" width="4" style="17"/>
  </cols>
  <sheetData>
    <row r="1" spans="2:7" ht="15.75" customHeight="1">
      <c r="B1" s="257"/>
      <c r="C1" s="18"/>
      <c r="D1" s="257"/>
      <c r="E1" s="257"/>
      <c r="F1" s="257"/>
      <c r="G1" s="257"/>
    </row>
    <row r="2" spans="2:7" ht="15">
      <c r="B2" s="257"/>
      <c r="C2" s="257"/>
      <c r="D2" s="257"/>
      <c r="E2" s="257"/>
      <c r="F2" s="257"/>
      <c r="G2" s="257"/>
    </row>
    <row r="3" spans="2:7" ht="15">
      <c r="B3" s="257"/>
      <c r="C3" s="257"/>
      <c r="D3" s="257"/>
      <c r="E3" s="260"/>
      <c r="F3" s="257"/>
      <c r="G3" s="260"/>
    </row>
    <row r="4" spans="2:7" ht="15">
      <c r="B4" s="257"/>
      <c r="C4" s="257"/>
      <c r="D4" s="257"/>
      <c r="E4" s="260" t="s">
        <v>0</v>
      </c>
      <c r="F4" s="257"/>
      <c r="G4" s="261">
        <v>44228</v>
      </c>
    </row>
    <row r="5" spans="2:7" ht="15">
      <c r="B5" s="257"/>
      <c r="C5" s="257"/>
      <c r="D5" s="257"/>
      <c r="E5" s="257"/>
      <c r="F5" s="257"/>
      <c r="G5" s="257"/>
    </row>
    <row r="6" spans="2:7" ht="3.75" customHeight="1">
      <c r="B6" s="257"/>
      <c r="C6" s="257"/>
      <c r="D6" s="257"/>
      <c r="E6" s="257"/>
      <c r="F6" s="257"/>
      <c r="G6" s="257"/>
    </row>
    <row r="7" spans="2:7" ht="3.75" customHeight="1">
      <c r="B7" s="257"/>
      <c r="C7" s="257"/>
      <c r="D7" s="257"/>
      <c r="E7" s="257"/>
      <c r="F7" s="257"/>
      <c r="G7" s="257"/>
    </row>
    <row r="8" spans="2:7" ht="15">
      <c r="B8" s="257"/>
      <c r="C8" s="257"/>
      <c r="D8" s="257"/>
      <c r="E8" s="257"/>
      <c r="F8" s="257"/>
      <c r="G8" s="257"/>
    </row>
    <row r="9" spans="2:7" ht="15">
      <c r="B9" s="257"/>
      <c r="C9" s="38"/>
      <c r="D9" s="39"/>
      <c r="E9" s="39"/>
      <c r="F9" s="262"/>
      <c r="G9" s="262"/>
    </row>
    <row r="10" spans="2:7">
      <c r="B10" s="257"/>
      <c r="C10" s="105" t="s">
        <v>1</v>
      </c>
      <c r="D10" s="263"/>
      <c r="E10" s="263"/>
      <c r="F10" s="262"/>
      <c r="G10" s="262"/>
    </row>
    <row r="11" spans="2:7" ht="15">
      <c r="B11" s="257"/>
      <c r="C11" s="40" t="s">
        <v>2</v>
      </c>
      <c r="D11" s="41"/>
      <c r="E11" s="41"/>
      <c r="F11" s="262"/>
      <c r="G11" s="262"/>
    </row>
    <row r="12" spans="2:7" ht="15">
      <c r="B12" s="257"/>
      <c r="C12" s="38"/>
      <c r="D12" s="39"/>
      <c r="E12" s="39"/>
      <c r="F12" s="262"/>
      <c r="G12" s="262"/>
    </row>
    <row r="13" spans="2:7" ht="15">
      <c r="B13" s="257"/>
      <c r="C13" s="42" t="s">
        <v>3</v>
      </c>
      <c r="D13" s="39"/>
      <c r="E13" s="39"/>
      <c r="F13" s="262"/>
      <c r="G13" s="262"/>
    </row>
    <row r="14" spans="2:7" ht="15">
      <c r="B14" s="257"/>
      <c r="C14" s="305" t="s">
        <v>4</v>
      </c>
      <c r="D14" s="305"/>
      <c r="E14" s="305"/>
      <c r="F14" s="262"/>
      <c r="G14" s="262"/>
    </row>
    <row r="15" spans="2:7" ht="15">
      <c r="B15" s="257"/>
      <c r="C15" s="43"/>
      <c r="D15" s="43"/>
      <c r="E15" s="43"/>
      <c r="F15" s="262"/>
      <c r="G15" s="262"/>
    </row>
    <row r="16" spans="2:7" ht="15">
      <c r="B16" s="257"/>
      <c r="C16" s="44" t="s">
        <v>5</v>
      </c>
      <c r="D16" s="45"/>
      <c r="E16" s="45"/>
      <c r="F16" s="262"/>
      <c r="G16" s="262"/>
    </row>
    <row r="17" spans="2:7" ht="15">
      <c r="B17" s="257"/>
      <c r="C17" s="46" t="s">
        <v>6</v>
      </c>
      <c r="D17" s="45"/>
      <c r="E17" s="45"/>
      <c r="F17" s="262"/>
      <c r="G17" s="262"/>
    </row>
    <row r="18" spans="2:7" ht="15">
      <c r="B18" s="257"/>
      <c r="C18" s="46" t="s">
        <v>7</v>
      </c>
      <c r="D18" s="45"/>
      <c r="E18" s="45"/>
      <c r="F18" s="262"/>
      <c r="G18" s="262"/>
    </row>
    <row r="19" spans="2:7" ht="15">
      <c r="B19" s="257"/>
      <c r="C19" s="309" t="s">
        <v>8</v>
      </c>
      <c r="D19" s="309"/>
      <c r="E19" s="309"/>
      <c r="F19" s="262"/>
      <c r="G19" s="262"/>
    </row>
    <row r="20" spans="2:7" ht="32.1" customHeight="1">
      <c r="B20" s="257"/>
      <c r="C20" s="304" t="s">
        <v>9</v>
      </c>
      <c r="D20" s="304"/>
      <c r="E20" s="304"/>
      <c r="F20" s="262"/>
      <c r="G20" s="262"/>
    </row>
    <row r="21" spans="2:7" ht="15">
      <c r="B21" s="257"/>
      <c r="C21" s="45"/>
      <c r="D21" s="45"/>
      <c r="E21" s="45"/>
      <c r="F21" s="262"/>
      <c r="G21" s="262"/>
    </row>
    <row r="22" spans="2:7" ht="15">
      <c r="B22" s="257"/>
      <c r="C22" s="44" t="s">
        <v>10</v>
      </c>
      <c r="D22" s="46"/>
      <c r="E22" s="46"/>
      <c r="F22" s="262"/>
      <c r="G22" s="262"/>
    </row>
    <row r="23" spans="2:7" ht="15">
      <c r="B23" s="257"/>
      <c r="C23" s="46"/>
      <c r="D23" s="46"/>
      <c r="E23" s="46"/>
      <c r="F23" s="262"/>
      <c r="G23" s="262"/>
    </row>
    <row r="24" spans="2:7" ht="15">
      <c r="B24" s="257"/>
      <c r="C24" s="47"/>
      <c r="D24" s="263"/>
      <c r="E24" s="263"/>
      <c r="F24" s="262"/>
      <c r="G24" s="262"/>
    </row>
    <row r="25" spans="2:7" ht="15">
      <c r="B25" s="257"/>
      <c r="C25" s="48" t="s">
        <v>11</v>
      </c>
      <c r="D25" s="263"/>
      <c r="E25" s="263"/>
      <c r="F25" s="262"/>
      <c r="G25" s="262"/>
    </row>
    <row r="26" spans="2:7" ht="15">
      <c r="B26" s="257"/>
      <c r="C26" s="49"/>
      <c r="D26" s="263"/>
      <c r="E26" s="263"/>
      <c r="F26" s="262"/>
      <c r="G26" s="262"/>
    </row>
    <row r="27" spans="2:7" ht="15">
      <c r="B27" s="257"/>
      <c r="C27" s="50" t="s">
        <v>12</v>
      </c>
      <c r="D27" s="263"/>
      <c r="E27" s="263"/>
      <c r="F27" s="262"/>
      <c r="G27" s="262"/>
    </row>
    <row r="28" spans="2:7" ht="15">
      <c r="B28" s="257"/>
      <c r="C28" s="50" t="s">
        <v>13</v>
      </c>
      <c r="D28" s="263"/>
      <c r="E28" s="263"/>
      <c r="F28" s="262"/>
      <c r="G28" s="262"/>
    </row>
    <row r="29" spans="2:7" ht="15">
      <c r="B29" s="257"/>
      <c r="C29" s="50" t="s">
        <v>14</v>
      </c>
      <c r="D29" s="263"/>
      <c r="E29" s="263"/>
      <c r="F29" s="262"/>
      <c r="G29" s="262"/>
    </row>
    <row r="30" spans="2:7" ht="15">
      <c r="B30" s="257"/>
      <c r="C30" s="50" t="s">
        <v>15</v>
      </c>
      <c r="D30" s="263"/>
      <c r="E30" s="263"/>
      <c r="F30" s="262"/>
      <c r="G30" s="262"/>
    </row>
    <row r="31" spans="2:7" ht="15">
      <c r="B31" s="257"/>
      <c r="C31" s="50" t="s">
        <v>16</v>
      </c>
      <c r="D31" s="263"/>
      <c r="E31" s="263"/>
      <c r="F31" s="262"/>
      <c r="G31" s="262"/>
    </row>
    <row r="32" spans="2:7" ht="15">
      <c r="B32" s="257"/>
      <c r="C32" s="47"/>
      <c r="D32" s="47"/>
      <c r="E32" s="47"/>
      <c r="F32" s="262"/>
      <c r="G32" s="262"/>
    </row>
    <row r="33" spans="2:7" ht="15">
      <c r="B33" s="257"/>
      <c r="C33" s="302" t="s">
        <v>17</v>
      </c>
      <c r="D33" s="302"/>
      <c r="E33" s="302"/>
      <c r="F33" s="302"/>
      <c r="G33" s="302"/>
    </row>
    <row r="34" spans="2:7" s="19" customFormat="1" ht="15">
      <c r="B34" s="264"/>
      <c r="C34" s="20"/>
      <c r="D34" s="20"/>
      <c r="E34" s="21"/>
      <c r="F34" s="264"/>
      <c r="G34" s="264"/>
    </row>
    <row r="35" spans="2:7" ht="30">
      <c r="B35" s="257"/>
      <c r="C35" s="51" t="s">
        <v>18</v>
      </c>
      <c r="D35" s="257"/>
      <c r="E35" s="188" t="s">
        <v>19</v>
      </c>
      <c r="F35" s="257"/>
      <c r="G35" s="23" t="s">
        <v>20</v>
      </c>
    </row>
    <row r="36" spans="2:7" s="19" customFormat="1" ht="15">
      <c r="B36" s="264"/>
      <c r="C36" s="24"/>
      <c r="D36" s="264"/>
      <c r="E36" s="24"/>
      <c r="F36" s="264"/>
      <c r="G36" s="24"/>
    </row>
    <row r="37" spans="2:7" ht="15">
      <c r="B37" s="257"/>
      <c r="C37" s="44" t="s">
        <v>21</v>
      </c>
      <c r="D37" s="47"/>
      <c r="E37" s="52"/>
      <c r="F37" s="262"/>
      <c r="G37" s="262"/>
    </row>
    <row r="38" spans="2:7" ht="15">
      <c r="B38" s="257"/>
      <c r="C38" s="25"/>
      <c r="D38" s="25"/>
      <c r="E38" s="26"/>
      <c r="F38" s="257"/>
      <c r="G38" s="257"/>
    </row>
    <row r="40" spans="2:7" ht="15.6" customHeight="1">
      <c r="B40" s="257"/>
      <c r="C40" s="53" t="s">
        <v>22</v>
      </c>
      <c r="D40" s="27"/>
      <c r="E40" s="56" t="s">
        <v>23</v>
      </c>
      <c r="F40" s="57"/>
      <c r="G40" s="58"/>
    </row>
    <row r="41" spans="2:7" ht="43.5" customHeight="1">
      <c r="B41" s="257"/>
      <c r="C41" s="54" t="s">
        <v>24</v>
      </c>
      <c r="D41" s="27"/>
      <c r="E41" s="59" t="s">
        <v>25</v>
      </c>
      <c r="F41" s="60"/>
      <c r="G41" s="61"/>
    </row>
    <row r="42" spans="2:7" ht="31.5" customHeight="1">
      <c r="B42" s="257"/>
      <c r="C42" s="54" t="s">
        <v>26</v>
      </c>
      <c r="D42" s="27"/>
      <c r="E42" s="62" t="s">
        <v>27</v>
      </c>
      <c r="F42" s="60"/>
      <c r="G42" s="61"/>
    </row>
    <row r="43" spans="2:7" ht="24" customHeight="1">
      <c r="B43" s="257"/>
      <c r="C43" s="54" t="s">
        <v>28</v>
      </c>
      <c r="D43" s="27"/>
      <c r="E43" s="59" t="s">
        <v>29</v>
      </c>
      <c r="F43" s="60"/>
      <c r="G43" s="61"/>
    </row>
    <row r="44" spans="2:7" ht="48" customHeight="1">
      <c r="B44" s="257"/>
      <c r="C44" s="55" t="s">
        <v>30</v>
      </c>
      <c r="D44" s="27"/>
      <c r="E44" s="63" t="s">
        <v>31</v>
      </c>
      <c r="F44" s="64"/>
      <c r="G44" s="65"/>
    </row>
    <row r="45" spans="2:7" ht="12" customHeight="1" thickBot="1">
      <c r="B45" s="257"/>
      <c r="C45" s="257"/>
      <c r="D45" s="257"/>
      <c r="E45" s="257"/>
      <c r="F45" s="257"/>
      <c r="G45" s="257"/>
    </row>
    <row r="46" spans="2:7" ht="15.6" thickBot="1">
      <c r="B46" s="257"/>
      <c r="C46" s="306" t="s">
        <v>32</v>
      </c>
      <c r="D46" s="307"/>
      <c r="E46" s="307"/>
      <c r="F46" s="307"/>
      <c r="G46" s="308"/>
    </row>
    <row r="47" spans="2:7" ht="15.6" thickBot="1">
      <c r="B47" s="257"/>
      <c r="C47" s="303" t="s">
        <v>33</v>
      </c>
      <c r="D47" s="303"/>
      <c r="E47" s="303"/>
      <c r="F47" s="303"/>
      <c r="G47" s="303"/>
    </row>
    <row r="48" spans="2:7" ht="15.6" thickBot="1">
      <c r="B48" s="257"/>
      <c r="C48" s="25"/>
      <c r="D48" s="25"/>
      <c r="E48" s="25"/>
      <c r="F48" s="25"/>
      <c r="G48" s="257"/>
    </row>
    <row r="49" spans="2:7" ht="15">
      <c r="B49" s="257"/>
      <c r="C49" s="28" t="s">
        <v>34</v>
      </c>
      <c r="D49" s="29"/>
      <c r="E49" s="30"/>
      <c r="F49" s="29"/>
      <c r="G49" s="29"/>
    </row>
    <row r="50" spans="2:7" ht="15">
      <c r="B50" s="257"/>
      <c r="C50" s="301" t="s">
        <v>35</v>
      </c>
      <c r="D50" s="301"/>
      <c r="E50" s="301"/>
      <c r="F50" s="301"/>
      <c r="G50" s="301"/>
    </row>
    <row r="51" spans="2:7" ht="15">
      <c r="B51" s="31" t="s">
        <v>36</v>
      </c>
      <c r="C51" s="32" t="s">
        <v>37</v>
      </c>
      <c r="D51" s="31"/>
      <c r="E51" s="33"/>
      <c r="F51" s="31"/>
      <c r="G51" s="34"/>
    </row>
    <row r="52" spans="2:7" ht="15">
      <c r="B52" s="257"/>
      <c r="C52" s="257"/>
      <c r="D52" s="257"/>
      <c r="E52" s="257"/>
      <c r="F52" s="257"/>
      <c r="G52" s="257"/>
    </row>
    <row r="53" spans="2:7" ht="15">
      <c r="B53" s="257"/>
      <c r="C53" s="257"/>
      <c r="D53" s="257"/>
      <c r="E53" s="257"/>
      <c r="F53" s="257"/>
      <c r="G53" s="257"/>
    </row>
    <row r="54" spans="2:7" ht="15">
      <c r="B54" s="257"/>
      <c r="C54" s="257"/>
      <c r="D54" s="257"/>
      <c r="E54" s="257"/>
      <c r="F54" s="257"/>
      <c r="G54" s="257"/>
    </row>
    <row r="55" spans="2:7" ht="15">
      <c r="B55" s="257"/>
      <c r="C55" s="257"/>
      <c r="D55" s="257"/>
      <c r="E55" s="257"/>
      <c r="F55" s="257"/>
      <c r="G55" s="257"/>
    </row>
    <row r="56" spans="2:7" ht="15">
      <c r="B56" s="257"/>
      <c r="C56" s="257"/>
      <c r="D56" s="257"/>
      <c r="E56" s="257"/>
      <c r="F56" s="257"/>
      <c r="G56" s="257"/>
    </row>
    <row r="57" spans="2:7" ht="15">
      <c r="B57" s="257"/>
      <c r="C57" s="257"/>
      <c r="D57" s="257"/>
      <c r="E57" s="257"/>
      <c r="F57" s="257"/>
      <c r="G57" s="257"/>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G1:G3 C1:F4 C5:G52" xr:uid="{00000000-0002-0000-0000-000001000000}">
      <formula1>10000</formula1>
      <formula2>50000</formula2>
    </dataValidation>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25" zoomScaleNormal="100" workbookViewId="0">
      <selection activeCell="G42" sqref="G42"/>
    </sheetView>
  </sheetViews>
  <sheetFormatPr defaultColWidth="4" defaultRowHeight="24" customHeight="1"/>
  <cols>
    <col min="1" max="1" width="4" style="7"/>
    <col min="2" max="2" width="4" style="7" hidden="1" customWidth="1"/>
    <col min="3" max="3" width="75" style="7" bestFit="1" customWidth="1"/>
    <col min="4" max="4" width="2.85546875" style="7" customWidth="1"/>
    <col min="5" max="5" width="44.42578125" style="7" bestFit="1" customWidth="1"/>
    <col min="6" max="6" width="2.85546875" style="7" customWidth="1"/>
    <col min="7" max="7" width="40.140625" style="7" bestFit="1" customWidth="1"/>
    <col min="8" max="16384" width="4" style="7"/>
  </cols>
  <sheetData>
    <row r="1" spans="1:7" ht="16.149999999999999"/>
    <row r="2" spans="1:7" ht="16.149999999999999">
      <c r="C2" s="313" t="s">
        <v>38</v>
      </c>
      <c r="D2" s="313"/>
      <c r="E2" s="313"/>
      <c r="F2" s="313"/>
      <c r="G2" s="313"/>
    </row>
    <row r="3" spans="1:7" s="166" customFormat="1">
      <c r="C3" s="314" t="s">
        <v>39</v>
      </c>
      <c r="D3" s="314"/>
      <c r="E3" s="314"/>
      <c r="F3" s="314"/>
      <c r="G3" s="314"/>
    </row>
    <row r="4" spans="1:7" ht="12.75" customHeight="1">
      <c r="C4" s="315" t="s">
        <v>40</v>
      </c>
      <c r="D4" s="315"/>
      <c r="E4" s="315"/>
      <c r="F4" s="315"/>
      <c r="G4" s="315"/>
    </row>
    <row r="5" spans="1:7" ht="12.75" customHeight="1">
      <c r="C5" s="316" t="s">
        <v>41</v>
      </c>
      <c r="D5" s="316"/>
      <c r="E5" s="316"/>
      <c r="F5" s="316"/>
      <c r="G5" s="316"/>
    </row>
    <row r="6" spans="1:7" ht="12.75" customHeight="1">
      <c r="C6" s="316" t="s">
        <v>42</v>
      </c>
      <c r="D6" s="316"/>
      <c r="E6" s="316"/>
      <c r="F6" s="316"/>
      <c r="G6" s="316"/>
    </row>
    <row r="7" spans="1:7" ht="12.75" customHeight="1">
      <c r="C7" s="320" t="s">
        <v>43</v>
      </c>
      <c r="D7" s="320"/>
      <c r="E7" s="320"/>
      <c r="F7" s="320"/>
      <c r="G7" s="320"/>
    </row>
    <row r="8" spans="1:7" ht="16.149999999999999">
      <c r="C8" s="257"/>
      <c r="D8" s="66"/>
      <c r="E8" s="66"/>
      <c r="F8" s="257"/>
      <c r="G8" s="257"/>
    </row>
    <row r="9" spans="1:7" ht="16.149999999999999">
      <c r="C9" s="51" t="s">
        <v>44</v>
      </c>
      <c r="D9" s="264"/>
      <c r="E9" s="22" t="s">
        <v>45</v>
      </c>
      <c r="F9" s="264"/>
      <c r="G9" s="23" t="s">
        <v>20</v>
      </c>
    </row>
    <row r="10" spans="1:7" ht="16.149999999999999">
      <c r="C10" s="257"/>
      <c r="D10" s="66"/>
      <c r="E10" s="66"/>
      <c r="F10" s="257"/>
      <c r="G10" s="257"/>
    </row>
    <row r="11" spans="1:7" s="166" customFormat="1">
      <c r="B11" s="168"/>
      <c r="C11" s="177" t="s">
        <v>46</v>
      </c>
      <c r="E11" s="167"/>
    </row>
    <row r="12" spans="1:7" ht="19.149999999999999" thickBot="1">
      <c r="A12" s="13"/>
      <c r="B12" s="13"/>
      <c r="C12" s="178" t="s">
        <v>47</v>
      </c>
      <c r="D12" s="179"/>
      <c r="E12" s="180" t="s">
        <v>48</v>
      </c>
      <c r="F12" s="179"/>
      <c r="G12" s="181" t="s">
        <v>49</v>
      </c>
    </row>
    <row r="13" spans="1:7" ht="16.899999999999999" thickBot="1">
      <c r="B13" s="14"/>
      <c r="C13" s="67" t="s">
        <v>36</v>
      </c>
      <c r="D13" s="265"/>
      <c r="E13" s="68"/>
      <c r="F13" s="265"/>
      <c r="G13" s="68"/>
    </row>
    <row r="14" spans="1:7" ht="16.149999999999999">
      <c r="A14" s="9"/>
      <c r="B14" s="9" t="s">
        <v>36</v>
      </c>
      <c r="C14" s="69" t="s">
        <v>50</v>
      </c>
      <c r="D14" s="31"/>
      <c r="E14" s="100" t="s">
        <v>51</v>
      </c>
      <c r="F14" s="31"/>
      <c r="G14" s="70"/>
    </row>
    <row r="15" spans="1:7" ht="16.149999999999999">
      <c r="A15" s="9"/>
      <c r="B15" s="9" t="s">
        <v>36</v>
      </c>
      <c r="C15" s="69" t="s">
        <v>52</v>
      </c>
      <c r="D15" s="31"/>
      <c r="E15" s="72" t="str">
        <f>IFERROR(VLOOKUP($E$14,Table1_Country_codes_and_currencies[],3,FALSE),"")</f>
        <v>ZMB</v>
      </c>
      <c r="F15" s="31"/>
      <c r="G15" s="70"/>
    </row>
    <row r="16" spans="1:7" ht="16.149999999999999">
      <c r="B16" s="9" t="s">
        <v>36</v>
      </c>
      <c r="C16" s="69" t="s">
        <v>53</v>
      </c>
      <c r="D16" s="31"/>
      <c r="E16" s="72" t="str">
        <f>IFERROR(VLOOKUP($E$14,Table1_Country_codes_and_currencies[],7,FALSE),"")</f>
        <v>Zambian Kwacha</v>
      </c>
      <c r="F16" s="31"/>
      <c r="G16" s="70"/>
    </row>
    <row r="17" spans="1:7" ht="16.899999999999999" thickBot="1">
      <c r="B17" s="9" t="s">
        <v>36</v>
      </c>
      <c r="C17" s="76" t="s">
        <v>54</v>
      </c>
      <c r="D17" s="73"/>
      <c r="E17" s="74" t="str">
        <f>IFERROR(VLOOKUP($E$14,Table1_Country_codes_and_currencies[],5,FALSE),"")</f>
        <v>ZMW</v>
      </c>
      <c r="F17" s="73"/>
      <c r="G17" s="75"/>
    </row>
    <row r="18" spans="1:7" ht="16.899999999999999" thickBot="1">
      <c r="B18" s="14"/>
      <c r="C18" s="67" t="s">
        <v>55</v>
      </c>
      <c r="D18" s="265"/>
      <c r="E18" s="68"/>
      <c r="F18" s="265"/>
      <c r="G18" s="68"/>
    </row>
    <row r="19" spans="1:7" ht="16.149999999999999">
      <c r="A19" s="9"/>
      <c r="B19" s="9" t="s">
        <v>55</v>
      </c>
      <c r="C19" s="69" t="s">
        <v>56</v>
      </c>
      <c r="D19" s="31"/>
      <c r="E19" s="101">
        <v>43831</v>
      </c>
      <c r="F19" s="31"/>
      <c r="G19" s="70"/>
    </row>
    <row r="20" spans="1:7" ht="16.899999999999999" thickBot="1">
      <c r="A20" s="9"/>
      <c r="B20" s="9" t="s">
        <v>55</v>
      </c>
      <c r="C20" s="76" t="s">
        <v>57</v>
      </c>
      <c r="D20" s="73"/>
      <c r="E20" s="101">
        <v>44196</v>
      </c>
      <c r="F20" s="73"/>
      <c r="G20" s="75"/>
    </row>
    <row r="21" spans="1:7" ht="16.899999999999999" thickBot="1">
      <c r="B21" s="14"/>
      <c r="C21" s="67" t="s">
        <v>58</v>
      </c>
      <c r="D21" s="265"/>
      <c r="E21" s="266"/>
      <c r="F21" s="265"/>
      <c r="G21" s="68"/>
    </row>
    <row r="22" spans="1:7" ht="16.149999999999999">
      <c r="B22" s="9" t="s">
        <v>58</v>
      </c>
      <c r="C22" s="77" t="s">
        <v>59</v>
      </c>
      <c r="D22" s="31"/>
      <c r="E22" s="100" t="s">
        <v>60</v>
      </c>
      <c r="F22" s="31"/>
      <c r="G22" s="70" t="s">
        <v>61</v>
      </c>
    </row>
    <row r="23" spans="1:7" ht="16.149999999999999">
      <c r="A23" s="9"/>
      <c r="B23" s="9" t="s">
        <v>58</v>
      </c>
      <c r="C23" s="69" t="s">
        <v>62</v>
      </c>
      <c r="D23" s="31"/>
      <c r="E23" s="211" t="s">
        <v>63</v>
      </c>
      <c r="F23" s="31"/>
      <c r="G23" s="70"/>
    </row>
    <row r="24" spans="1:7" ht="16.149999999999999">
      <c r="B24" s="9" t="s">
        <v>58</v>
      </c>
      <c r="C24" s="69" t="s">
        <v>64</v>
      </c>
      <c r="D24" s="31"/>
      <c r="E24" s="212">
        <v>44572</v>
      </c>
      <c r="F24" s="31"/>
      <c r="G24" s="70"/>
    </row>
    <row r="25" spans="1:7" ht="27.75" customHeight="1">
      <c r="A25" s="9"/>
      <c r="B25" s="9" t="s">
        <v>58</v>
      </c>
      <c r="C25" s="69" t="s">
        <v>65</v>
      </c>
      <c r="D25" s="31"/>
      <c r="E25" s="225" t="s">
        <v>66</v>
      </c>
      <c r="F25" s="31"/>
      <c r="G25" s="70"/>
    </row>
    <row r="26" spans="1:7" ht="16.149999999999999">
      <c r="B26" s="9" t="s">
        <v>58</v>
      </c>
      <c r="C26" s="78" t="s">
        <v>67</v>
      </c>
      <c r="D26" s="79"/>
      <c r="E26" s="102" t="s">
        <v>60</v>
      </c>
      <c r="F26" s="79"/>
      <c r="G26" s="80"/>
    </row>
    <row r="27" spans="1:7" ht="16.149999999999999">
      <c r="B27" s="9" t="s">
        <v>58</v>
      </c>
      <c r="C27" s="69" t="s">
        <v>68</v>
      </c>
      <c r="D27" s="31"/>
      <c r="E27" s="212" t="str">
        <f>IF(OR($E$26=Lists!$I$4,$E$26=Lists!$I$5),"&lt;Date in this format: YYYY-MM-DD&gt;","")</f>
        <v/>
      </c>
      <c r="F27" s="31"/>
      <c r="G27" s="81"/>
    </row>
    <row r="28" spans="1:7" ht="16.149999999999999">
      <c r="A28" s="9"/>
      <c r="B28" s="9" t="s">
        <v>58</v>
      </c>
      <c r="C28" s="69" t="s">
        <v>69</v>
      </c>
      <c r="D28" s="31"/>
      <c r="E28" s="213" t="str">
        <f>IF(OR($E$26=Lists!$I$4,$E$26=Lists!$I$5),"&lt;URL&gt;","")</f>
        <v/>
      </c>
      <c r="F28" s="31"/>
      <c r="G28" s="81"/>
    </row>
    <row r="29" spans="1:7" ht="16.149999999999999">
      <c r="B29" s="9" t="s">
        <v>58</v>
      </c>
      <c r="C29" s="78" t="s">
        <v>70</v>
      </c>
      <c r="D29" s="79"/>
      <c r="E29" s="102" t="s">
        <v>60</v>
      </c>
      <c r="F29" s="82"/>
      <c r="G29" s="83"/>
    </row>
    <row r="30" spans="1:7" ht="16.149999999999999">
      <c r="A30" s="9"/>
      <c r="B30" s="9" t="s">
        <v>58</v>
      </c>
      <c r="C30" s="69" t="s">
        <v>71</v>
      </c>
      <c r="D30" s="31"/>
      <c r="E30" s="212" t="str">
        <f>IF(OR($E$29=Lists!$I$4,$E$29=Lists!$I$5),"&lt;Date in this format: YYYY-MM-DD&gt;","")</f>
        <v/>
      </c>
      <c r="F30" s="31"/>
      <c r="G30" s="70"/>
    </row>
    <row r="31" spans="1:7" ht="16.899999999999999" thickBot="1">
      <c r="A31" s="9"/>
      <c r="B31" s="9" t="s">
        <v>58</v>
      </c>
      <c r="C31" s="69" t="s">
        <v>72</v>
      </c>
      <c r="D31" s="84"/>
      <c r="E31" s="214" t="str">
        <f>IF(OR($E$29=Lists!$I$4,$E$29=Lists!$I$5),"&lt;URL&gt;","")</f>
        <v/>
      </c>
      <c r="F31" s="73"/>
      <c r="G31" s="194"/>
    </row>
    <row r="32" spans="1:7" ht="15.95" customHeight="1" thickBot="1">
      <c r="C32" s="176" t="s">
        <v>73</v>
      </c>
      <c r="D32" s="267"/>
      <c r="E32" s="33"/>
      <c r="F32" s="268"/>
      <c r="G32" s="34"/>
    </row>
    <row r="33" spans="1:7" ht="16.149999999999999">
      <c r="A33" s="9"/>
      <c r="B33" s="11"/>
      <c r="C33" s="85" t="s">
        <v>74</v>
      </c>
      <c r="D33" s="31"/>
      <c r="E33" s="103" t="s">
        <v>75</v>
      </c>
      <c r="F33" s="257"/>
      <c r="G33" s="195"/>
    </row>
    <row r="34" spans="1:7" ht="29.45" thickBot="1">
      <c r="B34" s="9" t="s">
        <v>76</v>
      </c>
      <c r="C34" s="86" t="s">
        <v>77</v>
      </c>
      <c r="D34" s="73"/>
      <c r="E34" s="225" t="s">
        <v>66</v>
      </c>
      <c r="F34" s="265"/>
      <c r="G34" s="87"/>
    </row>
    <row r="35" spans="1:7" ht="18" customHeight="1" thickBot="1">
      <c r="A35" s="9"/>
      <c r="B35" s="9" t="s">
        <v>76</v>
      </c>
      <c r="C35" s="67" t="s">
        <v>76</v>
      </c>
      <c r="D35" s="265"/>
      <c r="E35" s="268"/>
      <c r="F35" s="265"/>
      <c r="G35" s="268"/>
    </row>
    <row r="36" spans="1:7" ht="15.6" customHeight="1">
      <c r="B36" s="9" t="s">
        <v>76</v>
      </c>
      <c r="C36" s="71" t="s">
        <v>78</v>
      </c>
      <c r="D36" s="31"/>
      <c r="E36" s="72"/>
      <c r="F36" s="31"/>
      <c r="G36" s="31"/>
    </row>
    <row r="37" spans="1:7" ht="16.5" customHeight="1">
      <c r="A37" s="9"/>
      <c r="B37" s="9" t="s">
        <v>76</v>
      </c>
      <c r="C37" s="88" t="s">
        <v>79</v>
      </c>
      <c r="D37" s="31"/>
      <c r="E37" s="102" t="s">
        <v>80</v>
      </c>
      <c r="F37" s="31"/>
      <c r="G37" s="81"/>
    </row>
    <row r="38" spans="1:7" ht="16.5" customHeight="1">
      <c r="A38" s="9"/>
      <c r="B38" s="9" t="s">
        <v>76</v>
      </c>
      <c r="C38" s="88" t="s">
        <v>81</v>
      </c>
      <c r="D38" s="31"/>
      <c r="E38" s="102" t="s">
        <v>80</v>
      </c>
      <c r="F38" s="31"/>
      <c r="G38" s="81"/>
    </row>
    <row r="39" spans="1:7" ht="15.6" customHeight="1">
      <c r="B39" s="9" t="s">
        <v>76</v>
      </c>
      <c r="C39" s="88" t="s">
        <v>82</v>
      </c>
      <c r="D39" s="31"/>
      <c r="E39" s="102" t="s">
        <v>80</v>
      </c>
      <c r="F39" s="31"/>
      <c r="G39" s="81"/>
    </row>
    <row r="40" spans="1:7" ht="18" customHeight="1">
      <c r="B40" s="9" t="s">
        <v>76</v>
      </c>
      <c r="C40" s="88" t="s">
        <v>83</v>
      </c>
      <c r="D40" s="31"/>
      <c r="E40" s="102" t="s">
        <v>60</v>
      </c>
      <c r="F40" s="31"/>
      <c r="G40" s="81"/>
    </row>
    <row r="41" spans="1:7" ht="16.149999999999999">
      <c r="B41" s="9" t="s">
        <v>76</v>
      </c>
      <c r="C41" s="89" t="s">
        <v>84</v>
      </c>
      <c r="D41" s="31"/>
      <c r="E41" s="102"/>
      <c r="F41" s="31"/>
      <c r="G41" s="81"/>
    </row>
    <row r="42" spans="1:7" ht="16.149999999999999">
      <c r="B42" s="9" t="s">
        <v>76</v>
      </c>
      <c r="C42" s="88" t="s">
        <v>85</v>
      </c>
      <c r="D42" s="31"/>
      <c r="E42" s="102">
        <v>22</v>
      </c>
      <c r="F42" s="31"/>
      <c r="G42" s="81" t="s">
        <v>86</v>
      </c>
    </row>
    <row r="43" spans="1:7" ht="16.149999999999999">
      <c r="B43" s="9" t="s">
        <v>76</v>
      </c>
      <c r="C43" s="88" t="s">
        <v>87</v>
      </c>
      <c r="D43" s="90"/>
      <c r="E43" s="102">
        <v>14</v>
      </c>
      <c r="F43" s="31"/>
      <c r="G43" s="91"/>
    </row>
    <row r="44" spans="1:7" ht="16.149999999999999">
      <c r="B44" s="9" t="s">
        <v>76</v>
      </c>
      <c r="C44" s="92" t="s">
        <v>88</v>
      </c>
      <c r="D44" s="31"/>
      <c r="E44" s="104" t="s">
        <v>89</v>
      </c>
      <c r="F44" s="79"/>
      <c r="G44" s="81"/>
    </row>
    <row r="45" spans="1:7" ht="16.149999999999999">
      <c r="B45" s="9" t="s">
        <v>76</v>
      </c>
      <c r="C45" s="93" t="s">
        <v>90</v>
      </c>
      <c r="D45" s="31"/>
      <c r="E45" s="243">
        <v>18.29</v>
      </c>
      <c r="F45" s="31"/>
      <c r="G45" s="81" t="s">
        <v>91</v>
      </c>
    </row>
    <row r="46" spans="1:7" ht="16.899999999999999" thickBot="1">
      <c r="B46" s="9" t="s">
        <v>76</v>
      </c>
      <c r="C46" s="175" t="s">
        <v>92</v>
      </c>
      <c r="D46" s="73"/>
      <c r="E46" s="223" t="s">
        <v>93</v>
      </c>
      <c r="F46" s="73"/>
      <c r="G46" s="111" t="s">
        <v>94</v>
      </c>
    </row>
    <row r="47" spans="1:7" s="13" customFormat="1" ht="16.899999999999999" thickBot="1">
      <c r="A47" s="7"/>
      <c r="B47" s="9" t="s">
        <v>76</v>
      </c>
      <c r="C47" s="173" t="s">
        <v>95</v>
      </c>
      <c r="D47" s="73"/>
      <c r="E47" s="174"/>
      <c r="F47" s="73"/>
      <c r="G47" s="111"/>
    </row>
    <row r="48" spans="1:7" ht="15.6" customHeight="1">
      <c r="B48" s="9" t="s">
        <v>76</v>
      </c>
      <c r="C48" s="88" t="s">
        <v>96</v>
      </c>
      <c r="D48" s="31"/>
      <c r="E48" s="102" t="s">
        <v>80</v>
      </c>
      <c r="F48" s="31"/>
      <c r="G48" s="81"/>
    </row>
    <row r="49" spans="1:7" s="9" customFormat="1" ht="16.149999999999999">
      <c r="A49" s="7"/>
      <c r="C49" s="88" t="s">
        <v>97</v>
      </c>
      <c r="D49" s="31"/>
      <c r="E49" s="102" t="s">
        <v>80</v>
      </c>
      <c r="F49" s="31"/>
      <c r="G49" s="81"/>
    </row>
    <row r="50" spans="1:7" s="9" customFormat="1" ht="15.6" customHeight="1">
      <c r="A50" s="7"/>
      <c r="C50" s="88" t="s">
        <v>98</v>
      </c>
      <c r="D50" s="31"/>
      <c r="E50" s="102" t="s">
        <v>80</v>
      </c>
      <c r="F50" s="31"/>
      <c r="G50" s="81"/>
    </row>
    <row r="51" spans="1:7" ht="16.899999999999999" thickBot="1">
      <c r="B51" s="9"/>
      <c r="C51" s="109" t="s">
        <v>99</v>
      </c>
      <c r="D51" s="73"/>
      <c r="E51" s="110" t="s">
        <v>100</v>
      </c>
      <c r="F51" s="73"/>
      <c r="G51" s="111"/>
    </row>
    <row r="52" spans="1:7" ht="16.899999999999999" thickBot="1">
      <c r="B52" s="9"/>
      <c r="C52" s="106" t="s">
        <v>101</v>
      </c>
      <c r="D52" s="107"/>
      <c r="E52" s="108">
        <f>SUM(E53:E56)</f>
        <v>1</v>
      </c>
      <c r="F52" s="107"/>
      <c r="G52" s="107"/>
    </row>
    <row r="53" spans="1:7" ht="16.149999999999999">
      <c r="B53" s="9"/>
      <c r="C53" s="69" t="s">
        <v>102</v>
      </c>
      <c r="D53" s="31"/>
      <c r="E53" s="94">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6.5573770491803282E-2</v>
      </c>
      <c r="F53" s="31"/>
      <c r="G53" s="95" t="s">
        <v>103</v>
      </c>
    </row>
    <row r="54" spans="1:7" s="9" customFormat="1" ht="16.149999999999999">
      <c r="B54" s="14"/>
      <c r="C54" s="69" t="s">
        <v>104</v>
      </c>
      <c r="D54" s="31"/>
      <c r="E54" s="94">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0.60655737704918034</v>
      </c>
      <c r="F54" s="31"/>
      <c r="G54" s="95" t="s">
        <v>103</v>
      </c>
    </row>
    <row r="55" spans="1:7" s="9" customFormat="1" ht="16.149999999999999">
      <c r="A55" s="7"/>
      <c r="B55" s="9" t="s">
        <v>105</v>
      </c>
      <c r="C55" s="69" t="s">
        <v>106</v>
      </c>
      <c r="D55" s="31"/>
      <c r="E55" s="94">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0.14754098360655737</v>
      </c>
      <c r="F55" s="31"/>
      <c r="G55" s="95" t="s">
        <v>103</v>
      </c>
    </row>
    <row r="56" spans="1:7" ht="15" customHeight="1" thickBot="1">
      <c r="B56" s="9" t="s">
        <v>105</v>
      </c>
      <c r="C56" s="69" t="s">
        <v>107</v>
      </c>
      <c r="D56" s="31"/>
      <c r="E56" s="94">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0.18032786885245902</v>
      </c>
      <c r="F56" s="31"/>
      <c r="G56" s="95" t="s">
        <v>103</v>
      </c>
    </row>
    <row r="57" spans="1:7" ht="16.899999999999999" thickBot="1">
      <c r="B57" s="9" t="s">
        <v>105</v>
      </c>
      <c r="C57" s="96" t="s">
        <v>108</v>
      </c>
      <c r="D57" s="97"/>
      <c r="E57" s="98"/>
      <c r="F57" s="97"/>
      <c r="G57" s="97"/>
    </row>
    <row r="58" spans="1:7" s="9" customFormat="1" ht="16.149999999999999">
      <c r="A58" s="7"/>
      <c r="B58" s="9" t="s">
        <v>105</v>
      </c>
      <c r="C58" s="69" t="s">
        <v>109</v>
      </c>
      <c r="D58" s="31"/>
      <c r="E58" s="100" t="s">
        <v>110</v>
      </c>
      <c r="F58" s="31"/>
      <c r="G58" s="70"/>
    </row>
    <row r="59" spans="1:7" ht="16.149999999999999">
      <c r="C59" s="69" t="s">
        <v>111</v>
      </c>
      <c r="D59" s="31"/>
      <c r="E59" s="100" t="s">
        <v>112</v>
      </c>
      <c r="F59" s="31"/>
      <c r="G59" s="70"/>
    </row>
    <row r="60" spans="1:7" ht="16.149999999999999">
      <c r="C60" s="69" t="s">
        <v>113</v>
      </c>
      <c r="D60" s="31"/>
      <c r="E60" s="196" t="s">
        <v>114</v>
      </c>
      <c r="F60" s="31"/>
      <c r="G60" s="70"/>
    </row>
    <row r="61" spans="1:7" ht="16.899999999999999" thickBot="1">
      <c r="C61" s="99"/>
      <c r="D61" s="73"/>
      <c r="E61" s="74"/>
      <c r="F61" s="73"/>
      <c r="G61" s="84"/>
    </row>
    <row r="62" spans="1:7" s="9" customFormat="1" ht="16.899999999999999" thickBot="1">
      <c r="A62" s="7"/>
      <c r="B62" s="7"/>
      <c r="C62" s="317"/>
      <c r="D62" s="317"/>
      <c r="E62" s="317"/>
      <c r="F62" s="317"/>
      <c r="G62" s="317"/>
    </row>
    <row r="63" spans="1:7" s="17" customFormat="1" ht="15.6" thickBot="1">
      <c r="A63" s="257"/>
      <c r="B63" s="257"/>
      <c r="C63" s="306" t="s">
        <v>32</v>
      </c>
      <c r="D63" s="307"/>
      <c r="E63" s="307"/>
      <c r="F63" s="307"/>
      <c r="G63" s="308"/>
    </row>
    <row r="64" spans="1:7" s="17" customFormat="1" ht="15.6" thickBot="1">
      <c r="A64" s="257"/>
      <c r="B64" s="257"/>
      <c r="C64" s="306" t="s">
        <v>33</v>
      </c>
      <c r="D64" s="307"/>
      <c r="E64" s="307"/>
      <c r="F64" s="307"/>
      <c r="G64" s="308"/>
    </row>
    <row r="65" spans="2:7" s="17" customFormat="1" ht="15.6" thickBot="1">
      <c r="B65" s="257"/>
      <c r="C65" s="318"/>
      <c r="D65" s="318"/>
      <c r="E65" s="318"/>
      <c r="F65" s="318"/>
      <c r="G65" s="318"/>
    </row>
    <row r="66" spans="2:7" s="17" customFormat="1" ht="18.75" customHeight="1">
      <c r="B66" s="257"/>
      <c r="C66" s="319" t="s">
        <v>34</v>
      </c>
      <c r="D66" s="319"/>
      <c r="E66" s="319"/>
      <c r="F66" s="319"/>
      <c r="G66" s="319"/>
    </row>
    <row r="67" spans="2:7" s="17" customFormat="1" ht="15">
      <c r="B67" s="257"/>
      <c r="C67" s="301" t="s">
        <v>35</v>
      </c>
      <c r="D67" s="301"/>
      <c r="E67" s="301"/>
      <c r="F67" s="301"/>
      <c r="G67" s="301"/>
    </row>
    <row r="68" spans="2:7" s="17" customFormat="1" ht="15">
      <c r="B68" s="31" t="s">
        <v>36</v>
      </c>
      <c r="C68" s="312" t="s">
        <v>37</v>
      </c>
      <c r="D68" s="312"/>
      <c r="E68" s="312"/>
      <c r="F68" s="312"/>
      <c r="G68" s="312"/>
    </row>
    <row r="69" spans="2:7" ht="16.149999999999999">
      <c r="C69" s="10"/>
      <c r="D69" s="9"/>
      <c r="E69" s="10"/>
      <c r="F69" s="9"/>
      <c r="G69" s="9"/>
    </row>
    <row r="70" spans="2:7" ht="15" customHeight="1">
      <c r="C70" s="8"/>
      <c r="D70" s="8"/>
      <c r="E70" s="8"/>
      <c r="F70" s="8"/>
    </row>
    <row r="71" spans="2:7" ht="15" customHeight="1"/>
    <row r="72" spans="2:7" ht="16.149999999999999">
      <c r="C72" s="311"/>
      <c r="D72" s="311"/>
      <c r="E72" s="311"/>
      <c r="F72" s="311"/>
      <c r="G72" s="311"/>
    </row>
    <row r="73" spans="2:7" ht="16.149999999999999">
      <c r="C73" s="311"/>
      <c r="D73" s="311"/>
      <c r="E73" s="311"/>
      <c r="F73" s="311"/>
      <c r="G73" s="311"/>
    </row>
    <row r="74" spans="2:7" ht="18.75" customHeight="1">
      <c r="C74" s="311"/>
      <c r="D74" s="311"/>
      <c r="E74" s="311"/>
      <c r="F74" s="311"/>
      <c r="G74" s="311"/>
    </row>
    <row r="75" spans="2:7" ht="16.149999999999999">
      <c r="C75" s="311"/>
      <c r="D75" s="311"/>
      <c r="E75" s="311"/>
      <c r="F75" s="311"/>
      <c r="G75" s="311"/>
    </row>
    <row r="76" spans="2:7" ht="16.149999999999999">
      <c r="C76" s="8"/>
      <c r="D76" s="8"/>
      <c r="E76" s="8"/>
      <c r="F76" s="8"/>
    </row>
    <row r="77" spans="2:7" ht="16.149999999999999">
      <c r="C77" s="310"/>
      <c r="D77" s="310"/>
      <c r="E77" s="310"/>
    </row>
    <row r="78" spans="2:7" ht="16.149999999999999">
      <c r="C78" s="310"/>
      <c r="D78" s="310"/>
      <c r="E78" s="310"/>
    </row>
    <row r="79" spans="2:7" ht="16.149999999999999"/>
    <row r="80" spans="2:7" ht="16.149999999999999"/>
    <row r="81" ht="16.149999999999999"/>
    <row r="82" ht="16.149999999999999"/>
    <row r="83" ht="16.149999999999999"/>
    <row r="84" ht="16.149999999999999"/>
    <row r="85" ht="16.149999999999999"/>
    <row r="86" ht="16.149999999999999"/>
    <row r="87" ht="16.149999999999999"/>
    <row r="88" ht="16.149999999999999"/>
    <row r="89" ht="16.149999999999999"/>
    <row r="90" ht="16.149999999999999"/>
    <row r="91" ht="16.149999999999999"/>
    <row r="92" ht="16.149999999999999"/>
    <row r="93" ht="16.149999999999999"/>
    <row r="94" ht="16.149999999999999"/>
    <row r="95" ht="16.149999999999999"/>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786" yWindow="579" count="17">
    <dataValidation type="date" allowBlank="1" showInputMessage="1" showErrorMessage="1" errorTitle="Incorrect format" error="Please revise information according to specified format" promptTitle="Input date in specific format" prompt="YYYY-MM-DD" sqref="E30 E24 E27 E19:E20" xr:uid="{00000000-0002-0000-0100-000000000000}">
      <formula1>36161</formula1>
      <formula2>47848</formula2>
    </dataValidation>
    <dataValidation allowBlank="1" showInputMessage="1" showErrorMessage="1" promptTitle="EITI Report URL" prompt="Please insert direct URL to EITI Report (or report folder)." sqref="E25 E34" xr:uid="{00000000-0002-0000-0100-000001000000}"/>
    <dataValidation allowBlank="1" showInputMessage="1" showErrorMessage="1" promptTitle="Entity name" prompt="Insert name of the organisation, company, or government agency here" sqref="E23" xr:uid="{00000000-0002-0000-0100-000002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46"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34"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34" xr:uid="{00000000-0002-0000-0100-00000C000000}">
      <formula1>#REF!</formula1>
    </dataValidation>
    <dataValidation type="whole" showInputMessage="1" showErrorMessage="1" sqref="F1 D14:D61 G18 E21:G21 E15:E18 E32:G32 E35:G36 E47 C33:C68 F8:F61 G1:G2 D61:G61 C1:C31 D8:G13 D1:E2 F69:F1048576 E52:G57"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00000000-0002-0000-0100-00000E000000}"/>
    <dataValidation showInputMessage="1" showErrorMessage="1" sqref="C32" xr:uid="{00000000-0002-0000-0100-00000F000000}"/>
    <dataValidation type="list" allowBlank="1" showInputMessage="1" showErrorMessage="1" promptTitle="Choose from drop-down menu" prompt="Please select the relevant country from the drop-down menu" sqref="E14" xr:uid="{00000000-0002-0000-0100-000010000000}">
      <formula1>Countries_list</formula1>
    </dataValidation>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60" r:id="rId5" xr:uid="{00000000-0004-0000-0100-000004000000}"/>
    <hyperlink ref="E46" r:id="rId6" xr:uid="{00000000-0004-0000-0100-000005000000}"/>
    <hyperlink ref="E34" r:id="rId7" xr:uid="{00000000-0004-0000-0100-000006000000}"/>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786" yWindow="579"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1000000}">
          <x14:formula1>
            <xm:f>'C:\Othman\Zambia\EITI Summary 2018\[en_eiti_summary_data_template_2.0 2018.xlsx]Lists'!#REF!</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1"/>
  <sheetViews>
    <sheetView showGridLines="0" tabSelected="1" topLeftCell="A56" zoomScale="70" zoomScaleNormal="70" workbookViewId="0">
      <selection activeCell="F90" sqref="F90"/>
    </sheetView>
  </sheetViews>
  <sheetFormatPr defaultColWidth="4" defaultRowHeight="24" customHeight="1"/>
  <cols>
    <col min="1" max="1" width="4" style="7"/>
    <col min="2" max="2" width="56.5703125" style="7" customWidth="1"/>
    <col min="3" max="3" width="4" style="7"/>
    <col min="4" max="4" width="50.5703125" style="7" customWidth="1"/>
    <col min="5" max="5" width="5.42578125" style="7" customWidth="1"/>
    <col min="6" max="6" width="50.5703125" style="7" customWidth="1"/>
    <col min="7" max="7" width="4" style="7"/>
    <col min="8" max="8" width="53.85546875" style="7" customWidth="1"/>
    <col min="9" max="15" width="4" style="7"/>
    <col min="16" max="16" width="42" style="7" bestFit="1" customWidth="1"/>
    <col min="17" max="16384" width="4" style="7"/>
  </cols>
  <sheetData>
    <row r="1" spans="1:16" ht="16.149999999999999"/>
    <row r="2" spans="1:16" s="17" customFormat="1" ht="15">
      <c r="A2" s="257"/>
      <c r="B2" s="47" t="s">
        <v>115</v>
      </c>
      <c r="C2" s="47"/>
      <c r="D2" s="47"/>
      <c r="E2" s="47"/>
      <c r="F2" s="47"/>
      <c r="G2" s="47"/>
      <c r="H2" s="47"/>
      <c r="I2" s="257"/>
      <c r="J2" s="257"/>
      <c r="K2" s="257"/>
      <c r="L2" s="257"/>
      <c r="M2" s="257"/>
      <c r="N2" s="257"/>
      <c r="O2" s="257"/>
      <c r="P2" s="257"/>
    </row>
    <row r="3" spans="1:16" s="166" customFormat="1">
      <c r="B3" s="314" t="s">
        <v>39</v>
      </c>
      <c r="C3" s="314"/>
      <c r="D3" s="314"/>
      <c r="E3" s="314"/>
      <c r="F3" s="314"/>
      <c r="G3" s="314"/>
      <c r="H3" s="314"/>
    </row>
    <row r="4" spans="1:16" s="17" customFormat="1" ht="17.100000000000001" customHeight="1">
      <c r="A4" s="257"/>
      <c r="B4" s="321" t="s">
        <v>116</v>
      </c>
      <c r="C4" s="321"/>
      <c r="D4" s="321"/>
      <c r="E4" s="321"/>
      <c r="F4" s="321"/>
      <c r="G4" s="321"/>
      <c r="H4" s="321"/>
      <c r="I4" s="257"/>
      <c r="J4" s="257"/>
      <c r="K4" s="257"/>
      <c r="L4" s="257"/>
      <c r="M4" s="257"/>
      <c r="N4" s="257"/>
      <c r="O4" s="257"/>
      <c r="P4" s="257"/>
    </row>
    <row r="5" spans="1:16" s="17" customFormat="1" ht="15">
      <c r="A5" s="257"/>
      <c r="B5" s="316" t="s">
        <v>117</v>
      </c>
      <c r="C5" s="316"/>
      <c r="D5" s="316"/>
      <c r="E5" s="316"/>
      <c r="F5" s="316"/>
      <c r="G5" s="316"/>
      <c r="H5" s="316"/>
      <c r="I5" s="257"/>
      <c r="J5" s="257"/>
      <c r="K5" s="257"/>
      <c r="L5" s="257"/>
      <c r="M5" s="257"/>
      <c r="N5" s="257"/>
      <c r="O5" s="257"/>
      <c r="P5" s="257"/>
    </row>
    <row r="6" spans="1:16" s="17" customFormat="1" ht="15">
      <c r="A6" s="257"/>
      <c r="B6" s="316" t="s">
        <v>118</v>
      </c>
      <c r="C6" s="316"/>
      <c r="D6" s="316"/>
      <c r="E6" s="316"/>
      <c r="F6" s="316"/>
      <c r="G6" s="316"/>
      <c r="H6" s="316"/>
      <c r="I6" s="257"/>
      <c r="J6" s="257"/>
      <c r="K6" s="257"/>
      <c r="L6" s="257"/>
      <c r="M6" s="257"/>
      <c r="N6" s="257"/>
      <c r="O6" s="257"/>
      <c r="P6" s="15"/>
    </row>
    <row r="7" spans="1:16" s="17" customFormat="1" ht="15">
      <c r="A7" s="257"/>
      <c r="B7" s="316" t="s">
        <v>119</v>
      </c>
      <c r="C7" s="316"/>
      <c r="D7" s="316"/>
      <c r="E7" s="316"/>
      <c r="F7" s="316"/>
      <c r="G7" s="316"/>
      <c r="H7" s="316"/>
      <c r="I7" s="257"/>
      <c r="J7" s="257"/>
      <c r="K7" s="257"/>
      <c r="L7" s="257"/>
      <c r="M7" s="257"/>
      <c r="N7" s="257"/>
      <c r="O7" s="257"/>
      <c r="P7" s="257"/>
    </row>
    <row r="8" spans="1:16" s="17" customFormat="1" ht="17.100000000000001" customHeight="1">
      <c r="A8" s="257"/>
      <c r="B8" s="316" t="s">
        <v>120</v>
      </c>
      <c r="C8" s="316"/>
      <c r="D8" s="316"/>
      <c r="E8" s="316"/>
      <c r="F8" s="316"/>
      <c r="G8" s="316"/>
      <c r="H8" s="316"/>
      <c r="I8" s="257"/>
      <c r="J8" s="257"/>
      <c r="K8" s="257"/>
      <c r="L8" s="257"/>
      <c r="M8" s="257"/>
      <c r="N8" s="257"/>
      <c r="O8" s="257"/>
      <c r="P8" s="257"/>
    </row>
    <row r="9" spans="1:16" s="17" customFormat="1" ht="15" customHeight="1">
      <c r="A9" s="257"/>
      <c r="B9" s="326" t="s">
        <v>121</v>
      </c>
      <c r="C9" s="326"/>
      <c r="D9" s="326"/>
      <c r="E9" s="326"/>
      <c r="F9" s="326"/>
      <c r="G9" s="326"/>
      <c r="H9" s="326"/>
      <c r="I9" s="257"/>
      <c r="J9" s="257"/>
      <c r="K9" s="257"/>
      <c r="L9" s="257"/>
      <c r="M9" s="257"/>
      <c r="N9" s="257"/>
      <c r="O9" s="257"/>
      <c r="P9" s="257"/>
    </row>
    <row r="10" spans="1:16" s="17" customFormat="1" ht="15" customHeight="1">
      <c r="A10" s="257"/>
      <c r="B10" s="257"/>
      <c r="C10" s="257"/>
      <c r="D10" s="257"/>
      <c r="E10" s="112"/>
      <c r="F10" s="112"/>
      <c r="G10" s="112"/>
      <c r="H10" s="112"/>
      <c r="I10" s="257"/>
      <c r="J10" s="257"/>
      <c r="K10" s="257"/>
      <c r="L10" s="257"/>
      <c r="M10" s="257"/>
      <c r="N10" s="257"/>
      <c r="O10" s="257"/>
      <c r="P10" s="257"/>
    </row>
    <row r="11" spans="1:16" s="17" customFormat="1" ht="16.149999999999999">
      <c r="A11" s="257"/>
      <c r="B11" s="51" t="s">
        <v>44</v>
      </c>
      <c r="C11" s="264"/>
      <c r="D11" s="22" t="s">
        <v>45</v>
      </c>
      <c r="E11" s="264"/>
      <c r="F11" s="23" t="s">
        <v>20</v>
      </c>
      <c r="G11" s="7"/>
      <c r="H11" s="257"/>
      <c r="I11" s="257"/>
      <c r="J11" s="257"/>
      <c r="K11" s="257"/>
      <c r="L11" s="257"/>
      <c r="M11" s="257"/>
      <c r="N11" s="257"/>
      <c r="O11" s="257"/>
      <c r="P11" s="257"/>
    </row>
    <row r="12" spans="1:16" s="17" customFormat="1" ht="15">
      <c r="A12" s="257"/>
      <c r="B12" s="257"/>
      <c r="C12" s="257"/>
      <c r="D12" s="257"/>
      <c r="E12" s="257"/>
      <c r="F12" s="257"/>
      <c r="G12" s="257"/>
      <c r="H12" s="257"/>
      <c r="I12" s="257"/>
      <c r="J12" s="257"/>
      <c r="K12" s="257"/>
      <c r="L12" s="257"/>
      <c r="M12" s="257"/>
      <c r="N12" s="257"/>
      <c r="O12" s="257"/>
      <c r="P12" s="257"/>
    </row>
    <row r="13" spans="1:16" s="166" customFormat="1">
      <c r="B13" s="16" t="s">
        <v>122</v>
      </c>
      <c r="D13" s="167"/>
      <c r="F13" s="167"/>
    </row>
    <row r="14" spans="1:16" s="17" customFormat="1" ht="15">
      <c r="A14" s="257"/>
      <c r="B14" s="33" t="s">
        <v>123</v>
      </c>
      <c r="C14" s="257"/>
      <c r="D14" s="33"/>
      <c r="E14" s="257"/>
      <c r="F14" s="33"/>
      <c r="G14" s="257"/>
      <c r="H14" s="257"/>
      <c r="I14" s="257"/>
      <c r="J14" s="257"/>
      <c r="K14" s="257"/>
      <c r="L14" s="257"/>
      <c r="M14" s="257"/>
      <c r="N14" s="257"/>
      <c r="O14" s="257"/>
      <c r="P14" s="257"/>
    </row>
    <row r="15" spans="1:16" s="17" customFormat="1" ht="15">
      <c r="A15" s="257"/>
      <c r="B15" s="36"/>
      <c r="C15" s="257"/>
      <c r="D15" s="113"/>
      <c r="E15" s="257"/>
      <c r="F15" s="113"/>
      <c r="G15" s="257"/>
      <c r="H15" s="257"/>
      <c r="I15" s="257"/>
      <c r="J15" s="257"/>
      <c r="K15" s="257"/>
      <c r="L15" s="257"/>
      <c r="M15" s="257"/>
      <c r="N15" s="257"/>
      <c r="O15" s="257"/>
      <c r="P15" s="257"/>
    </row>
    <row r="16" spans="1:16" s="182" customFormat="1" ht="18.600000000000001">
      <c r="B16" s="183" t="s">
        <v>124</v>
      </c>
      <c r="D16" s="183" t="s">
        <v>125</v>
      </c>
      <c r="F16" s="183" t="s">
        <v>126</v>
      </c>
      <c r="H16" s="184" t="s">
        <v>127</v>
      </c>
    </row>
    <row r="17" spans="1:16" s="17" customFormat="1" ht="32.25" customHeight="1">
      <c r="A17" s="257"/>
      <c r="B17" s="114" t="s">
        <v>128</v>
      </c>
      <c r="C17" s="257"/>
      <c r="D17" s="115"/>
      <c r="E17" s="257"/>
      <c r="F17" s="115"/>
      <c r="G17" s="257"/>
      <c r="H17" s="269"/>
      <c r="I17" s="257"/>
      <c r="J17" s="257"/>
      <c r="K17" s="257"/>
      <c r="L17" s="257"/>
      <c r="M17" s="257"/>
      <c r="N17" s="257"/>
      <c r="O17" s="257"/>
      <c r="P17" s="257"/>
    </row>
    <row r="18" spans="1:16" s="17" customFormat="1" ht="15">
      <c r="A18" s="257"/>
      <c r="B18" s="116" t="s">
        <v>129</v>
      </c>
      <c r="C18" s="257"/>
      <c r="D18" s="117"/>
      <c r="E18" s="257"/>
      <c r="F18" s="117"/>
      <c r="G18" s="257"/>
      <c r="H18" s="241"/>
      <c r="I18" s="257"/>
      <c r="J18" s="257"/>
      <c r="K18" s="257"/>
      <c r="L18" s="257"/>
      <c r="M18" s="257"/>
      <c r="N18" s="257"/>
      <c r="O18" s="257"/>
      <c r="P18" s="257"/>
    </row>
    <row r="19" spans="1:16" s="17" customFormat="1" ht="15">
      <c r="A19" s="257"/>
      <c r="B19" s="118" t="s">
        <v>130</v>
      </c>
      <c r="C19" s="257"/>
      <c r="D19" s="197" t="s">
        <v>75</v>
      </c>
      <c r="E19" s="257"/>
      <c r="F19" s="197" t="s">
        <v>131</v>
      </c>
      <c r="G19" s="257"/>
      <c r="H19" s="241"/>
      <c r="I19" s="257"/>
      <c r="J19" s="257"/>
      <c r="K19" s="257"/>
      <c r="L19" s="257"/>
      <c r="M19" s="257"/>
      <c r="N19" s="257"/>
      <c r="O19" s="257"/>
      <c r="P19" s="257"/>
    </row>
    <row r="20" spans="1:16" s="17" customFormat="1" ht="15">
      <c r="A20" s="257"/>
      <c r="B20" s="118" t="s">
        <v>132</v>
      </c>
      <c r="C20" s="257"/>
      <c r="D20" s="197" t="s">
        <v>75</v>
      </c>
      <c r="E20" s="257"/>
      <c r="F20" s="197" t="s">
        <v>131</v>
      </c>
      <c r="G20" s="257"/>
      <c r="H20" s="241"/>
      <c r="I20" s="257"/>
      <c r="J20" s="257"/>
      <c r="K20" s="257"/>
      <c r="L20" s="257"/>
      <c r="M20" s="257"/>
      <c r="N20" s="257"/>
      <c r="O20" s="257"/>
      <c r="P20" s="257"/>
    </row>
    <row r="21" spans="1:16" s="17" customFormat="1" ht="15">
      <c r="A21" s="257"/>
      <c r="B21" s="118" t="s">
        <v>133</v>
      </c>
      <c r="C21" s="257"/>
      <c r="D21" s="197" t="s">
        <v>75</v>
      </c>
      <c r="E21" s="257"/>
      <c r="F21" s="197" t="s">
        <v>134</v>
      </c>
      <c r="G21" s="257"/>
      <c r="H21" s="241"/>
      <c r="I21" s="257"/>
      <c r="J21" s="257"/>
      <c r="K21" s="257"/>
      <c r="L21" s="257"/>
      <c r="M21" s="257"/>
      <c r="N21" s="257"/>
      <c r="O21" s="257"/>
      <c r="P21" s="257"/>
    </row>
    <row r="22" spans="1:16" s="17" customFormat="1" ht="15">
      <c r="A22" s="257"/>
      <c r="B22" s="119" t="s">
        <v>135</v>
      </c>
      <c r="C22" s="257"/>
      <c r="D22" s="198" t="s">
        <v>75</v>
      </c>
      <c r="E22" s="257"/>
      <c r="F22" s="198" t="s">
        <v>136</v>
      </c>
      <c r="G22" s="257"/>
      <c r="H22" s="270"/>
      <c r="I22" s="257"/>
      <c r="J22" s="257"/>
      <c r="K22" s="257"/>
      <c r="L22" s="257"/>
      <c r="M22" s="257"/>
      <c r="N22" s="257"/>
      <c r="O22" s="257"/>
      <c r="P22" s="257"/>
    </row>
    <row r="23" spans="1:16" s="17" customFormat="1" ht="15">
      <c r="A23" s="257"/>
      <c r="B23" s="36"/>
      <c r="C23" s="257"/>
      <c r="D23" s="113"/>
      <c r="E23" s="257"/>
      <c r="F23" s="113"/>
      <c r="G23" s="257"/>
      <c r="H23" s="257"/>
      <c r="I23" s="257"/>
      <c r="J23" s="257"/>
      <c r="K23" s="257"/>
      <c r="L23" s="257"/>
      <c r="M23" s="257"/>
      <c r="N23" s="257"/>
      <c r="O23" s="257"/>
      <c r="P23" s="257"/>
    </row>
    <row r="24" spans="1:16" s="17" customFormat="1" ht="15">
      <c r="A24" s="257"/>
      <c r="B24" s="114" t="s">
        <v>137</v>
      </c>
      <c r="C24" s="257"/>
      <c r="D24" s="115"/>
      <c r="E24" s="257"/>
      <c r="F24" s="115"/>
      <c r="G24" s="257"/>
      <c r="H24" s="269"/>
      <c r="I24" s="257"/>
      <c r="J24" s="257"/>
      <c r="K24" s="257"/>
      <c r="L24" s="257"/>
      <c r="M24" s="257"/>
      <c r="N24" s="257"/>
      <c r="O24" s="257"/>
      <c r="P24" s="257"/>
    </row>
    <row r="25" spans="1:16" s="17" customFormat="1" ht="15">
      <c r="A25" s="257"/>
      <c r="B25" s="116" t="s">
        <v>129</v>
      </c>
      <c r="C25" s="257"/>
      <c r="D25" s="117"/>
      <c r="E25" s="257"/>
      <c r="F25" s="117"/>
      <c r="G25" s="257"/>
      <c r="H25" s="241"/>
      <c r="I25" s="257"/>
      <c r="J25" s="257"/>
      <c r="K25" s="257"/>
      <c r="L25" s="257"/>
      <c r="M25" s="257"/>
      <c r="N25" s="257"/>
      <c r="O25" s="257"/>
      <c r="P25" s="257"/>
    </row>
    <row r="26" spans="1:16" s="17" customFormat="1" ht="15">
      <c r="A26" s="257"/>
      <c r="B26" s="118" t="s">
        <v>138</v>
      </c>
      <c r="C26" s="257"/>
      <c r="D26" s="197" t="s">
        <v>75</v>
      </c>
      <c r="E26" s="257"/>
      <c r="F26" s="197" t="s">
        <v>139</v>
      </c>
      <c r="G26" s="257"/>
      <c r="H26" s="241"/>
      <c r="I26" s="257"/>
      <c r="J26" s="257"/>
      <c r="K26" s="257"/>
      <c r="L26" s="257"/>
      <c r="M26" s="257"/>
      <c r="N26" s="257"/>
      <c r="O26" s="257"/>
      <c r="P26" s="257"/>
    </row>
    <row r="27" spans="1:16" s="17" customFormat="1" ht="15">
      <c r="A27" s="271"/>
      <c r="B27" s="120" t="s">
        <v>140</v>
      </c>
      <c r="C27" s="272"/>
      <c r="D27" s="197" t="s">
        <v>75</v>
      </c>
      <c r="E27" s="257"/>
      <c r="F27" s="197" t="s">
        <v>141</v>
      </c>
      <c r="G27" s="257"/>
      <c r="H27" s="241"/>
      <c r="I27" s="257"/>
      <c r="J27" s="257"/>
      <c r="K27" s="257"/>
      <c r="L27" s="257"/>
      <c r="M27" s="257"/>
      <c r="N27" s="257"/>
      <c r="O27" s="257"/>
      <c r="P27" s="257"/>
    </row>
    <row r="28" spans="1:16" s="17" customFormat="1" ht="15">
      <c r="A28" s="257"/>
      <c r="B28" s="118" t="s">
        <v>142</v>
      </c>
      <c r="C28" s="257"/>
      <c r="D28" s="197" t="s">
        <v>75</v>
      </c>
      <c r="E28" s="257"/>
      <c r="F28" s="197" t="s">
        <v>143</v>
      </c>
      <c r="G28" s="257"/>
      <c r="H28" s="241"/>
      <c r="I28" s="257"/>
      <c r="J28" s="257"/>
      <c r="K28" s="257"/>
      <c r="L28" s="257"/>
      <c r="M28" s="257"/>
      <c r="N28" s="257"/>
      <c r="O28" s="257"/>
      <c r="P28" s="257"/>
    </row>
    <row r="29" spans="1:16" s="17" customFormat="1" ht="15">
      <c r="A29" s="257"/>
      <c r="B29" s="121" t="s">
        <v>140</v>
      </c>
      <c r="C29" s="272"/>
      <c r="D29" s="197" t="s">
        <v>75</v>
      </c>
      <c r="E29" s="257"/>
      <c r="F29" s="197" t="s">
        <v>141</v>
      </c>
      <c r="G29" s="257"/>
      <c r="H29" s="241"/>
      <c r="I29" s="257"/>
      <c r="J29" s="257"/>
      <c r="K29" s="257"/>
      <c r="L29" s="257"/>
      <c r="M29" s="257"/>
      <c r="N29" s="257"/>
      <c r="O29" s="257"/>
      <c r="P29" s="257"/>
    </row>
    <row r="30" spans="1:16" s="17" customFormat="1" ht="15">
      <c r="A30" s="257"/>
      <c r="B30" s="118" t="s">
        <v>144</v>
      </c>
      <c r="C30" s="257"/>
      <c r="D30" s="197" t="s">
        <v>106</v>
      </c>
      <c r="E30" s="257"/>
      <c r="F30" s="197" t="s">
        <v>145</v>
      </c>
      <c r="G30" s="257"/>
      <c r="H30" s="241"/>
      <c r="I30" s="257"/>
      <c r="J30" s="257"/>
      <c r="K30" s="257"/>
      <c r="L30" s="257"/>
      <c r="M30" s="257"/>
      <c r="N30" s="257"/>
      <c r="O30" s="257"/>
      <c r="P30" s="257"/>
    </row>
    <row r="31" spans="1:16" s="17" customFormat="1" ht="120">
      <c r="A31" s="257"/>
      <c r="B31" s="123" t="s">
        <v>146</v>
      </c>
      <c r="C31" s="272"/>
      <c r="D31" s="140">
        <v>1118</v>
      </c>
      <c r="E31" s="257"/>
      <c r="F31" s="198" t="s">
        <v>147</v>
      </c>
      <c r="G31" s="257"/>
      <c r="H31" s="240" t="s">
        <v>148</v>
      </c>
      <c r="I31" s="257"/>
      <c r="J31" s="257"/>
      <c r="K31" s="257"/>
      <c r="L31" s="257"/>
      <c r="M31" s="257"/>
      <c r="N31" s="257"/>
      <c r="O31" s="257"/>
      <c r="P31" s="257"/>
    </row>
    <row r="32" spans="1:16" s="17" customFormat="1" ht="15">
      <c r="A32" s="257"/>
      <c r="B32" s="239"/>
      <c r="C32" s="257"/>
      <c r="D32" s="113"/>
      <c r="E32" s="257"/>
      <c r="F32" s="113"/>
      <c r="G32" s="257"/>
      <c r="H32" s="273"/>
      <c r="I32" s="257"/>
      <c r="J32" s="257"/>
      <c r="K32" s="257"/>
      <c r="L32" s="257"/>
      <c r="M32" s="257"/>
      <c r="N32" s="257"/>
      <c r="O32" s="257"/>
      <c r="P32" s="257"/>
    </row>
    <row r="33" spans="1:15" s="17" customFormat="1" ht="15">
      <c r="A33" s="257"/>
      <c r="B33" s="114" t="s">
        <v>149</v>
      </c>
      <c r="C33" s="257"/>
      <c r="D33" s="122"/>
      <c r="E33" s="257"/>
      <c r="F33" s="122"/>
      <c r="G33" s="257"/>
      <c r="H33" s="269"/>
      <c r="I33" s="257"/>
      <c r="J33" s="257"/>
      <c r="K33" s="257"/>
      <c r="L33" s="257"/>
      <c r="M33" s="257"/>
      <c r="N33" s="257"/>
      <c r="O33" s="257"/>
    </row>
    <row r="34" spans="1:15" s="17" customFormat="1" ht="15">
      <c r="A34" s="257"/>
      <c r="B34" s="116" t="s">
        <v>150</v>
      </c>
      <c r="C34" s="257"/>
      <c r="D34" s="197" t="s">
        <v>151</v>
      </c>
      <c r="E34" s="257"/>
      <c r="F34" s="215" t="s">
        <v>152</v>
      </c>
      <c r="G34" s="257"/>
      <c r="H34" s="241"/>
      <c r="I34" s="257"/>
      <c r="J34" s="257"/>
      <c r="K34" s="257"/>
      <c r="L34" s="257"/>
      <c r="M34" s="257"/>
      <c r="N34" s="257"/>
      <c r="O34" s="257"/>
    </row>
    <row r="35" spans="1:15" s="17" customFormat="1" ht="15">
      <c r="A35" s="257"/>
      <c r="B35" s="123" t="s">
        <v>153</v>
      </c>
      <c r="C35" s="257"/>
      <c r="D35" s="198" t="s">
        <v>106</v>
      </c>
      <c r="E35" s="257"/>
      <c r="F35" s="216"/>
      <c r="G35" s="257"/>
      <c r="H35" s="270"/>
      <c r="I35" s="257"/>
      <c r="J35" s="257"/>
      <c r="K35" s="257"/>
      <c r="L35" s="257"/>
      <c r="M35" s="257"/>
      <c r="N35" s="257"/>
      <c r="O35" s="257"/>
    </row>
    <row r="36" spans="1:15" s="17" customFormat="1" ht="15">
      <c r="A36" s="257"/>
      <c r="B36" s="36"/>
      <c r="C36" s="257"/>
      <c r="D36" s="113"/>
      <c r="E36" s="257"/>
      <c r="F36" s="113"/>
      <c r="G36" s="257"/>
      <c r="H36" s="257"/>
      <c r="I36" s="257"/>
      <c r="J36" s="257"/>
      <c r="K36" s="257"/>
      <c r="L36" s="257"/>
      <c r="M36" s="257"/>
      <c r="N36" s="257"/>
      <c r="O36" s="257"/>
    </row>
    <row r="37" spans="1:15" s="17" customFormat="1" ht="15">
      <c r="A37" s="257"/>
      <c r="B37" s="114" t="s">
        <v>154</v>
      </c>
      <c r="C37" s="257"/>
      <c r="D37" s="122"/>
      <c r="E37" s="257"/>
      <c r="F37" s="122"/>
      <c r="G37" s="257"/>
      <c r="H37" s="269"/>
      <c r="I37" s="257"/>
      <c r="J37" s="257"/>
      <c r="K37" s="257"/>
      <c r="L37" s="257"/>
      <c r="M37" s="257"/>
      <c r="N37" s="257"/>
      <c r="O37" s="257"/>
    </row>
    <row r="38" spans="1:15" s="17" customFormat="1" ht="15">
      <c r="A38" s="257"/>
      <c r="B38" s="116" t="s">
        <v>155</v>
      </c>
      <c r="C38" s="257"/>
      <c r="D38" s="197" t="s">
        <v>75</v>
      </c>
      <c r="E38" s="257"/>
      <c r="F38" s="139" t="s">
        <v>156</v>
      </c>
      <c r="G38" s="257"/>
      <c r="H38" s="241"/>
      <c r="I38" s="257"/>
      <c r="J38" s="257"/>
      <c r="K38" s="257"/>
      <c r="L38" s="257"/>
      <c r="M38" s="257"/>
      <c r="N38" s="257"/>
      <c r="O38" s="257"/>
    </row>
    <row r="39" spans="1:15" s="17" customFormat="1" ht="15">
      <c r="A39" s="257"/>
      <c r="B39" s="118" t="s">
        <v>157</v>
      </c>
      <c r="C39" s="257"/>
      <c r="D39" s="197" t="s">
        <v>107</v>
      </c>
      <c r="E39" s="257"/>
      <c r="F39" s="139" t="s">
        <v>158</v>
      </c>
      <c r="G39" s="257"/>
      <c r="H39" s="241" t="s">
        <v>159</v>
      </c>
      <c r="I39" s="257"/>
      <c r="J39" s="257"/>
      <c r="K39" s="257"/>
      <c r="L39" s="257"/>
      <c r="M39" s="257"/>
      <c r="N39" s="257"/>
      <c r="O39" s="257"/>
    </row>
    <row r="40" spans="1:15" s="17" customFormat="1" ht="15">
      <c r="A40" s="257"/>
      <c r="B40" s="116" t="s">
        <v>160</v>
      </c>
      <c r="C40" s="257"/>
      <c r="D40" s="197" t="s">
        <v>106</v>
      </c>
      <c r="E40" s="257"/>
      <c r="F40" s="139" t="s">
        <v>158</v>
      </c>
      <c r="G40" s="257"/>
      <c r="H40" s="241"/>
      <c r="I40" s="257"/>
      <c r="J40" s="257"/>
      <c r="K40" s="257"/>
      <c r="L40" s="257"/>
      <c r="M40" s="257"/>
      <c r="N40" s="257"/>
      <c r="O40" s="257"/>
    </row>
    <row r="41" spans="1:15" s="17" customFormat="1" ht="15">
      <c r="A41" s="257"/>
      <c r="B41" s="123" t="s">
        <v>161</v>
      </c>
      <c r="C41" s="257"/>
      <c r="D41" s="198" t="s">
        <v>106</v>
      </c>
      <c r="E41" s="257"/>
      <c r="F41" s="140" t="s">
        <v>162</v>
      </c>
      <c r="G41" s="257"/>
      <c r="H41" s="270"/>
      <c r="I41" s="257"/>
      <c r="J41" s="257"/>
      <c r="K41" s="257"/>
      <c r="L41" s="257"/>
      <c r="M41" s="257"/>
      <c r="N41" s="257"/>
      <c r="O41" s="257"/>
    </row>
    <row r="42" spans="1:15" s="17" customFormat="1" ht="15">
      <c r="A42" s="257"/>
      <c r="B42" s="36"/>
      <c r="C42" s="257"/>
      <c r="D42" s="113"/>
      <c r="E42" s="257"/>
      <c r="F42" s="113"/>
      <c r="G42" s="257"/>
      <c r="H42" s="257"/>
      <c r="I42" s="257"/>
      <c r="J42" s="257"/>
      <c r="K42" s="257"/>
      <c r="L42" s="257"/>
      <c r="M42" s="257"/>
      <c r="N42" s="257"/>
      <c r="O42" s="257"/>
    </row>
    <row r="43" spans="1:15" s="17" customFormat="1" ht="15">
      <c r="A43" s="257"/>
      <c r="B43" s="114" t="s">
        <v>163</v>
      </c>
      <c r="C43" s="257"/>
      <c r="D43" s="274"/>
      <c r="E43" s="257"/>
      <c r="F43" s="274"/>
      <c r="G43" s="257"/>
      <c r="H43" s="269"/>
      <c r="I43" s="257"/>
      <c r="J43" s="257"/>
      <c r="K43" s="257"/>
      <c r="L43" s="257"/>
      <c r="M43" s="257"/>
      <c r="N43" s="257"/>
      <c r="O43" s="257"/>
    </row>
    <row r="44" spans="1:15" s="17" customFormat="1" ht="15">
      <c r="A44" s="257"/>
      <c r="B44" s="116" t="s">
        <v>164</v>
      </c>
      <c r="C44" s="257"/>
      <c r="D44" s="197" t="s">
        <v>75</v>
      </c>
      <c r="E44" s="257"/>
      <c r="F44" s="197" t="s">
        <v>165</v>
      </c>
      <c r="G44" s="257"/>
      <c r="H44" s="238"/>
      <c r="I44" s="257"/>
      <c r="J44" s="257"/>
      <c r="K44" s="257"/>
      <c r="L44" s="257"/>
      <c r="M44" s="257"/>
      <c r="N44" s="257"/>
      <c r="O44" s="257"/>
    </row>
    <row r="45" spans="1:15" s="17" customFormat="1" ht="15">
      <c r="A45" s="257"/>
      <c r="B45" s="118" t="s">
        <v>166</v>
      </c>
      <c r="C45" s="257"/>
      <c r="D45" s="197" t="s">
        <v>75</v>
      </c>
      <c r="E45" s="257"/>
      <c r="F45" s="197" t="s">
        <v>167</v>
      </c>
      <c r="G45" s="257"/>
      <c r="H45" s="241"/>
      <c r="I45" s="257"/>
      <c r="J45" s="257"/>
      <c r="K45" s="257"/>
      <c r="L45" s="257"/>
      <c r="M45" s="257"/>
      <c r="N45" s="257"/>
      <c r="O45" s="257"/>
    </row>
    <row r="46" spans="1:15" s="17" customFormat="1" ht="90">
      <c r="A46" s="257"/>
      <c r="B46" s="123" t="s">
        <v>168</v>
      </c>
      <c r="C46" s="257"/>
      <c r="D46" s="199" t="s">
        <v>169</v>
      </c>
      <c r="E46" s="257"/>
      <c r="F46" s="216" t="s">
        <v>170</v>
      </c>
      <c r="G46" s="257"/>
      <c r="H46" s="240" t="s">
        <v>171</v>
      </c>
      <c r="I46" s="257"/>
      <c r="J46" s="257"/>
      <c r="K46" s="257"/>
      <c r="L46" s="257"/>
      <c r="M46" s="257"/>
      <c r="N46" s="257"/>
      <c r="O46" s="257"/>
    </row>
    <row r="47" spans="1:15" s="17" customFormat="1" ht="15">
      <c r="A47" s="257"/>
      <c r="B47" s="36"/>
      <c r="C47" s="257"/>
      <c r="D47" s="113"/>
      <c r="E47" s="257"/>
      <c r="F47" s="113"/>
      <c r="G47" s="257"/>
      <c r="H47" s="257"/>
      <c r="I47" s="257"/>
      <c r="J47" s="257"/>
      <c r="K47" s="257"/>
      <c r="L47" s="257"/>
      <c r="M47" s="257"/>
      <c r="N47" s="257"/>
      <c r="O47" s="257"/>
    </row>
    <row r="48" spans="1:15" s="17" customFormat="1" ht="15">
      <c r="A48" s="257"/>
      <c r="B48" s="114" t="s">
        <v>172</v>
      </c>
      <c r="C48" s="257"/>
      <c r="D48" s="274"/>
      <c r="E48" s="257"/>
      <c r="F48" s="274"/>
      <c r="G48" s="257"/>
      <c r="H48" s="269"/>
      <c r="I48" s="257"/>
      <c r="J48" s="257"/>
      <c r="K48" s="257"/>
      <c r="L48" s="257"/>
      <c r="M48" s="257"/>
      <c r="N48" s="257"/>
      <c r="O48" s="257"/>
    </row>
    <row r="49" spans="1:9" s="17" customFormat="1" ht="30">
      <c r="A49" s="257"/>
      <c r="B49" s="124" t="s">
        <v>173</v>
      </c>
      <c r="C49" s="257"/>
      <c r="D49" s="197" t="s">
        <v>75</v>
      </c>
      <c r="E49" s="257"/>
      <c r="F49" s="197" t="s">
        <v>174</v>
      </c>
      <c r="G49" s="257"/>
      <c r="H49" s="241"/>
      <c r="I49" s="257"/>
    </row>
    <row r="50" spans="1:9" s="17" customFormat="1" ht="45">
      <c r="A50" s="257"/>
      <c r="B50" s="125" t="s">
        <v>175</v>
      </c>
      <c r="C50" s="257"/>
      <c r="D50" s="197" t="s">
        <v>151</v>
      </c>
      <c r="E50" s="257"/>
      <c r="F50" s="215" t="s">
        <v>176</v>
      </c>
      <c r="G50" s="257"/>
      <c r="H50" s="241"/>
      <c r="I50" s="257"/>
    </row>
    <row r="51" spans="1:9" s="17" customFormat="1" ht="45">
      <c r="A51" s="257"/>
      <c r="B51" s="125" t="s">
        <v>175</v>
      </c>
      <c r="C51" s="257"/>
      <c r="D51" s="222" t="s">
        <v>151</v>
      </c>
      <c r="E51" s="257"/>
      <c r="F51" s="215" t="s">
        <v>177</v>
      </c>
      <c r="G51" s="257"/>
      <c r="H51" s="244" t="s">
        <v>178</v>
      </c>
      <c r="I51" s="257"/>
    </row>
    <row r="52" spans="1:9" s="17" customFormat="1" ht="45">
      <c r="A52" s="257"/>
      <c r="B52" s="125" t="s">
        <v>175</v>
      </c>
      <c r="C52" s="257"/>
      <c r="D52" s="222" t="s">
        <v>107</v>
      </c>
      <c r="E52" s="257"/>
      <c r="F52" s="215"/>
      <c r="G52" s="257"/>
      <c r="H52" s="238" t="s">
        <v>179</v>
      </c>
      <c r="I52" s="257"/>
    </row>
    <row r="53" spans="1:9" s="17" customFormat="1" ht="30">
      <c r="A53" s="257"/>
      <c r="B53" s="125" t="s">
        <v>180</v>
      </c>
      <c r="C53" s="257"/>
      <c r="D53" s="197" t="s">
        <v>151</v>
      </c>
      <c r="E53" s="257"/>
      <c r="F53" s="215" t="s">
        <v>181</v>
      </c>
      <c r="G53" s="257"/>
      <c r="H53" s="241" t="s">
        <v>182</v>
      </c>
      <c r="I53" s="257"/>
    </row>
    <row r="54" spans="1:9" s="17" customFormat="1" ht="30">
      <c r="A54" s="257"/>
      <c r="B54" s="125" t="s">
        <v>180</v>
      </c>
      <c r="C54" s="257"/>
      <c r="D54" s="197" t="s">
        <v>107</v>
      </c>
      <c r="E54" s="257"/>
      <c r="F54" s="215"/>
      <c r="G54" s="257"/>
      <c r="H54" s="244" t="s">
        <v>178</v>
      </c>
      <c r="I54" s="257"/>
    </row>
    <row r="55" spans="1:9" s="17" customFormat="1" ht="36" customHeight="1">
      <c r="A55" s="257"/>
      <c r="B55" s="126" t="s">
        <v>180</v>
      </c>
      <c r="C55" s="257"/>
      <c r="D55" s="198" t="s">
        <v>107</v>
      </c>
      <c r="E55" s="257"/>
      <c r="F55" s="216"/>
      <c r="G55" s="257"/>
      <c r="H55" s="240" t="s">
        <v>179</v>
      </c>
      <c r="I55" s="257"/>
    </row>
    <row r="56" spans="1:9" s="17" customFormat="1" ht="15">
      <c r="A56" s="257"/>
      <c r="B56" s="36"/>
      <c r="C56" s="257"/>
      <c r="D56" s="113"/>
      <c r="E56" s="257"/>
      <c r="F56" s="113"/>
      <c r="G56" s="257"/>
      <c r="H56" s="257"/>
      <c r="I56" s="257"/>
    </row>
    <row r="57" spans="1:9" s="17" customFormat="1" ht="15">
      <c r="A57" s="257"/>
      <c r="B57" s="114" t="s">
        <v>183</v>
      </c>
      <c r="C57" s="257"/>
      <c r="D57" s="274"/>
      <c r="E57" s="257"/>
      <c r="F57" s="274"/>
      <c r="G57" s="257"/>
      <c r="H57" s="269"/>
      <c r="I57" s="257"/>
    </row>
    <row r="58" spans="1:9" s="17" customFormat="1" ht="30">
      <c r="A58" s="257"/>
      <c r="B58" s="127" t="s">
        <v>184</v>
      </c>
      <c r="C58" s="257"/>
      <c r="D58" s="197" t="s">
        <v>75</v>
      </c>
      <c r="E58" s="257"/>
      <c r="F58" s="198" t="s">
        <v>185</v>
      </c>
      <c r="G58" s="257"/>
      <c r="H58" s="270"/>
      <c r="I58" s="257"/>
    </row>
    <row r="59" spans="1:9" s="17" customFormat="1" ht="15">
      <c r="A59" s="257"/>
      <c r="B59" s="36"/>
      <c r="C59" s="257"/>
      <c r="D59" s="113"/>
      <c r="E59" s="257"/>
      <c r="F59" s="113"/>
      <c r="G59" s="257"/>
      <c r="H59" s="257"/>
      <c r="I59" s="257"/>
    </row>
    <row r="60" spans="1:9" s="17" customFormat="1" ht="15">
      <c r="A60" s="257"/>
      <c r="B60" s="114" t="s">
        <v>186</v>
      </c>
      <c r="C60" s="257"/>
      <c r="D60" s="274"/>
      <c r="E60" s="257"/>
      <c r="F60" s="274"/>
      <c r="G60" s="257"/>
      <c r="H60" s="269"/>
      <c r="I60" s="257"/>
    </row>
    <row r="61" spans="1:9" s="17" customFormat="1" ht="15">
      <c r="A61" s="257"/>
      <c r="B61" s="187" t="s">
        <v>187</v>
      </c>
      <c r="C61" s="257"/>
      <c r="D61" s="275"/>
      <c r="E61" s="257"/>
      <c r="F61" s="275"/>
      <c r="G61" s="257"/>
      <c r="H61" s="241"/>
      <c r="I61" s="257"/>
    </row>
    <row r="62" spans="1:9" s="17" customFormat="1" ht="15">
      <c r="A62" s="257"/>
      <c r="B62" s="124" t="s">
        <v>188</v>
      </c>
      <c r="C62" s="257"/>
      <c r="D62" s="197" t="s">
        <v>75</v>
      </c>
      <c r="E62" s="257"/>
      <c r="F62" s="197" t="s">
        <v>189</v>
      </c>
      <c r="G62" s="257"/>
      <c r="H62" s="241"/>
      <c r="I62" s="257"/>
    </row>
    <row r="63" spans="1:9" s="17" customFormat="1" ht="15">
      <c r="A63" s="257"/>
      <c r="B63" s="124" t="s">
        <v>190</v>
      </c>
      <c r="C63" s="257"/>
      <c r="D63" s="197" t="s">
        <v>75</v>
      </c>
      <c r="E63" s="257"/>
      <c r="F63" s="197" t="s">
        <v>191</v>
      </c>
      <c r="G63" s="257"/>
      <c r="H63" s="241"/>
      <c r="I63" s="257"/>
    </row>
    <row r="64" spans="1:9" s="17" customFormat="1" ht="15">
      <c r="A64" s="257"/>
      <c r="B64" s="201" t="s">
        <v>192</v>
      </c>
      <c r="C64" s="257"/>
      <c r="D64" s="203">
        <v>3672</v>
      </c>
      <c r="E64" s="257"/>
      <c r="F64" s="197" t="s">
        <v>193</v>
      </c>
      <c r="G64" s="257"/>
      <c r="H64" s="241"/>
      <c r="I64" s="257"/>
    </row>
    <row r="65" spans="1:9" s="17" customFormat="1" ht="15">
      <c r="A65" s="257"/>
      <c r="B65" s="202" t="str">
        <f>LEFT(B64,SEARCH(",",B64))&amp;" value"</f>
        <v>Gold (7108), value</v>
      </c>
      <c r="C65" s="257"/>
      <c r="D65" s="203">
        <v>208173024</v>
      </c>
      <c r="E65" s="257"/>
      <c r="F65" s="197" t="s">
        <v>194</v>
      </c>
      <c r="G65" s="257"/>
      <c r="H65" s="241"/>
      <c r="I65" s="257"/>
    </row>
    <row r="66" spans="1:9" s="17" customFormat="1" ht="15">
      <c r="A66" s="257"/>
      <c r="B66" s="201" t="s">
        <v>195</v>
      </c>
      <c r="C66" s="257"/>
      <c r="D66" s="203">
        <v>837003.6</v>
      </c>
      <c r="E66" s="257"/>
      <c r="F66" s="197" t="s">
        <v>193</v>
      </c>
      <c r="G66" s="257"/>
      <c r="H66" s="241"/>
      <c r="I66" s="257"/>
    </row>
    <row r="67" spans="1:9" s="17" customFormat="1" ht="15">
      <c r="A67" s="257"/>
      <c r="B67" s="202" t="str">
        <f>LEFT(B66,SEARCH(",",B66))&amp;" value"</f>
        <v>Copper (2603), value</v>
      </c>
      <c r="C67" s="257"/>
      <c r="D67" s="203">
        <v>5163027895.4099998</v>
      </c>
      <c r="E67" s="257"/>
      <c r="F67" s="197" t="s">
        <v>194</v>
      </c>
      <c r="G67" s="257"/>
      <c r="H67" s="241"/>
      <c r="I67" s="257"/>
    </row>
    <row r="68" spans="1:9" s="17" customFormat="1" ht="15">
      <c r="A68" s="257"/>
      <c r="B68" s="201" t="s">
        <v>196</v>
      </c>
      <c r="C68" s="257"/>
      <c r="D68" s="203">
        <v>448821.4</v>
      </c>
      <c r="E68" s="257"/>
      <c r="F68" s="197" t="s">
        <v>193</v>
      </c>
      <c r="G68" s="257"/>
      <c r="H68" s="241"/>
      <c r="I68" s="257"/>
    </row>
    <row r="69" spans="1:9" s="17" customFormat="1" ht="30">
      <c r="A69" s="257"/>
      <c r="B69" s="202" t="str">
        <f>LEFT(B68,SEARCH(",",B68))&amp;" value"</f>
        <v>Coal (2701), value</v>
      </c>
      <c r="C69" s="257"/>
      <c r="D69" s="203">
        <v>23787534.199999999</v>
      </c>
      <c r="E69" s="257"/>
      <c r="F69" s="197" t="s">
        <v>194</v>
      </c>
      <c r="G69" s="257"/>
      <c r="H69" s="238" t="s">
        <v>197</v>
      </c>
      <c r="I69" s="257"/>
    </row>
    <row r="70" spans="1:9" s="17" customFormat="1" ht="15">
      <c r="A70" s="257"/>
      <c r="B70" s="201" t="s">
        <v>198</v>
      </c>
      <c r="C70" s="257"/>
      <c r="D70" s="203">
        <v>9783.41</v>
      </c>
      <c r="E70" s="257"/>
      <c r="F70" s="197" t="s">
        <v>193</v>
      </c>
      <c r="G70" s="257"/>
      <c r="H70" s="241" t="s">
        <v>199</v>
      </c>
      <c r="I70" s="257"/>
    </row>
    <row r="71" spans="1:9" s="17" customFormat="1" ht="15">
      <c r="A71" s="257"/>
      <c r="B71" s="202" t="str">
        <f>LEFT(B70,SEARCH(",",B70))&amp;" value"</f>
        <v>Precious stones other than diamonds (7103), value</v>
      </c>
      <c r="C71" s="257"/>
      <c r="D71" s="203">
        <v>10900000</v>
      </c>
      <c r="E71" s="257"/>
      <c r="F71" s="197" t="s">
        <v>194</v>
      </c>
      <c r="G71" s="257"/>
      <c r="H71" s="238"/>
      <c r="I71" s="257"/>
    </row>
    <row r="72" spans="1:9" s="17" customFormat="1" ht="15">
      <c r="A72" s="257"/>
      <c r="B72" s="201" t="s">
        <v>200</v>
      </c>
      <c r="C72" s="257"/>
      <c r="D72" s="203">
        <v>316</v>
      </c>
      <c r="E72" s="257"/>
      <c r="F72" s="197" t="s">
        <v>193</v>
      </c>
      <c r="G72" s="257"/>
      <c r="H72" s="241"/>
      <c r="I72" s="257"/>
    </row>
    <row r="73" spans="1:9" s="17" customFormat="1" ht="15">
      <c r="A73" s="257"/>
      <c r="B73" s="202" t="str">
        <f>LEFT(B72,SEARCH(",",B72))&amp;" value"</f>
        <v>Cobalt (2605), value</v>
      </c>
      <c r="C73" s="257"/>
      <c r="D73" s="203">
        <v>10700000</v>
      </c>
      <c r="E73" s="257"/>
      <c r="F73" s="197" t="s">
        <v>194</v>
      </c>
      <c r="G73" s="257"/>
      <c r="H73" s="241"/>
      <c r="I73" s="257"/>
    </row>
    <row r="74" spans="1:9" s="17" customFormat="1" ht="15">
      <c r="A74" s="257"/>
      <c r="B74" s="201" t="s">
        <v>201</v>
      </c>
      <c r="C74" s="257"/>
      <c r="D74" s="203">
        <v>28409</v>
      </c>
      <c r="E74" s="257"/>
      <c r="F74" s="197" t="s">
        <v>193</v>
      </c>
      <c r="G74" s="257"/>
      <c r="H74" s="241"/>
      <c r="I74" s="257"/>
    </row>
    <row r="75" spans="1:9" s="17" customFormat="1" ht="15">
      <c r="A75" s="257"/>
      <c r="B75" s="202" t="str">
        <f>LEFT(B74,SEARCH(",",B74))&amp;" value"</f>
        <v>Manganese (2602), value</v>
      </c>
      <c r="C75" s="257"/>
      <c r="D75" s="203">
        <v>48105527.880000003</v>
      </c>
      <c r="E75" s="257"/>
      <c r="F75" s="197" t="s">
        <v>194</v>
      </c>
      <c r="G75" s="257"/>
      <c r="H75" s="241"/>
      <c r="I75" s="257"/>
    </row>
    <row r="76" spans="1:9" s="17" customFormat="1" ht="15">
      <c r="A76" s="257"/>
      <c r="B76" s="201" t="s">
        <v>202</v>
      </c>
      <c r="C76" s="257"/>
      <c r="D76" s="203">
        <v>2796896.35</v>
      </c>
      <c r="E76" s="257"/>
      <c r="F76" s="197" t="s">
        <v>193</v>
      </c>
      <c r="G76" s="257"/>
      <c r="H76" s="241"/>
      <c r="I76" s="257"/>
    </row>
    <row r="77" spans="1:9" s="17" customFormat="1" ht="15">
      <c r="A77" s="257"/>
      <c r="B77" s="202" t="str">
        <f>LEFT(B76,SEARCH(",",B76))&amp;" value"</f>
        <v>Portland cement (2523), value</v>
      </c>
      <c r="C77" s="257"/>
      <c r="D77" s="203">
        <v>346815147.39999998</v>
      </c>
      <c r="E77" s="257"/>
      <c r="F77" s="197" t="s">
        <v>194</v>
      </c>
      <c r="G77" s="257"/>
      <c r="H77" s="241"/>
      <c r="I77" s="257"/>
    </row>
    <row r="78" spans="1:9" s="17" customFormat="1" ht="15">
      <c r="A78" s="257"/>
      <c r="B78" s="36"/>
      <c r="C78" s="257"/>
      <c r="D78" s="113"/>
      <c r="E78" s="257"/>
      <c r="F78" s="113"/>
      <c r="G78" s="257"/>
      <c r="H78" s="257"/>
      <c r="I78" s="257"/>
    </row>
    <row r="79" spans="1:9" s="17" customFormat="1" ht="15">
      <c r="A79" s="257"/>
      <c r="B79" s="114" t="s">
        <v>203</v>
      </c>
      <c r="C79" s="257"/>
      <c r="D79" s="274"/>
      <c r="E79" s="257"/>
      <c r="F79" s="274"/>
      <c r="G79" s="257"/>
      <c r="H79" s="269"/>
      <c r="I79" s="257"/>
    </row>
    <row r="80" spans="1:9" s="17" customFormat="1" ht="15">
      <c r="A80" s="257"/>
      <c r="B80" s="124" t="s">
        <v>204</v>
      </c>
      <c r="C80" s="257"/>
      <c r="D80" s="197" t="s">
        <v>75</v>
      </c>
      <c r="E80" s="257"/>
      <c r="F80" s="197" t="s">
        <v>205</v>
      </c>
      <c r="G80" s="257"/>
      <c r="H80" s="241"/>
      <c r="I80" s="257"/>
    </row>
    <row r="81" spans="1:9" s="17" customFormat="1" ht="15">
      <c r="A81" s="257"/>
      <c r="B81" s="124" t="s">
        <v>206</v>
      </c>
      <c r="C81" s="257"/>
      <c r="D81" s="197" t="s">
        <v>75</v>
      </c>
      <c r="E81" s="257"/>
      <c r="F81" s="197" t="s">
        <v>205</v>
      </c>
      <c r="G81" s="257"/>
      <c r="H81" s="241"/>
      <c r="I81" s="257"/>
    </row>
    <row r="82" spans="1:9" s="17" customFormat="1" ht="15.75">
      <c r="A82" s="257"/>
      <c r="B82" s="201" t="s">
        <v>192</v>
      </c>
      <c r="C82" s="257"/>
      <c r="D82" s="204">
        <v>3.4910000000000001</v>
      </c>
      <c r="E82" s="257"/>
      <c r="F82" s="197" t="s">
        <v>193</v>
      </c>
      <c r="G82" s="257"/>
      <c r="H82" s="241"/>
      <c r="I82" s="257"/>
    </row>
    <row r="83" spans="1:9" s="17" customFormat="1" ht="15">
      <c r="A83" s="257"/>
      <c r="B83" s="202" t="str">
        <f>LEFT(B82,SEARCH(",",B82))&amp;" value"</f>
        <v>Gold (7108), value</v>
      </c>
      <c r="C83" s="257"/>
      <c r="D83" s="200">
        <v>220500000</v>
      </c>
      <c r="E83" s="257"/>
      <c r="F83" s="197" t="s">
        <v>194</v>
      </c>
      <c r="G83" s="257"/>
      <c r="H83" s="241"/>
      <c r="I83" s="257"/>
    </row>
    <row r="84" spans="1:9" s="17" customFormat="1" ht="15">
      <c r="A84" s="257"/>
      <c r="B84" s="201" t="s">
        <v>200</v>
      </c>
      <c r="C84" s="257"/>
      <c r="D84" s="200">
        <v>41.48</v>
      </c>
      <c r="E84" s="257"/>
      <c r="F84" s="197" t="s">
        <v>193</v>
      </c>
      <c r="G84" s="257"/>
      <c r="H84" s="241"/>
      <c r="I84" s="257"/>
    </row>
    <row r="85" spans="1:9" s="17" customFormat="1" ht="15">
      <c r="A85" s="257"/>
      <c r="B85" s="202" t="str">
        <f>LEFT(B84,SEARCH(",",B84))&amp;" value"</f>
        <v>Cobalt (2605), value</v>
      </c>
      <c r="C85" s="257"/>
      <c r="D85" s="200">
        <v>1337000</v>
      </c>
      <c r="E85" s="257"/>
      <c r="F85" s="197" t="s">
        <v>194</v>
      </c>
      <c r="G85" s="257"/>
      <c r="H85" s="241" t="s">
        <v>207</v>
      </c>
      <c r="I85" s="257"/>
    </row>
    <row r="86" spans="1:9" s="17" customFormat="1" ht="15">
      <c r="A86" s="257"/>
      <c r="B86" s="201" t="s">
        <v>195</v>
      </c>
      <c r="C86" s="257"/>
      <c r="D86" s="200">
        <v>930969</v>
      </c>
      <c r="E86" s="257"/>
      <c r="F86" s="197" t="s">
        <v>193</v>
      </c>
      <c r="G86" s="257"/>
      <c r="H86" s="241"/>
      <c r="I86" s="257"/>
    </row>
    <row r="87" spans="1:9" s="17" customFormat="1" ht="15">
      <c r="A87" s="257"/>
      <c r="B87" s="202" t="str">
        <f>LEFT(B86,SEARCH(",",B86))&amp;" value"</f>
        <v>Copper (2603), value</v>
      </c>
      <c r="C87" s="257"/>
      <c r="D87" s="200">
        <v>5867700000</v>
      </c>
      <c r="E87" s="257"/>
      <c r="F87" s="197" t="s">
        <v>194</v>
      </c>
      <c r="G87" s="257"/>
      <c r="H87" s="241"/>
      <c r="I87" s="257"/>
    </row>
    <row r="88" spans="1:9" s="17" customFormat="1" ht="30">
      <c r="A88" s="257"/>
      <c r="B88" s="201" t="s">
        <v>201</v>
      </c>
      <c r="C88" s="257"/>
      <c r="D88" s="200" t="s">
        <v>107</v>
      </c>
      <c r="E88" s="257"/>
      <c r="F88" s="197" t="s">
        <v>193</v>
      </c>
      <c r="G88" s="257"/>
      <c r="H88" s="238" t="s">
        <v>208</v>
      </c>
      <c r="I88" s="257"/>
    </row>
    <row r="89" spans="1:9" s="17" customFormat="1" ht="15">
      <c r="A89" s="257"/>
      <c r="B89" s="202" t="str">
        <f>LEFT(B88,SEARCH(",",B88))&amp;" value"</f>
        <v>Manganese (2602), value</v>
      </c>
      <c r="C89" s="257"/>
      <c r="D89" s="200">
        <v>9900000</v>
      </c>
      <c r="E89" s="257"/>
      <c r="F89" s="197" t="s">
        <v>194</v>
      </c>
      <c r="G89" s="257"/>
      <c r="H89" s="241"/>
      <c r="I89" s="257"/>
    </row>
    <row r="90" spans="1:9" s="17" customFormat="1" ht="30">
      <c r="A90" s="257"/>
      <c r="B90" s="201" t="s">
        <v>198</v>
      </c>
      <c r="C90" s="257"/>
      <c r="D90" s="200" t="s">
        <v>107</v>
      </c>
      <c r="E90" s="257"/>
      <c r="F90" s="197" t="s">
        <v>193</v>
      </c>
      <c r="G90" s="257"/>
      <c r="H90" s="238" t="s">
        <v>209</v>
      </c>
      <c r="I90" s="257"/>
    </row>
    <row r="91" spans="1:9" s="17" customFormat="1" ht="15">
      <c r="A91" s="257"/>
      <c r="B91" s="202" t="str">
        <f>LEFT(B90,SEARCH(",",B90))&amp;" value"</f>
        <v>Precious stones other than diamonds (7103), value</v>
      </c>
      <c r="C91" s="257"/>
      <c r="D91" s="200">
        <v>68800000</v>
      </c>
      <c r="E91" s="257"/>
      <c r="F91" s="197" t="s">
        <v>194</v>
      </c>
      <c r="G91" s="257"/>
      <c r="H91" s="241" t="s">
        <v>210</v>
      </c>
      <c r="I91" s="257"/>
    </row>
    <row r="92" spans="1:9" s="17" customFormat="1" ht="15">
      <c r="A92" s="257"/>
      <c r="B92" s="201" t="s">
        <v>202</v>
      </c>
      <c r="C92" s="257"/>
      <c r="D92" s="200" t="s">
        <v>107</v>
      </c>
      <c r="E92" s="257"/>
      <c r="F92" s="197" t="s">
        <v>193</v>
      </c>
      <c r="G92" s="257"/>
      <c r="H92" s="241"/>
      <c r="I92" s="257"/>
    </row>
    <row r="93" spans="1:9" s="17" customFormat="1" ht="15">
      <c r="A93" s="257"/>
      <c r="B93" s="226" t="str">
        <f>LEFT(B92,SEARCH(",",B92))&amp;" value"</f>
        <v>Portland cement (2523), value</v>
      </c>
      <c r="C93" s="257"/>
      <c r="D93" s="227">
        <v>191000000</v>
      </c>
      <c r="E93" s="257"/>
      <c r="F93" s="198" t="s">
        <v>194</v>
      </c>
      <c r="G93" s="257"/>
      <c r="H93" s="241"/>
      <c r="I93" s="257"/>
    </row>
    <row r="94" spans="1:9" s="17" customFormat="1" ht="15">
      <c r="A94" s="257"/>
      <c r="B94" s="36"/>
      <c r="C94" s="257"/>
      <c r="D94" s="113"/>
      <c r="E94" s="257"/>
      <c r="F94" s="113"/>
      <c r="G94" s="257"/>
      <c r="H94" s="257"/>
      <c r="I94" s="257"/>
    </row>
    <row r="95" spans="1:9" s="17" customFormat="1" ht="15">
      <c r="A95" s="257"/>
      <c r="B95" s="114" t="s">
        <v>211</v>
      </c>
      <c r="C95" s="257"/>
      <c r="D95" s="274"/>
      <c r="E95" s="257"/>
      <c r="F95" s="128"/>
      <c r="G95" s="257"/>
      <c r="H95" s="269"/>
      <c r="I95" s="257"/>
    </row>
    <row r="96" spans="1:9" s="17" customFormat="1" ht="30">
      <c r="A96" s="257"/>
      <c r="B96" s="124" t="s">
        <v>212</v>
      </c>
      <c r="C96" s="257"/>
      <c r="D96" s="197" t="s">
        <v>75</v>
      </c>
      <c r="E96" s="257"/>
      <c r="F96" s="139" t="s">
        <v>213</v>
      </c>
      <c r="G96" s="257"/>
      <c r="H96" s="241"/>
      <c r="I96" s="257"/>
    </row>
    <row r="97" spans="1:16" s="17" customFormat="1" ht="30">
      <c r="A97" s="257"/>
      <c r="B97" s="129" t="s">
        <v>214</v>
      </c>
      <c r="C97" s="257"/>
      <c r="D97" s="197" t="s">
        <v>75</v>
      </c>
      <c r="E97" s="257"/>
      <c r="F97" s="139" t="s">
        <v>215</v>
      </c>
      <c r="G97" s="257"/>
      <c r="H97" s="241"/>
      <c r="I97" s="257"/>
      <c r="J97" s="257"/>
      <c r="K97" s="257"/>
      <c r="L97" s="257"/>
      <c r="M97" s="257"/>
      <c r="N97" s="257"/>
      <c r="O97" s="257"/>
      <c r="P97" s="257"/>
    </row>
    <row r="98" spans="1:16" s="17" customFormat="1" ht="30">
      <c r="A98" s="257"/>
      <c r="B98" s="130" t="s">
        <v>216</v>
      </c>
      <c r="C98" s="257"/>
      <c r="D98" s="258">
        <f>SUM('Part 5 - Company data'!J173/'Part 4 - Government revenues'!J51)</f>
        <v>0.87668200156254605</v>
      </c>
      <c r="E98" s="245"/>
      <c r="F98" s="246" t="s">
        <v>217</v>
      </c>
      <c r="G98" s="257"/>
      <c r="H98" s="270"/>
      <c r="I98" s="257"/>
      <c r="J98" s="257"/>
      <c r="K98" s="257"/>
      <c r="L98" s="257"/>
      <c r="M98" s="257"/>
      <c r="N98" s="257"/>
      <c r="O98" s="257"/>
      <c r="P98" s="257"/>
    </row>
    <row r="99" spans="1:16" s="17" customFormat="1" ht="15">
      <c r="A99" s="257"/>
      <c r="B99" s="36"/>
      <c r="C99" s="257"/>
      <c r="D99" s="113"/>
      <c r="E99" s="257"/>
      <c r="F99" s="113"/>
      <c r="G99" s="257"/>
      <c r="H99" s="257"/>
      <c r="I99" s="257"/>
      <c r="J99" s="257"/>
      <c r="K99" s="257"/>
      <c r="L99" s="257"/>
      <c r="M99" s="257"/>
      <c r="N99" s="257"/>
      <c r="O99" s="257"/>
      <c r="P99" s="257"/>
    </row>
    <row r="100" spans="1:16" s="17" customFormat="1" ht="15">
      <c r="A100" s="257"/>
      <c r="B100" s="114" t="s">
        <v>218</v>
      </c>
      <c r="C100" s="257"/>
      <c r="D100" s="128"/>
      <c r="E100" s="257"/>
      <c r="F100" s="128"/>
      <c r="G100" s="257"/>
      <c r="H100" s="269"/>
      <c r="I100" s="257"/>
      <c r="J100" s="257"/>
      <c r="K100" s="257"/>
      <c r="L100" s="257"/>
      <c r="M100" s="257"/>
      <c r="N100" s="257"/>
      <c r="O100" s="257"/>
      <c r="P100" s="257"/>
    </row>
    <row r="101" spans="1:16" s="17" customFormat="1" ht="30">
      <c r="A101" s="257"/>
      <c r="B101" s="129" t="s">
        <v>219</v>
      </c>
      <c r="C101" s="257"/>
      <c r="D101" s="197" t="s">
        <v>106</v>
      </c>
      <c r="E101" s="257"/>
      <c r="F101" s="197" t="s">
        <v>220</v>
      </c>
      <c r="G101" s="257"/>
      <c r="H101" s="241"/>
      <c r="I101" s="257"/>
      <c r="J101" s="257"/>
      <c r="K101" s="257"/>
      <c r="L101" s="257"/>
      <c r="M101" s="257"/>
      <c r="N101" s="257"/>
      <c r="O101" s="257"/>
      <c r="P101" s="257"/>
    </row>
    <row r="102" spans="1:16" s="17" customFormat="1" ht="15">
      <c r="A102" s="257"/>
      <c r="B102" s="172" t="s">
        <v>221</v>
      </c>
      <c r="C102" s="276"/>
      <c r="D102" s="115"/>
      <c r="E102" s="276"/>
      <c r="F102" s="115"/>
      <c r="G102" s="257"/>
      <c r="H102" s="241"/>
      <c r="I102" s="257"/>
      <c r="J102" s="257"/>
      <c r="K102" s="257"/>
      <c r="L102" s="257"/>
      <c r="M102" s="257"/>
      <c r="N102" s="257"/>
      <c r="O102" s="257"/>
      <c r="P102" s="257"/>
    </row>
    <row r="103" spans="1:16" s="17" customFormat="1" ht="15">
      <c r="A103" s="257"/>
      <c r="B103" s="201" t="s">
        <v>195</v>
      </c>
      <c r="C103" s="257"/>
      <c r="D103" s="204"/>
      <c r="E103" s="257"/>
      <c r="F103" s="205"/>
      <c r="G103" s="257"/>
      <c r="H103" s="241"/>
      <c r="I103" s="257"/>
      <c r="J103" s="257"/>
      <c r="K103" s="257"/>
      <c r="L103" s="257"/>
      <c r="M103" s="257"/>
      <c r="N103" s="257"/>
      <c r="O103" s="257"/>
      <c r="P103" s="257"/>
    </row>
    <row r="104" spans="1:16" s="17" customFormat="1" ht="15">
      <c r="A104" s="257"/>
      <c r="B104" s="201" t="s">
        <v>192</v>
      </c>
      <c r="C104" s="257"/>
      <c r="D104" s="204"/>
      <c r="E104" s="257"/>
      <c r="F104" s="205"/>
      <c r="G104" s="257"/>
      <c r="H104" s="241"/>
      <c r="I104" s="257"/>
      <c r="J104" s="257"/>
      <c r="K104" s="257"/>
      <c r="L104" s="257"/>
      <c r="M104" s="257"/>
      <c r="N104" s="257"/>
      <c r="O104" s="257"/>
      <c r="P104" s="257"/>
    </row>
    <row r="105" spans="1:16" s="17" customFormat="1" ht="15">
      <c r="A105" s="257"/>
      <c r="B105" s="172" t="s">
        <v>222</v>
      </c>
      <c r="C105" s="276"/>
      <c r="D105" s="115"/>
      <c r="E105" s="276"/>
      <c r="F105" s="115"/>
      <c r="G105" s="257"/>
      <c r="H105" s="241"/>
      <c r="I105" s="257"/>
      <c r="J105" s="257"/>
      <c r="K105" s="257"/>
      <c r="L105" s="257"/>
      <c r="M105" s="257"/>
      <c r="N105" s="257"/>
      <c r="O105" s="257"/>
      <c r="P105" s="257"/>
    </row>
    <row r="106" spans="1:16" s="17" customFormat="1" ht="15">
      <c r="A106" s="257"/>
      <c r="B106" s="201" t="s">
        <v>195</v>
      </c>
      <c r="C106" s="257"/>
      <c r="D106" s="200"/>
      <c r="E106" s="257"/>
      <c r="F106" s="205"/>
      <c r="G106" s="257"/>
      <c r="H106" s="241"/>
      <c r="I106" s="257"/>
      <c r="J106" s="257"/>
      <c r="K106" s="257"/>
      <c r="L106" s="257"/>
      <c r="M106" s="257"/>
      <c r="N106" s="257"/>
      <c r="O106" s="257"/>
      <c r="P106" s="257"/>
    </row>
    <row r="107" spans="1:16" s="17" customFormat="1" ht="15">
      <c r="A107" s="257"/>
      <c r="B107" s="202" t="str">
        <f>LEFT(B106,SEARCH(",",B106))&amp;" value"</f>
        <v>Copper (2603), value</v>
      </c>
      <c r="C107" s="257"/>
      <c r="D107" s="200"/>
      <c r="E107" s="257"/>
      <c r="F107" s="205"/>
      <c r="G107" s="257"/>
      <c r="H107" s="241"/>
      <c r="I107" s="257"/>
      <c r="J107" s="257"/>
      <c r="K107" s="257"/>
      <c r="L107" s="257"/>
      <c r="M107" s="257"/>
      <c r="N107" s="257"/>
      <c r="O107" s="257"/>
      <c r="P107" s="257"/>
    </row>
    <row r="108" spans="1:16" s="17" customFormat="1" ht="15">
      <c r="A108" s="257"/>
      <c r="B108" s="201" t="s">
        <v>192</v>
      </c>
      <c r="C108" s="257"/>
      <c r="D108" s="204"/>
      <c r="E108" s="257"/>
      <c r="F108" s="205"/>
      <c r="G108" s="257"/>
      <c r="H108" s="241"/>
      <c r="I108" s="257"/>
      <c r="J108" s="257"/>
      <c r="K108" s="257"/>
      <c r="L108" s="257"/>
      <c r="M108" s="257"/>
      <c r="N108" s="257"/>
      <c r="O108" s="257"/>
      <c r="P108" s="257"/>
    </row>
    <row r="109" spans="1:16" s="17" customFormat="1" ht="15">
      <c r="A109" s="257"/>
      <c r="B109" s="202" t="str">
        <f>LEFT(B108,SEARCH(",",B108))&amp;" value"</f>
        <v>Gold (7108), value</v>
      </c>
      <c r="C109" s="257"/>
      <c r="D109" s="203"/>
      <c r="E109" s="257"/>
      <c r="F109" s="205"/>
      <c r="G109" s="257"/>
      <c r="H109" s="241"/>
      <c r="I109" s="257"/>
      <c r="J109" s="257"/>
      <c r="K109" s="257"/>
      <c r="L109" s="257"/>
      <c r="M109" s="257"/>
      <c r="N109" s="257"/>
      <c r="O109" s="257"/>
      <c r="P109" s="257"/>
    </row>
    <row r="110" spans="1:16" s="17" customFormat="1" ht="30">
      <c r="A110" s="257"/>
      <c r="B110" s="171" t="s">
        <v>223</v>
      </c>
      <c r="C110" s="273"/>
      <c r="D110" s="206"/>
      <c r="E110" s="273"/>
      <c r="F110" s="207"/>
      <c r="G110" s="273"/>
      <c r="H110" s="270"/>
      <c r="I110" s="257"/>
      <c r="J110" s="257"/>
      <c r="K110" s="257"/>
      <c r="L110" s="257"/>
      <c r="M110" s="257"/>
      <c r="N110" s="257"/>
      <c r="O110" s="257"/>
      <c r="P110" s="257"/>
    </row>
    <row r="111" spans="1:16" s="17" customFormat="1" ht="15">
      <c r="A111" s="257"/>
      <c r="B111" s="36"/>
      <c r="C111" s="257"/>
      <c r="D111" s="257"/>
      <c r="E111" s="257"/>
      <c r="F111" s="25"/>
      <c r="G111" s="257"/>
      <c r="H111" s="257"/>
      <c r="I111" s="257"/>
      <c r="J111" s="257"/>
      <c r="K111" s="257"/>
      <c r="L111" s="257"/>
      <c r="M111" s="257"/>
      <c r="N111" s="257"/>
      <c r="O111" s="257"/>
      <c r="P111" s="257"/>
    </row>
    <row r="112" spans="1:16" s="17" customFormat="1" ht="15.95" customHeight="1">
      <c r="A112" s="257"/>
      <c r="B112" s="114" t="s">
        <v>224</v>
      </c>
      <c r="C112" s="257"/>
      <c r="D112" s="128"/>
      <c r="E112" s="257"/>
      <c r="F112" s="128"/>
      <c r="G112" s="257"/>
      <c r="H112" s="269"/>
      <c r="I112" s="257"/>
      <c r="J112" s="257"/>
      <c r="K112" s="257"/>
      <c r="L112" s="257"/>
      <c r="M112" s="257"/>
      <c r="N112" s="257"/>
      <c r="O112" s="257"/>
      <c r="P112" s="257"/>
    </row>
    <row r="113" spans="1:9" s="17" customFormat="1" ht="30">
      <c r="A113" s="257"/>
      <c r="B113" s="129" t="s">
        <v>225</v>
      </c>
      <c r="C113" s="257"/>
      <c r="D113" s="197" t="s">
        <v>75</v>
      </c>
      <c r="E113" s="257"/>
      <c r="F113" s="139" t="s">
        <v>226</v>
      </c>
      <c r="G113" s="257"/>
      <c r="H113" s="241"/>
      <c r="I113" s="257"/>
    </row>
    <row r="114" spans="1:9" s="17" customFormat="1" ht="30.75" customHeight="1">
      <c r="A114" s="257"/>
      <c r="B114" s="132" t="s">
        <v>227</v>
      </c>
      <c r="C114" s="257"/>
      <c r="D114" s="230">
        <v>0.1</v>
      </c>
      <c r="E114" s="257"/>
      <c r="F114" s="140"/>
      <c r="G114" s="257"/>
      <c r="H114" s="270"/>
      <c r="I114" s="257"/>
    </row>
    <row r="115" spans="1:9" s="17" customFormat="1" ht="15">
      <c r="A115" s="257"/>
      <c r="B115" s="36"/>
      <c r="C115" s="257"/>
      <c r="D115" s="113"/>
      <c r="E115" s="257"/>
      <c r="F115" s="25"/>
      <c r="G115" s="257"/>
      <c r="H115" s="257"/>
      <c r="I115" s="257"/>
    </row>
    <row r="116" spans="1:9" s="17" customFormat="1" ht="15">
      <c r="A116" s="257"/>
      <c r="B116" s="114" t="s">
        <v>228</v>
      </c>
      <c r="C116" s="257"/>
      <c r="D116" s="128"/>
      <c r="E116" s="257"/>
      <c r="F116" s="128"/>
      <c r="G116" s="257"/>
      <c r="H116" s="269"/>
      <c r="I116" s="257"/>
    </row>
    <row r="117" spans="1:9" s="17" customFormat="1" ht="30">
      <c r="A117" s="257"/>
      <c r="B117" s="129" t="s">
        <v>229</v>
      </c>
      <c r="C117" s="257"/>
      <c r="D117" s="139" t="s">
        <v>106</v>
      </c>
      <c r="E117" s="257"/>
      <c r="F117" s="139" t="s">
        <v>230</v>
      </c>
      <c r="G117" s="257"/>
      <c r="H117" s="241"/>
      <c r="I117" s="257"/>
    </row>
    <row r="118" spans="1:9" s="17" customFormat="1" ht="30.75" customHeight="1">
      <c r="A118" s="257"/>
      <c r="B118" s="132" t="s">
        <v>231</v>
      </c>
      <c r="C118" s="257"/>
      <c r="D118" s="140"/>
      <c r="E118" s="257"/>
      <c r="F118" s="140"/>
      <c r="G118" s="257"/>
      <c r="H118" s="270"/>
      <c r="I118" s="257"/>
    </row>
    <row r="119" spans="1:9" s="17" customFormat="1" ht="15">
      <c r="A119" s="257"/>
      <c r="B119" s="36"/>
      <c r="C119" s="257"/>
      <c r="D119" s="113"/>
      <c r="E119" s="257"/>
      <c r="F119" s="25"/>
      <c r="G119" s="257"/>
      <c r="H119" s="257"/>
      <c r="I119" s="257"/>
    </row>
    <row r="120" spans="1:9" s="17" customFormat="1" ht="15">
      <c r="A120" s="257"/>
      <c r="B120" s="114" t="s">
        <v>232</v>
      </c>
      <c r="C120" s="257"/>
      <c r="D120" s="128"/>
      <c r="E120" s="257"/>
      <c r="F120" s="128"/>
      <c r="G120" s="257"/>
      <c r="H120" s="269"/>
      <c r="I120" s="257"/>
    </row>
    <row r="121" spans="1:9" s="17" customFormat="1" ht="30">
      <c r="A121" s="257"/>
      <c r="B121" s="129" t="s">
        <v>233</v>
      </c>
      <c r="C121" s="257"/>
      <c r="D121" s="197" t="s">
        <v>75</v>
      </c>
      <c r="E121" s="257"/>
      <c r="F121" s="197" t="s">
        <v>234</v>
      </c>
      <c r="G121" s="257"/>
      <c r="H121" s="241"/>
      <c r="I121" s="257"/>
    </row>
    <row r="122" spans="1:9" s="17" customFormat="1" ht="15">
      <c r="A122" s="257"/>
      <c r="B122" s="132" t="s">
        <v>235</v>
      </c>
      <c r="C122" s="257"/>
      <c r="D122" s="208">
        <v>128949999.99999999</v>
      </c>
      <c r="E122" s="257"/>
      <c r="F122" s="198" t="s">
        <v>89</v>
      </c>
      <c r="G122" s="257"/>
      <c r="H122" s="270"/>
      <c r="I122" s="257"/>
    </row>
    <row r="123" spans="1:9" s="17" customFormat="1" ht="15">
      <c r="A123" s="257"/>
      <c r="B123" s="36"/>
      <c r="C123" s="257"/>
      <c r="D123" s="113"/>
      <c r="E123" s="257"/>
      <c r="F123" s="25"/>
      <c r="G123" s="257"/>
      <c r="H123" s="257"/>
      <c r="I123" s="257"/>
    </row>
    <row r="124" spans="1:9" s="17" customFormat="1" ht="15">
      <c r="A124" s="257"/>
      <c r="B124" s="114" t="s">
        <v>236</v>
      </c>
      <c r="C124" s="257"/>
      <c r="D124" s="128"/>
      <c r="E124" s="257"/>
      <c r="F124" s="128"/>
      <c r="G124" s="257"/>
      <c r="H124" s="269"/>
      <c r="I124" s="257"/>
    </row>
    <row r="125" spans="1:9" s="17" customFormat="1" ht="30">
      <c r="A125" s="257"/>
      <c r="B125" s="129" t="str">
        <f>"Does the government disclose information on"&amp;RIGHT(B124,LEN(B124)-SEARCH(":",B124,1))&amp;"?"</f>
        <v>Does the government disclose information on Direct subnational payments?</v>
      </c>
      <c r="C125" s="257"/>
      <c r="D125" s="197" t="s">
        <v>75</v>
      </c>
      <c r="E125" s="257"/>
      <c r="F125" s="197" t="s">
        <v>237</v>
      </c>
      <c r="G125" s="257"/>
      <c r="H125" s="241"/>
      <c r="I125" s="257"/>
    </row>
    <row r="126" spans="1:9" s="17" customFormat="1" ht="15">
      <c r="A126" s="257"/>
      <c r="B126" s="132" t="s">
        <v>238</v>
      </c>
      <c r="C126" s="257"/>
      <c r="D126" s="208">
        <v>214040000</v>
      </c>
      <c r="E126" s="257"/>
      <c r="F126" s="198" t="s">
        <v>89</v>
      </c>
      <c r="G126" s="257"/>
      <c r="H126" s="270"/>
      <c r="I126" s="257"/>
    </row>
    <row r="127" spans="1:9" s="17" customFormat="1" ht="15">
      <c r="A127" s="257"/>
      <c r="B127" s="36"/>
      <c r="C127" s="257"/>
      <c r="D127" s="113"/>
      <c r="E127" s="257"/>
      <c r="F127" s="25"/>
      <c r="G127" s="257"/>
      <c r="H127" s="257"/>
      <c r="I127" s="257"/>
    </row>
    <row r="128" spans="1:9" s="17" customFormat="1" ht="15">
      <c r="A128" s="257"/>
      <c r="B128" s="114" t="s">
        <v>239</v>
      </c>
      <c r="C128" s="257"/>
      <c r="D128" s="128"/>
      <c r="E128" s="257"/>
      <c r="F128" s="25"/>
      <c r="G128" s="257"/>
      <c r="H128" s="269"/>
      <c r="I128" s="257"/>
    </row>
    <row r="129" spans="1:9" s="17" customFormat="1" ht="30">
      <c r="A129" s="257"/>
      <c r="B129" s="130" t="s">
        <v>240</v>
      </c>
      <c r="C129" s="257"/>
      <c r="D129" s="228">
        <f>IFERROR(IF(_xlfn.DAYS('Part 1 - About'!$E$24,'Part 1 - About'!$E$20)/365&gt;0,_xlfn.DAYS('Part 1 - About'!$E$24,'Part 1 - About'!$E$20)/365,_xlfn.DAYS('Part 1 - About'!$E$27,'Part 1 - About'!$E$20)/365),"Automatically completed using the 1. About sheet")</f>
        <v>1.0301369863013699</v>
      </c>
      <c r="E129" s="257"/>
      <c r="F129" s="25"/>
      <c r="G129" s="257"/>
      <c r="H129" s="270"/>
      <c r="I129" s="257"/>
    </row>
    <row r="130" spans="1:9" s="17" customFormat="1" ht="15">
      <c r="A130" s="257"/>
      <c r="B130" s="36"/>
      <c r="C130" s="257"/>
      <c r="D130" s="113"/>
      <c r="E130" s="257"/>
      <c r="F130" s="25"/>
      <c r="G130" s="257"/>
      <c r="H130" s="257"/>
      <c r="I130" s="257"/>
    </row>
    <row r="131" spans="1:9" s="17" customFormat="1" ht="15">
      <c r="A131" s="257"/>
      <c r="B131" s="114" t="s">
        <v>241</v>
      </c>
      <c r="C131" s="257"/>
      <c r="D131" s="128"/>
      <c r="E131" s="257"/>
      <c r="F131" s="128"/>
      <c r="G131" s="257"/>
      <c r="H131" s="269"/>
      <c r="I131" s="257"/>
    </row>
    <row r="132" spans="1:9" s="17" customFormat="1" ht="45">
      <c r="A132" s="257"/>
      <c r="B132" s="124" t="s">
        <v>242</v>
      </c>
      <c r="C132" s="257"/>
      <c r="D132" s="197" t="s">
        <v>75</v>
      </c>
      <c r="E132" s="257"/>
      <c r="F132" s="197" t="s">
        <v>243</v>
      </c>
      <c r="G132" s="257"/>
      <c r="H132" s="241"/>
      <c r="I132" s="257"/>
    </row>
    <row r="133" spans="1:9" s="17" customFormat="1" ht="30">
      <c r="A133" s="257"/>
      <c r="B133" s="125" t="s">
        <v>244</v>
      </c>
      <c r="C133" s="257"/>
      <c r="D133" s="197" t="s">
        <v>75</v>
      </c>
      <c r="E133" s="257"/>
      <c r="F133" s="197" t="s">
        <v>245</v>
      </c>
      <c r="G133" s="257"/>
      <c r="H133" s="241"/>
      <c r="I133" s="257"/>
    </row>
    <row r="134" spans="1:9" s="17" customFormat="1" ht="30">
      <c r="A134" s="257"/>
      <c r="B134" s="124" t="s">
        <v>246</v>
      </c>
      <c r="C134" s="257"/>
      <c r="D134" s="197" t="s">
        <v>75</v>
      </c>
      <c r="E134" s="257"/>
      <c r="F134" s="197" t="s">
        <v>247</v>
      </c>
      <c r="G134" s="257"/>
      <c r="H134" s="241"/>
      <c r="I134" s="257"/>
    </row>
    <row r="135" spans="1:9" s="17" customFormat="1" ht="15">
      <c r="A135" s="257"/>
      <c r="B135" s="118" t="s">
        <v>248</v>
      </c>
      <c r="C135" s="257"/>
      <c r="D135" s="197" t="s">
        <v>75</v>
      </c>
      <c r="E135" s="257"/>
      <c r="F135" s="197" t="s">
        <v>249</v>
      </c>
      <c r="G135" s="257"/>
      <c r="H135" s="241"/>
      <c r="I135" s="257"/>
    </row>
    <row r="136" spans="1:9" s="17" customFormat="1" ht="15">
      <c r="A136" s="257"/>
      <c r="B136" s="116" t="s">
        <v>250</v>
      </c>
      <c r="C136" s="257"/>
      <c r="D136" s="197" t="s">
        <v>75</v>
      </c>
      <c r="E136" s="257"/>
      <c r="F136" s="197" t="s">
        <v>249</v>
      </c>
      <c r="G136" s="257"/>
      <c r="H136" s="241"/>
      <c r="I136" s="257"/>
    </row>
    <row r="137" spans="1:9" s="17" customFormat="1" ht="15">
      <c r="A137" s="257"/>
      <c r="B137" s="119" t="s">
        <v>251</v>
      </c>
      <c r="C137" s="257"/>
      <c r="D137" s="198" t="s">
        <v>75</v>
      </c>
      <c r="E137" s="257"/>
      <c r="F137" s="197" t="s">
        <v>252</v>
      </c>
      <c r="G137" s="257"/>
      <c r="H137" s="270"/>
      <c r="I137" s="257"/>
    </row>
    <row r="138" spans="1:9" s="17" customFormat="1" ht="15">
      <c r="A138" s="257"/>
      <c r="B138" s="36"/>
      <c r="C138" s="257"/>
      <c r="D138" s="113"/>
      <c r="E138" s="257"/>
      <c r="F138" s="25"/>
      <c r="G138" s="257"/>
      <c r="H138" s="257"/>
      <c r="I138" s="257"/>
    </row>
    <row r="139" spans="1:9" s="17" customFormat="1" ht="30">
      <c r="A139" s="257"/>
      <c r="B139" s="114" t="s">
        <v>253</v>
      </c>
      <c r="C139" s="257"/>
      <c r="D139" s="128"/>
      <c r="E139" s="257"/>
      <c r="F139" s="128"/>
      <c r="G139" s="257"/>
      <c r="H139" s="269"/>
      <c r="I139" s="257"/>
    </row>
    <row r="140" spans="1:9" s="17" customFormat="1" ht="45">
      <c r="A140" s="257"/>
      <c r="B140" s="129" t="s">
        <v>254</v>
      </c>
      <c r="C140" s="257"/>
      <c r="D140" s="197" t="s">
        <v>75</v>
      </c>
      <c r="E140" s="257"/>
      <c r="F140" s="139" t="s">
        <v>255</v>
      </c>
      <c r="G140" s="257"/>
      <c r="H140" s="241"/>
      <c r="I140" s="257"/>
    </row>
    <row r="141" spans="1:9" s="17" customFormat="1" ht="30">
      <c r="A141" s="257"/>
      <c r="B141" s="132" t="s">
        <v>256</v>
      </c>
      <c r="C141" s="257"/>
      <c r="D141" s="197" t="s">
        <v>106</v>
      </c>
      <c r="E141" s="257"/>
      <c r="F141" s="139"/>
      <c r="G141" s="257"/>
      <c r="H141" s="270"/>
      <c r="I141" s="257"/>
    </row>
    <row r="142" spans="1:9" s="17" customFormat="1" ht="15">
      <c r="A142" s="257"/>
      <c r="B142" s="36"/>
      <c r="C142" s="257"/>
      <c r="D142" s="113"/>
      <c r="E142" s="257"/>
      <c r="F142" s="25"/>
      <c r="G142" s="257"/>
      <c r="H142" s="257"/>
      <c r="I142" s="257"/>
    </row>
    <row r="143" spans="1:9" s="17" customFormat="1" ht="15">
      <c r="A143" s="257"/>
      <c r="B143" s="114" t="s">
        <v>257</v>
      </c>
      <c r="C143" s="257"/>
      <c r="D143" s="128"/>
      <c r="E143" s="257"/>
      <c r="F143" s="128"/>
      <c r="G143" s="257"/>
      <c r="H143" s="269"/>
      <c r="I143" s="257"/>
    </row>
    <row r="144" spans="1:9" s="17" customFormat="1" ht="30">
      <c r="A144" s="257"/>
      <c r="B144" s="129" t="s">
        <v>258</v>
      </c>
      <c r="C144" s="257"/>
      <c r="D144" s="197" t="s">
        <v>106</v>
      </c>
      <c r="E144" s="257"/>
      <c r="F144" s="197" t="s">
        <v>259</v>
      </c>
      <c r="G144" s="257"/>
      <c r="H144" s="241"/>
      <c r="I144" s="257"/>
    </row>
    <row r="145" spans="1:16" s="17" customFormat="1" ht="30">
      <c r="A145" s="257"/>
      <c r="B145" s="131" t="s">
        <v>260</v>
      </c>
      <c r="C145" s="257"/>
      <c r="D145" s="197"/>
      <c r="E145" s="257"/>
      <c r="F145" s="139"/>
      <c r="G145" s="257"/>
      <c r="H145" s="241"/>
      <c r="I145" s="257"/>
      <c r="J145" s="257"/>
      <c r="K145" s="257"/>
      <c r="L145" s="257"/>
      <c r="M145" s="257"/>
      <c r="N145" s="257"/>
      <c r="O145" s="257"/>
      <c r="P145" s="257"/>
    </row>
    <row r="146" spans="1:16" s="17" customFormat="1" ht="30">
      <c r="A146" s="257"/>
      <c r="B146" s="132" t="s">
        <v>261</v>
      </c>
      <c r="C146" s="257"/>
      <c r="D146" s="198"/>
      <c r="E146" s="257"/>
      <c r="F146" s="140"/>
      <c r="G146" s="257"/>
      <c r="H146" s="270"/>
      <c r="I146" s="257"/>
      <c r="J146" s="257"/>
      <c r="K146" s="257"/>
      <c r="L146" s="257"/>
      <c r="M146" s="257"/>
      <c r="N146" s="257"/>
      <c r="O146" s="257"/>
      <c r="P146" s="257"/>
    </row>
    <row r="147" spans="1:16" s="17" customFormat="1" ht="15">
      <c r="A147" s="257"/>
      <c r="B147" s="36"/>
      <c r="C147" s="257"/>
      <c r="D147" s="113"/>
      <c r="E147" s="257"/>
      <c r="F147" s="25"/>
      <c r="G147" s="257"/>
      <c r="H147" s="257"/>
      <c r="I147" s="257"/>
      <c r="J147" s="257"/>
      <c r="K147" s="257"/>
      <c r="L147" s="257"/>
      <c r="M147" s="257"/>
      <c r="N147" s="257"/>
      <c r="O147" s="257"/>
      <c r="P147" s="257"/>
    </row>
    <row r="148" spans="1:16" s="17" customFormat="1" ht="30">
      <c r="A148" s="257"/>
      <c r="B148" s="114" t="s">
        <v>262</v>
      </c>
      <c r="C148" s="257"/>
      <c r="D148" s="128"/>
      <c r="E148" s="257"/>
      <c r="F148" s="128"/>
      <c r="G148" s="257"/>
      <c r="H148" s="269"/>
      <c r="I148" s="257"/>
      <c r="J148" s="257"/>
      <c r="K148" s="257"/>
      <c r="L148" s="257"/>
      <c r="M148" s="257"/>
      <c r="N148" s="257"/>
      <c r="O148" s="257"/>
      <c r="P148" s="257"/>
    </row>
    <row r="149" spans="1:16" s="17" customFormat="1" ht="45">
      <c r="A149" s="257"/>
      <c r="B149" s="129" t="s">
        <v>263</v>
      </c>
      <c r="C149" s="257"/>
      <c r="D149" s="139" t="s">
        <v>75</v>
      </c>
      <c r="E149" s="257"/>
      <c r="F149" s="139" t="s">
        <v>264</v>
      </c>
      <c r="G149" s="257"/>
      <c r="H149" s="241"/>
      <c r="I149" s="257"/>
      <c r="J149" s="257"/>
      <c r="K149" s="257"/>
      <c r="L149" s="257"/>
      <c r="M149" s="257"/>
      <c r="N149" s="257"/>
      <c r="O149" s="257"/>
      <c r="P149" s="257"/>
    </row>
    <row r="150" spans="1:16" s="17" customFormat="1" ht="30">
      <c r="A150" s="257"/>
      <c r="B150" s="129" t="s">
        <v>265</v>
      </c>
      <c r="C150" s="257"/>
      <c r="D150" s="139" t="s">
        <v>75</v>
      </c>
      <c r="E150" s="257"/>
      <c r="F150" s="139" t="s">
        <v>266</v>
      </c>
      <c r="G150" s="257"/>
      <c r="H150" s="241"/>
      <c r="I150" s="257"/>
      <c r="J150" s="257"/>
      <c r="K150" s="257"/>
      <c r="L150" s="257"/>
      <c r="M150" s="257"/>
      <c r="N150" s="257"/>
      <c r="O150" s="257"/>
      <c r="P150" s="257"/>
    </row>
    <row r="151" spans="1:16" s="17" customFormat="1" ht="45">
      <c r="A151" s="257"/>
      <c r="B151" s="130" t="s">
        <v>267</v>
      </c>
      <c r="C151" s="257"/>
      <c r="D151" s="139" t="s">
        <v>75</v>
      </c>
      <c r="E151" s="257"/>
      <c r="F151" s="139" t="s">
        <v>264</v>
      </c>
      <c r="G151" s="257"/>
      <c r="H151" s="270"/>
      <c r="I151" s="257"/>
      <c r="J151" s="257"/>
      <c r="K151" s="257"/>
      <c r="L151" s="257"/>
      <c r="M151" s="257"/>
      <c r="N151" s="257"/>
      <c r="O151" s="257"/>
      <c r="P151" s="257"/>
    </row>
    <row r="152" spans="1:16" s="17" customFormat="1" ht="15">
      <c r="A152" s="257"/>
      <c r="B152" s="36"/>
      <c r="C152" s="257"/>
      <c r="D152" s="113"/>
      <c r="E152" s="257"/>
      <c r="F152" s="25"/>
      <c r="G152" s="257"/>
      <c r="H152" s="257"/>
      <c r="I152" s="257"/>
      <c r="J152" s="257"/>
      <c r="K152" s="257"/>
      <c r="L152" s="257"/>
      <c r="M152" s="257"/>
      <c r="N152" s="257"/>
      <c r="O152" s="257"/>
      <c r="P152" s="257"/>
    </row>
    <row r="153" spans="1:16" s="17" customFormat="1" ht="15">
      <c r="A153" s="257"/>
      <c r="B153" s="114" t="s">
        <v>268</v>
      </c>
      <c r="C153" s="257"/>
      <c r="D153" s="128"/>
      <c r="E153" s="257"/>
      <c r="F153" s="128"/>
      <c r="G153" s="257"/>
      <c r="H153" s="269"/>
      <c r="I153" s="257"/>
      <c r="J153" s="257"/>
      <c r="K153" s="257"/>
      <c r="L153" s="257"/>
      <c r="M153" s="257"/>
      <c r="N153" s="257"/>
      <c r="O153" s="257"/>
      <c r="P153" s="257"/>
    </row>
    <row r="154" spans="1:16" s="17" customFormat="1" ht="30">
      <c r="A154" s="257"/>
      <c r="B154" s="129" t="s">
        <v>269</v>
      </c>
      <c r="C154" s="257"/>
      <c r="D154" s="197" t="s">
        <v>107</v>
      </c>
      <c r="E154" s="257"/>
      <c r="F154" s="197" t="s">
        <v>270</v>
      </c>
      <c r="G154" s="257"/>
      <c r="H154" s="241"/>
      <c r="I154" s="257"/>
      <c r="J154" s="257"/>
      <c r="K154" s="257"/>
      <c r="L154" s="257"/>
      <c r="M154" s="257"/>
      <c r="N154" s="257"/>
      <c r="O154" s="257"/>
      <c r="P154" s="257"/>
    </row>
    <row r="155" spans="1:16" s="17" customFormat="1" ht="30">
      <c r="A155" s="257"/>
      <c r="B155" s="131" t="s">
        <v>271</v>
      </c>
      <c r="C155" s="257"/>
      <c r="D155" s="197"/>
      <c r="E155" s="257"/>
      <c r="F155" s="197"/>
      <c r="G155" s="257"/>
      <c r="H155" s="241"/>
      <c r="I155" s="257"/>
      <c r="J155" s="257"/>
      <c r="K155" s="257"/>
      <c r="L155" s="257"/>
      <c r="M155" s="257"/>
      <c r="N155" s="257"/>
      <c r="O155" s="257"/>
      <c r="P155" s="257"/>
    </row>
    <row r="156" spans="1:16" s="17" customFormat="1" ht="30">
      <c r="A156" s="257"/>
      <c r="B156" s="131" t="s">
        <v>272</v>
      </c>
      <c r="C156" s="257"/>
      <c r="D156" s="197"/>
      <c r="E156" s="271"/>
      <c r="F156" s="197"/>
      <c r="G156" s="257"/>
      <c r="H156" s="241"/>
      <c r="I156" s="257"/>
      <c r="J156" s="257"/>
      <c r="K156" s="257"/>
      <c r="L156" s="257"/>
      <c r="M156" s="257"/>
      <c r="N156" s="257"/>
      <c r="O156" s="257"/>
      <c r="P156" s="257"/>
    </row>
    <row r="157" spans="1:16" s="17" customFormat="1" ht="15">
      <c r="A157" s="257"/>
      <c r="B157" s="129" t="s">
        <v>273</v>
      </c>
      <c r="C157" s="257"/>
      <c r="D157" s="197" t="s">
        <v>75</v>
      </c>
      <c r="E157" s="257"/>
      <c r="F157" s="141" t="s">
        <v>274</v>
      </c>
      <c r="G157" s="257"/>
      <c r="H157" s="241" t="s">
        <v>275</v>
      </c>
      <c r="I157" s="257"/>
      <c r="J157" s="257"/>
      <c r="K157" s="257"/>
      <c r="L157" s="257"/>
      <c r="M157" s="257"/>
      <c r="N157" s="257"/>
      <c r="O157" s="257"/>
      <c r="P157" s="257"/>
    </row>
    <row r="158" spans="1:16" s="17" customFormat="1" ht="30">
      <c r="A158" s="257"/>
      <c r="B158" s="131" t="s">
        <v>276</v>
      </c>
      <c r="C158" s="257"/>
      <c r="D158" s="208"/>
      <c r="E158" s="257"/>
      <c r="F158" s="197"/>
      <c r="G158" s="257"/>
      <c r="H158" s="241"/>
      <c r="I158" s="257"/>
      <c r="J158" s="257"/>
      <c r="K158" s="257"/>
      <c r="L158" s="257"/>
      <c r="M158" s="257"/>
      <c r="N158" s="257"/>
      <c r="O158" s="257"/>
      <c r="P158" s="257"/>
    </row>
    <row r="159" spans="1:16" s="17" customFormat="1" ht="30">
      <c r="A159" s="257"/>
      <c r="B159" s="131" t="s">
        <v>277</v>
      </c>
      <c r="C159" s="257"/>
      <c r="D159" s="208">
        <v>342800000</v>
      </c>
      <c r="E159" s="257"/>
      <c r="F159" s="197" t="s">
        <v>89</v>
      </c>
      <c r="G159" s="257"/>
      <c r="H159" s="238" t="s">
        <v>278</v>
      </c>
      <c r="I159" s="257"/>
      <c r="J159" s="257"/>
      <c r="K159" s="257"/>
      <c r="L159" s="257"/>
      <c r="M159" s="257"/>
      <c r="N159" s="257"/>
      <c r="O159" s="257"/>
      <c r="P159" s="257"/>
    </row>
    <row r="160" spans="1:16" s="17" customFormat="1" ht="30">
      <c r="A160" s="257"/>
      <c r="B160" s="129" t="s">
        <v>279</v>
      </c>
      <c r="C160" s="257"/>
      <c r="D160" s="197" t="s">
        <v>75</v>
      </c>
      <c r="E160" s="257"/>
      <c r="F160" s="139" t="s">
        <v>280</v>
      </c>
      <c r="G160" s="257"/>
      <c r="H160" s="241"/>
      <c r="I160" s="257"/>
      <c r="J160" s="257"/>
      <c r="K160" s="257"/>
      <c r="L160" s="257"/>
      <c r="M160" s="257"/>
      <c r="N160" s="257"/>
      <c r="O160" s="257"/>
      <c r="P160" s="257"/>
    </row>
    <row r="161" spans="1:9" s="17" customFormat="1" ht="45">
      <c r="A161" s="257"/>
      <c r="B161" s="131" t="s">
        <v>281</v>
      </c>
      <c r="C161" s="257"/>
      <c r="D161" s="208">
        <v>50623394.299999997</v>
      </c>
      <c r="E161" s="257"/>
      <c r="F161" s="197" t="s">
        <v>89</v>
      </c>
      <c r="G161" s="257"/>
      <c r="H161" s="238" t="s">
        <v>282</v>
      </c>
      <c r="I161" s="257"/>
    </row>
    <row r="162" spans="1:9" s="17" customFormat="1" ht="30">
      <c r="A162" s="257"/>
      <c r="B162" s="132" t="s">
        <v>283</v>
      </c>
      <c r="C162" s="257"/>
      <c r="D162" s="197">
        <v>0</v>
      </c>
      <c r="E162" s="257"/>
      <c r="F162" s="197"/>
      <c r="G162" s="257"/>
      <c r="H162" s="270"/>
      <c r="I162" s="257"/>
    </row>
    <row r="163" spans="1:9" s="17" customFormat="1" ht="15">
      <c r="A163" s="257"/>
      <c r="B163" s="36"/>
      <c r="C163" s="257"/>
      <c r="D163" s="113"/>
      <c r="E163" s="257"/>
      <c r="F163" s="25"/>
      <c r="G163" s="257"/>
      <c r="H163" s="257"/>
      <c r="I163" s="257"/>
    </row>
    <row r="164" spans="1:9" s="17" customFormat="1" ht="15">
      <c r="A164" s="257"/>
      <c r="B164" s="114" t="s">
        <v>284</v>
      </c>
      <c r="C164" s="257"/>
      <c r="D164" s="128"/>
      <c r="E164" s="257"/>
      <c r="F164" s="128"/>
      <c r="G164" s="257"/>
      <c r="H164" s="269"/>
      <c r="I164" s="257"/>
    </row>
    <row r="165" spans="1:9" s="17" customFormat="1" ht="30">
      <c r="A165" s="257"/>
      <c r="B165" s="129" t="s">
        <v>285</v>
      </c>
      <c r="C165" s="257"/>
      <c r="D165" s="197" t="s">
        <v>106</v>
      </c>
      <c r="E165" s="257"/>
      <c r="F165" s="197" t="s">
        <v>286</v>
      </c>
      <c r="G165" s="257"/>
      <c r="H165" s="238" t="s">
        <v>287</v>
      </c>
      <c r="I165" s="257"/>
    </row>
    <row r="166" spans="1:9" s="17" customFormat="1" ht="30">
      <c r="A166" s="257"/>
      <c r="B166" s="132" t="s">
        <v>288</v>
      </c>
      <c r="C166" s="257"/>
      <c r="D166" s="209"/>
      <c r="E166" s="257"/>
      <c r="F166" s="198"/>
      <c r="G166" s="257"/>
      <c r="H166" s="270"/>
      <c r="I166" s="257"/>
    </row>
    <row r="167" spans="1:9" s="17" customFormat="1" ht="15">
      <c r="A167" s="257"/>
      <c r="B167" s="36"/>
      <c r="C167" s="257"/>
      <c r="D167" s="113"/>
      <c r="E167" s="257"/>
      <c r="F167" s="25"/>
      <c r="G167" s="257"/>
      <c r="H167" s="257"/>
      <c r="I167" s="257"/>
    </row>
    <row r="168" spans="1:9" s="17" customFormat="1" ht="15">
      <c r="A168" s="257"/>
      <c r="B168" s="114" t="s">
        <v>289</v>
      </c>
      <c r="C168" s="257"/>
      <c r="D168" s="133"/>
      <c r="E168" s="257"/>
      <c r="F168" s="134"/>
      <c r="G168" s="257"/>
      <c r="H168" s="269"/>
      <c r="I168" s="257"/>
    </row>
    <row r="169" spans="1:9" s="17" customFormat="1" ht="30">
      <c r="A169" s="257"/>
      <c r="B169" s="135" t="s">
        <v>290</v>
      </c>
      <c r="C169" s="257"/>
      <c r="D169" s="197" t="s">
        <v>75</v>
      </c>
      <c r="E169" s="257"/>
      <c r="F169" s="197" t="s">
        <v>291</v>
      </c>
      <c r="G169" s="257"/>
      <c r="H169" s="277"/>
      <c r="I169" s="257"/>
    </row>
    <row r="170" spans="1:9" s="17" customFormat="1" ht="27">
      <c r="A170" s="257"/>
      <c r="B170" s="129" t="s">
        <v>292</v>
      </c>
      <c r="C170" s="257"/>
      <c r="D170" s="300">
        <v>15303700000</v>
      </c>
      <c r="E170" s="257"/>
      <c r="F170" s="139" t="s">
        <v>89</v>
      </c>
      <c r="G170" s="257"/>
      <c r="H170" s="277"/>
      <c r="I170" s="257"/>
    </row>
    <row r="171" spans="1:9" s="17" customFormat="1" ht="15.75">
      <c r="A171" s="257"/>
      <c r="B171" s="124" t="s">
        <v>293</v>
      </c>
      <c r="C171" s="257"/>
      <c r="D171" s="300">
        <v>0</v>
      </c>
      <c r="E171" s="257"/>
      <c r="F171" s="139" t="s">
        <v>89</v>
      </c>
      <c r="G171" s="257"/>
      <c r="H171" s="277"/>
      <c r="I171" s="257"/>
    </row>
    <row r="172" spans="1:9" s="17" customFormat="1" ht="15.75">
      <c r="A172" s="257"/>
      <c r="B172" s="116" t="s">
        <v>294</v>
      </c>
      <c r="C172" s="257"/>
      <c r="D172" s="300">
        <v>137427600000</v>
      </c>
      <c r="E172" s="257"/>
      <c r="F172" s="139" t="s">
        <v>89</v>
      </c>
      <c r="G172" s="257"/>
      <c r="H172" s="277"/>
      <c r="I172" s="257"/>
    </row>
    <row r="173" spans="1:9" s="17" customFormat="1" ht="15.75">
      <c r="A173" s="257"/>
      <c r="B173" s="247" t="s">
        <v>295</v>
      </c>
      <c r="C173" s="257"/>
      <c r="D173" s="300">
        <v>25176860000</v>
      </c>
      <c r="E173" s="257"/>
      <c r="F173" s="139" t="s">
        <v>89</v>
      </c>
      <c r="G173" s="257"/>
      <c r="H173" s="277"/>
      <c r="I173" s="257"/>
    </row>
    <row r="174" spans="1:9" s="17" customFormat="1" ht="15.75">
      <c r="A174" s="257"/>
      <c r="B174" s="116" t="s">
        <v>296</v>
      </c>
      <c r="C174" s="257"/>
      <c r="D174" s="300">
        <v>65722000000</v>
      </c>
      <c r="E174" s="257"/>
      <c r="F174" s="139" t="s">
        <v>89</v>
      </c>
      <c r="G174" s="257"/>
      <c r="H174" s="277"/>
      <c r="I174" s="257"/>
    </row>
    <row r="175" spans="1:9" s="17" customFormat="1" ht="15.75">
      <c r="A175" s="257"/>
      <c r="B175" s="116" t="s">
        <v>297</v>
      </c>
      <c r="C175" s="257"/>
      <c r="D175" s="300">
        <v>6365320000</v>
      </c>
      <c r="E175" s="257"/>
      <c r="F175" s="139" t="s">
        <v>194</v>
      </c>
      <c r="G175" s="257"/>
      <c r="H175" s="277"/>
      <c r="I175" s="257"/>
    </row>
    <row r="176" spans="1:9" s="17" customFormat="1" ht="15.75">
      <c r="A176" s="257"/>
      <c r="B176" s="116" t="s">
        <v>298</v>
      </c>
      <c r="C176" s="257"/>
      <c r="D176" s="300">
        <f>8006.7*1000000</f>
        <v>8006700000</v>
      </c>
      <c r="E176" s="257"/>
      <c r="F176" s="139" t="s">
        <v>194</v>
      </c>
      <c r="G176" s="257"/>
      <c r="H176" s="241"/>
      <c r="I176" s="257"/>
    </row>
    <row r="177" spans="1:9" s="17" customFormat="1" ht="15.75">
      <c r="A177" s="257"/>
      <c r="B177" s="116" t="s">
        <v>299</v>
      </c>
      <c r="C177" s="257"/>
      <c r="D177" s="300">
        <v>54740</v>
      </c>
      <c r="E177" s="257"/>
      <c r="F177" s="197" t="s">
        <v>300</v>
      </c>
      <c r="G177" s="257"/>
      <c r="H177" s="241"/>
      <c r="I177" s="257"/>
    </row>
    <row r="178" spans="1:9" s="17" customFormat="1" ht="15.75">
      <c r="A178" s="257"/>
      <c r="B178" s="116" t="s">
        <v>301</v>
      </c>
      <c r="C178" s="257"/>
      <c r="D178" s="300">
        <v>4631</v>
      </c>
      <c r="E178" s="257"/>
      <c r="F178" s="197" t="s">
        <v>300</v>
      </c>
      <c r="G178" s="257"/>
      <c r="H178" s="241"/>
      <c r="I178" s="257"/>
    </row>
    <row r="179" spans="1:9" s="17" customFormat="1" ht="15.75">
      <c r="A179" s="257"/>
      <c r="B179" s="116" t="s">
        <v>302</v>
      </c>
      <c r="C179" s="257"/>
      <c r="D179" s="300">
        <v>73203</v>
      </c>
      <c r="E179" s="257"/>
      <c r="F179" s="197" t="s">
        <v>300</v>
      </c>
      <c r="G179" s="257"/>
      <c r="H179" s="241"/>
      <c r="I179" s="257"/>
    </row>
    <row r="180" spans="1:9" s="17" customFormat="1" ht="15.75">
      <c r="A180" s="257"/>
      <c r="B180" s="116" t="s">
        <v>303</v>
      </c>
      <c r="C180" s="257"/>
      <c r="D180" s="300">
        <v>2988379</v>
      </c>
      <c r="E180" s="257"/>
      <c r="F180" s="197" t="s">
        <v>300</v>
      </c>
      <c r="G180" s="257"/>
      <c r="H180" s="241"/>
      <c r="I180" s="257"/>
    </row>
    <row r="181" spans="1:9" s="186" customFormat="1" ht="15">
      <c r="A181" s="257"/>
      <c r="B181" s="116" t="s">
        <v>304</v>
      </c>
      <c r="C181" s="257"/>
      <c r="D181" s="197" t="s">
        <v>107</v>
      </c>
      <c r="E181" s="257"/>
      <c r="F181" s="139" t="s">
        <v>194</v>
      </c>
      <c r="G181" s="257"/>
      <c r="H181" s="241"/>
      <c r="I181" s="257"/>
    </row>
    <row r="182" spans="1:9" s="186" customFormat="1" ht="15">
      <c r="A182" s="257"/>
      <c r="B182" s="123" t="s">
        <v>305</v>
      </c>
      <c r="C182" s="257"/>
      <c r="D182" s="198" t="s">
        <v>107</v>
      </c>
      <c r="E182" s="257"/>
      <c r="F182" s="140" t="s">
        <v>194</v>
      </c>
      <c r="G182" s="257"/>
      <c r="H182" s="270"/>
      <c r="I182" s="257"/>
    </row>
    <row r="183" spans="1:9" s="17" customFormat="1" ht="15">
      <c r="A183" s="257"/>
      <c r="B183" s="25"/>
      <c r="C183" s="257"/>
      <c r="D183" s="136"/>
      <c r="E183" s="257"/>
      <c r="F183" s="25"/>
      <c r="G183" s="257"/>
      <c r="H183" s="257"/>
      <c r="I183" s="257"/>
    </row>
    <row r="184" spans="1:9" s="17" customFormat="1" ht="15">
      <c r="A184" s="257"/>
      <c r="B184" s="114" t="s">
        <v>306</v>
      </c>
      <c r="C184" s="257"/>
      <c r="D184" s="115"/>
      <c r="E184" s="257"/>
      <c r="F184" s="115"/>
      <c r="G184" s="257"/>
      <c r="H184" s="269"/>
      <c r="I184" s="257"/>
    </row>
    <row r="185" spans="1:9" s="17" customFormat="1" ht="15">
      <c r="A185" s="257"/>
      <c r="B185" s="116" t="s">
        <v>129</v>
      </c>
      <c r="C185" s="257"/>
      <c r="D185" s="117"/>
      <c r="E185" s="257"/>
      <c r="F185" s="117"/>
      <c r="G185" s="257"/>
      <c r="H185" s="241"/>
      <c r="I185" s="257"/>
    </row>
    <row r="186" spans="1:9" s="17" customFormat="1" ht="30">
      <c r="A186" s="257"/>
      <c r="B186" s="125" t="s">
        <v>307</v>
      </c>
      <c r="C186" s="257"/>
      <c r="D186" s="197" t="s">
        <v>75</v>
      </c>
      <c r="E186" s="257"/>
      <c r="F186" s="197" t="s">
        <v>308</v>
      </c>
      <c r="G186" s="257"/>
      <c r="H186" s="241"/>
      <c r="I186" s="257"/>
    </row>
    <row r="187" spans="1:9" s="17" customFormat="1" ht="45">
      <c r="A187" s="271"/>
      <c r="B187" s="185" t="s">
        <v>309</v>
      </c>
      <c r="C187" s="272"/>
      <c r="D187" s="197" t="s">
        <v>107</v>
      </c>
      <c r="E187" s="257"/>
      <c r="F187" s="197" t="s">
        <v>280</v>
      </c>
      <c r="G187" s="257"/>
      <c r="H187" s="241"/>
      <c r="I187" s="257"/>
    </row>
    <row r="188" spans="1:9" s="17" customFormat="1" ht="30">
      <c r="A188" s="257"/>
      <c r="B188" s="126" t="s">
        <v>310</v>
      </c>
      <c r="C188" s="272"/>
      <c r="D188" s="197" t="s">
        <v>75</v>
      </c>
      <c r="E188" s="257"/>
      <c r="F188" s="197" t="s">
        <v>308</v>
      </c>
      <c r="G188" s="257"/>
      <c r="H188" s="270"/>
      <c r="I188" s="257"/>
    </row>
    <row r="189" spans="1:9" s="17" customFormat="1" ht="15.6" thickBot="1">
      <c r="A189" s="257"/>
      <c r="B189" s="137"/>
      <c r="C189" s="265"/>
      <c r="D189" s="138"/>
      <c r="E189" s="265"/>
      <c r="F189" s="137"/>
      <c r="G189" s="265"/>
      <c r="H189" s="265"/>
      <c r="I189" s="257"/>
    </row>
    <row r="190" spans="1:9" s="17" customFormat="1" ht="15">
      <c r="A190" s="257"/>
      <c r="B190" s="25"/>
      <c r="C190" s="257"/>
      <c r="D190" s="136"/>
      <c r="E190" s="257"/>
      <c r="F190" s="25"/>
      <c r="G190" s="257"/>
      <c r="H190" s="257"/>
      <c r="I190" s="257"/>
    </row>
    <row r="191" spans="1:9" s="17" customFormat="1" ht="15.6" thickBot="1">
      <c r="A191" s="257"/>
      <c r="B191" s="322" t="s">
        <v>32</v>
      </c>
      <c r="C191" s="323"/>
      <c r="D191" s="323"/>
      <c r="E191" s="323"/>
      <c r="F191" s="323"/>
      <c r="G191" s="323"/>
      <c r="H191" s="323"/>
      <c r="I191" s="257"/>
    </row>
    <row r="192" spans="1:9" s="17" customFormat="1" ht="15">
      <c r="A192" s="257"/>
      <c r="B192" s="324" t="s">
        <v>33</v>
      </c>
      <c r="C192" s="325"/>
      <c r="D192" s="325"/>
      <c r="E192" s="325"/>
      <c r="F192" s="325"/>
      <c r="G192" s="325"/>
      <c r="H192" s="325"/>
      <c r="I192" s="257"/>
    </row>
    <row r="193" spans="1:9" s="17" customFormat="1" ht="15.6" thickBot="1">
      <c r="A193" s="257"/>
      <c r="B193" s="189"/>
      <c r="C193" s="189"/>
      <c r="D193" s="189"/>
      <c r="E193" s="189"/>
      <c r="F193" s="189"/>
      <c r="G193" s="189"/>
      <c r="H193" s="189"/>
      <c r="I193" s="257"/>
    </row>
    <row r="194" spans="1:9" s="17" customFormat="1" ht="15">
      <c r="A194" s="257"/>
      <c r="B194" s="312" t="s">
        <v>34</v>
      </c>
      <c r="C194" s="312"/>
      <c r="D194" s="312"/>
      <c r="E194" s="312"/>
      <c r="F194" s="312"/>
      <c r="G194" s="312"/>
      <c r="H194" s="312"/>
      <c r="I194" s="257"/>
    </row>
    <row r="195" spans="1:9" s="17" customFormat="1" ht="15.75" customHeight="1">
      <c r="A195" s="257"/>
      <c r="B195" s="301" t="s">
        <v>35</v>
      </c>
      <c r="C195" s="301"/>
      <c r="D195" s="301"/>
      <c r="E195" s="301"/>
      <c r="F195" s="301"/>
      <c r="G195" s="301"/>
      <c r="H195" s="301"/>
      <c r="I195" s="257"/>
    </row>
    <row r="196" spans="1:9" s="17" customFormat="1" ht="15">
      <c r="A196" s="257"/>
      <c r="B196" s="312" t="s">
        <v>37</v>
      </c>
      <c r="C196" s="312"/>
      <c r="D196" s="312"/>
      <c r="E196" s="312"/>
      <c r="F196" s="312"/>
      <c r="G196" s="312"/>
      <c r="H196" s="312"/>
      <c r="I196" s="257"/>
    </row>
    <row r="197" spans="1:9" s="17" customFormat="1" ht="15">
      <c r="A197" s="257"/>
      <c r="B197" s="25"/>
      <c r="C197" s="257"/>
      <c r="D197" s="136"/>
      <c r="E197" s="257"/>
      <c r="F197" s="25"/>
      <c r="G197" s="257"/>
      <c r="H197" s="257"/>
      <c r="I197" s="257"/>
    </row>
    <row r="198" spans="1:9" s="17" customFormat="1" ht="15">
      <c r="A198" s="257"/>
      <c r="B198" s="25"/>
      <c r="C198" s="257"/>
      <c r="D198" s="136"/>
      <c r="E198" s="257"/>
      <c r="F198" s="25"/>
      <c r="G198" s="257"/>
      <c r="H198" s="257"/>
      <c r="I198" s="257"/>
    </row>
    <row r="199" spans="1:9" s="17" customFormat="1" ht="15">
      <c r="A199" s="257"/>
      <c r="B199" s="25"/>
      <c r="C199" s="257"/>
      <c r="D199" s="136"/>
      <c r="E199" s="257"/>
      <c r="F199" s="25"/>
      <c r="G199" s="257"/>
      <c r="H199" s="257"/>
      <c r="I199" s="257"/>
    </row>
    <row r="200" spans="1:9" s="17" customFormat="1" ht="15">
      <c r="A200" s="257"/>
      <c r="B200" s="257"/>
      <c r="C200" s="257"/>
      <c r="D200" s="257"/>
      <c r="E200" s="257"/>
      <c r="F200" s="257"/>
      <c r="G200" s="257"/>
      <c r="H200" s="257"/>
      <c r="I200" s="257"/>
    </row>
    <row r="201" spans="1:9" ht="16.149999999999999"/>
    <row r="202" spans="1:9" ht="16.149999999999999"/>
    <row r="203" spans="1:9" ht="16.149999999999999"/>
    <row r="204" spans="1:9" ht="16.149999999999999"/>
    <row r="205" spans="1:9" ht="16.149999999999999"/>
    <row r="206" spans="1:9" ht="16.149999999999999"/>
    <row r="207" spans="1:9" ht="16.149999999999999"/>
    <row r="208" spans="1:9" ht="16.149999999999999"/>
    <row r="209" ht="16.149999999999999"/>
    <row r="210" ht="16.149999999999999"/>
    <row r="211" ht="16.149999999999999"/>
    <row r="212" ht="16.149999999999999"/>
    <row r="213" ht="16.149999999999999"/>
    <row r="214" ht="16.149999999999999"/>
    <row r="215" ht="16.149999999999999"/>
    <row r="216" ht="16.149999999999999"/>
    <row r="217" ht="16.149999999999999"/>
    <row r="218" ht="16.149999999999999"/>
    <row r="219" ht="16.149999999999999"/>
    <row r="220" ht="16.149999999999999"/>
    <row r="221" ht="16.149999999999999"/>
  </sheetData>
  <mergeCells count="12">
    <mergeCell ref="B196:H196"/>
    <mergeCell ref="B3:H3"/>
    <mergeCell ref="B4:H4"/>
    <mergeCell ref="B5:H5"/>
    <mergeCell ref="B6:H6"/>
    <mergeCell ref="B7:H7"/>
    <mergeCell ref="B8:H8"/>
    <mergeCell ref="B191:H191"/>
    <mergeCell ref="B192:H192"/>
    <mergeCell ref="B194:H194"/>
    <mergeCell ref="B195:H195"/>
    <mergeCell ref="B9:H9"/>
  </mergeCells>
  <dataValidations xWindow="1017" yWindow="782" count="27">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03:D104 D106:D109 D64:D77 D82:D93"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72 F92 F103:F104 F74 F76 F68 F82 F84 F86 F88 F90 F108 F106 F66 F64 F70"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38:D41 D19:D22 D26:D30 D49:D55 D34:D35 D96:D97 D149:D151 D58 D185:D188 D62:D63 D165 D101 D117 D113 D121 D125 D132:D137 D140:D141 D44:D45 D169 D157 D160 D154 D80:D81 D144:D146"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0" xr:uid="{00000000-0002-0000-0200-000003000000}">
      <formula1>0</formula1>
    </dataValidation>
    <dataValidation type="textLength" allowBlank="1" showInputMessage="1" showErrorMessage="1" errorTitle="Please do not edit these cells" error="Please do not edit these cells" sqref="B128:B129 B131 B116:B118 B197:B199 B100 B112:B114 B120:B122 B124:B126 B95:B98 D98 D129"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0:D174"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5:D176"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4 D118 D122 D166 D158:D159 D126 D161:D162 D155:D156" xr:uid="{00000000-0002-0000-0200-000007000000}">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79:D180" xr:uid="{00000000-0002-0000-0200-000008000000}">
      <formula1>2</formula1>
    </dataValidation>
    <dataValidation type="list" operator="equal" showInputMessage="1" showErrorMessage="1" errorTitle="Invalid entry" error="Invalid entry" promptTitle="Please input unit" prompt="Please input currency according to 3-letter ISO currency code." sqref="F114 F118 F161:F162 F155:F156 F145:F146 F126 F158:F159 F166 F122 F170:F176 F181:F182" xr:uid="{00000000-0002-0000-0200-000009000000}">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74 B76 B70 B92 B103:B104 B68 B82 B84 B86 B64 B88 B90 B108 B106 B66 B72" xr:uid="{00000000-0002-0000-0200-00000A000000}">
      <formula1>Commodities_list</formula1>
    </dataValidation>
    <dataValidation type="whole" allowBlank="1" showInputMessage="1" showErrorMessage="1" errorTitle="Please do not edit these cells" error="Please do not edit these cells" sqref="B153:B159 B132:B137 B139:B141 B143:B146 B148:B151 B164:B166 B184:B188" xr:uid="{00000000-0002-0000-0200-00000B000000}">
      <formula1>10000</formula1>
      <formula2>50000</formula2>
    </dataValidation>
    <dataValidation type="whole" allowBlank="1" showInputMessage="1" showErrorMessage="1" errorTitle="Please do not edit these cells" error="Please do not edit these cells" sqref="B189:H190 B168:B182" xr:uid="{00000000-0002-0000-0200-00000C000000}">
      <formula1>4</formula1>
      <formula2>5</formula2>
    </dataValidation>
    <dataValidation allowBlank="1" showInputMessage="1" showErrorMessage="1" promptTitle="Name of the registry" prompt="Please input the name of the Beneficial Ownership Registry" sqref="D46" xr:uid="{00000000-0002-0000-0200-00000D000000}"/>
    <dataValidation allowBlank="1" showInputMessage="1" showErrorMessage="1" promptTitle="Additional relevant files" prompt="If several files relevant to the report exist, please indicate as such here. If several, please copy this into several rows." sqref="D46" xr:uid="{00000000-0002-0000-0200-00000E00000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7:F180" xr:uid="{00000000-0002-0000-0200-00000F000000}">
      <formula1>0</formula1>
    </dataValidation>
    <dataValidation allowBlank="1" showInputMessage="1" showErrorMessage="1" errorTitle="Please do not edit these cells" error="Please do not edit these cells" sqref="B160:B162" xr:uid="{00000000-0002-0000-0200-000010000000}"/>
    <dataValidation type="whole" allowBlank="1" showInputMessage="1" showErrorMessage="1" errorTitle="Do not edit these cells" error="Please do not edit these cells" sqref="B193" xr:uid="{00000000-0002-0000-0200-000011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78" xr:uid="{00000000-0002-0000-0200-000012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7" xr:uid="{00000000-0002-0000-0200-000013000000}">
      <formula1>2</formula1>
    </dataValidation>
    <dataValidation type="whole" showInputMessage="1" showErrorMessage="1" sqref="B75:C75 B69:C69 F152:F153 B163:C163 D163:D164 F163:F164 B167:C167 D167:D168 F23:F25 D23:D25 F32:F33 D32:D33 F36:F37 D36:D37 F42:F43 D42:D43 F47:F48 D47:D48 F56:F57 D56:D57 D78:D79 F78:F79 B94:C94 D94:D95 F94:F95 B99:C99 F98:F100 B102:G102 B105:G105 F167:F168 B111:C111 D111:D112 F111:F112 B115:C115 D115:D116 F115:F116 B119:C119 D119:D120 F119:F120 B123:C123 D123:D124 F123:F124 B127:C127 B130:C130 B138:C138 D138:D139 F138:F139 B142:C142 D142:D143 F142:F143 B147:C147 D147:D148 F147:F148 B152:C152 D152:D153 C70 C95:C98 C100:C101 H115 C112:C114 C116:C118 C120:C122 C124:C126 C128:C129 C131:C137 C139:C141 C143:C146 C148:C151 C153:C162 C164:C166 D17:D18 F17:F18 D99:D100 F127:F131 H142 H138 H130 H127 H123 H119 H94 H99 C103:C104 G103:G104 H111 C68 I1:I16 H23 H78 F59:F61 D59:D61 C12:H16 A71:C71 B77 H167 H163 H152 H147 H59 H56 H47 H42 H36 H32 A184:A188 C184:C188 F183:F184 D183:D184 B183:C183 H183 B101 D127:D128 D130:D131 B10:H10 B11:F11 B1:H1 E103:E104 B85 B87 B83 B89 B91 B93 B107 C106:C110 B109:B110 B67:C67 B62:B63 B65:C65 C66 B73 E106:E188 G106:G188 C168:C182 A1:A70 B12:B59 C17:C64 C76:C93 A78:B81 G17:G101 E17:E101 A72:A77 C72:C74" xr:uid="{00000000-0002-0000-0200-000014000000}">
      <formula1>999999</formula1>
      <formula2>99999999</formula2>
    </dataValidation>
    <dataValidation showInputMessage="1" showErrorMessage="1" sqref="B60:B61" xr:uid="{00000000-0002-0000-0200-000015000000}"/>
    <dataValidation type="textLength" allowBlank="1" showInputMessage="1" showErrorMessage="1" sqref="H17:H22 H24:H31 H33:H35 H37:H41 H100:H110 H57:H58 H48:H55 H95:H98 H112:H114 H116:H118 H120:H122 H124:H126 H128:H129 H131:H137 H139:H141 H143:H146 H148:H151 H153:H162 H164:H166 H79:H93 H184:H188 H43:H46 H168:H182 H60:H77" xr:uid="{00000000-0002-0000-0200-000016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00000000-0002-0000-0200-000017000000}">
      <formula1>0</formula1>
    </dataValidation>
    <dataValidation type="whole" showInputMessage="1" showErrorMessage="1" errorTitle="Do not edit these cells" error="Please do not edit these cells" sqref="B2:H9" xr:uid="{00000000-0002-0000-0200-000018000000}">
      <formula1>999999</formula1>
      <formula2>99999999</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2" xr:uid="{00000000-0002-0000-0200-00001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1" xr:uid="{00000000-0002-0000-0200-00001A000000}">
      <formula1>2</formula1>
    </dataValidation>
  </dataValidations>
  <hyperlinks>
    <hyperlink ref="B17" r:id="rId1" location="r2-1" display="EITI Requirement 2.1" xr:uid="{00000000-0004-0000-0200-000000000000}"/>
    <hyperlink ref="B24" r:id="rId2" location="r2-2" display="EITI Requirement 2.2" xr:uid="{00000000-0004-0000-0200-000001000000}"/>
    <hyperlink ref="B37" r:id="rId3" location="r2-4" display="EITI Requirement 2.4" xr:uid="{00000000-0004-0000-0200-000002000000}"/>
    <hyperlink ref="B43" r:id="rId4" location="r2-5" display="EITI Requirement 2.5" xr:uid="{00000000-0004-0000-0200-000003000000}"/>
    <hyperlink ref="B48" r:id="rId5" location="r2-6" display="EITI Requirement 2.6" xr:uid="{00000000-0004-0000-0200-000004000000}"/>
    <hyperlink ref="B57" r:id="rId6" location="r3-1" display="EITI Requirement 3.1" xr:uid="{00000000-0004-0000-0200-000005000000}"/>
    <hyperlink ref="B61" r:id="rId7" xr:uid="{00000000-0004-0000-0200-000006000000}"/>
    <hyperlink ref="B79" r:id="rId8" location="r3-3" display="EITI Requirement 3.3" xr:uid="{00000000-0004-0000-0200-000007000000}"/>
    <hyperlink ref="B95" r:id="rId9" location="r4-1" display="EITI Requirement 4.1" xr:uid="{00000000-0004-0000-0200-000008000000}"/>
    <hyperlink ref="B100" r:id="rId10" location="r4-2" display="EITI Requirement 4.2" xr:uid="{00000000-0004-0000-0200-000009000000}"/>
    <hyperlink ref="B112" r:id="rId11" location="r4-3" display="EITI Requirement 4.3" xr:uid="{00000000-0004-0000-0200-00000A000000}"/>
    <hyperlink ref="B116" r:id="rId12" location="r4-4" display="EITI Requirement 4.4" xr:uid="{00000000-0004-0000-0200-00000B000000}"/>
    <hyperlink ref="B120" r:id="rId13" location="r4-5" display="EITI Requirement 4.5" xr:uid="{00000000-0004-0000-0200-00000C000000}"/>
    <hyperlink ref="B124" r:id="rId14" location="r4-6" display="EITI Requirement 4.6" xr:uid="{00000000-0004-0000-0200-00000D000000}"/>
    <hyperlink ref="B128" r:id="rId15" location="r4-8" display="EITI Requirement 4.8" xr:uid="{00000000-0004-0000-0200-00000E000000}"/>
    <hyperlink ref="B131" r:id="rId16" location="r4-9" display="EITI Requirement 4.9" xr:uid="{00000000-0004-0000-0200-00000F000000}"/>
    <hyperlink ref="B139" r:id="rId17" location="r5-1" display="EITI Requirement 5.1" xr:uid="{00000000-0004-0000-0200-000010000000}"/>
    <hyperlink ref="B143" r:id="rId18" location="r5-2" display="EITI Requirement 5.2" xr:uid="{00000000-0004-0000-0200-000011000000}"/>
    <hyperlink ref="B148" r:id="rId19" location="r5-3" display="EITI Requirement 5.3" xr:uid="{00000000-0004-0000-0200-000012000000}"/>
    <hyperlink ref="B164" r:id="rId20" location="r6-2" display="EITI Requirement 6.2" xr:uid="{00000000-0004-0000-0200-000013000000}"/>
    <hyperlink ref="B168" r:id="rId21" location="r6-3" display="EITI Requirement 6.3" xr:uid="{00000000-0004-0000-0200-000014000000}"/>
    <hyperlink ref="B153" r:id="rId22" location="r6-1" display="EITI Requirement 6.1" xr:uid="{00000000-0004-0000-0200-000015000000}"/>
    <hyperlink ref="B33" r:id="rId23" location="r2-3" xr:uid="{00000000-0004-0000-0200-000016000000}"/>
    <hyperlink ref="B170" r:id="rId24" xr:uid="{00000000-0004-0000-0200-000017000000}"/>
    <hyperlink ref="B192:F192" r:id="rId25" display="Give us your feedback or report a conflict in the data! Write to us at  data@eiti.org" xr:uid="{00000000-0004-0000-0200-000018000000}"/>
    <hyperlink ref="B191:F191" r:id="rId26" display="For the latest version of Summary data templates, see  https://eiti.org/summary-data-template" xr:uid="{00000000-0004-0000-0200-000019000000}"/>
    <hyperlink ref="B60" r:id="rId27" location="r3-2" display="EITI Requirement 3.2" xr:uid="{00000000-0004-0000-0200-00001A000000}"/>
    <hyperlink ref="B184" r:id="rId28" location="r6-4" xr:uid="{00000000-0004-0000-0200-00001B000000}"/>
    <hyperlink ref="F34" r:id="rId29" xr:uid="{00000000-0004-0000-0200-00001C000000}"/>
    <hyperlink ref="F50" r:id="rId30" xr:uid="{00000000-0004-0000-0200-00001F000000}"/>
    <hyperlink ref="F51" r:id="rId31" xr:uid="{00000000-0004-0000-0200-000020000000}"/>
    <hyperlink ref="F53" r:id="rId32" xr:uid="{00000000-0004-0000-0200-000021000000}"/>
    <hyperlink ref="F46" r:id="rId33" location="/html/About/2057" xr:uid="{00000000-0004-0000-0200-000022000000}"/>
  </hyperlinks>
  <pageMargins left="0.25" right="0.25" top="0.75" bottom="0.75" header="0.3" footer="0.3"/>
  <pageSetup paperSize="8" fitToHeight="0" orientation="landscape" horizontalDpi="2400" verticalDpi="2400" r:id="rId34"/>
  <legacyDrawing r:id="rId35"/>
  <extLst>
    <ext xmlns:x14="http://schemas.microsoft.com/office/spreadsheetml/2009/9/main" uri="{CCE6A557-97BC-4b89-ADB6-D9C93CAAB3DF}">
      <x14:dataValidations xmlns:xm="http://schemas.microsoft.com/office/excel/2006/main" xWindow="1017" yWindow="782" count="2">
        <x14:dataValidation type="list" allowBlank="1" showInputMessage="1" showErrorMessage="1" xr:uid="{00000000-0002-0000-0200-00001B000000}">
          <x14:formula1>
            <xm:f>Lists!$K$3:$K$7</xm:f>
          </x14:formula1>
          <xm:sqref>D197:D199</xm:sqref>
        </x14:dataValidation>
        <x14:dataValidation type="list" operator="equal" showInputMessage="1" showErrorMessage="1" errorTitle="Invalid entry" error="Invalid entry" promptTitle="Please input unit" prompt="Please input currency according to 3-letter ISO currency code." xr:uid="{00000000-0002-0000-0200-00001C000000}">
          <x14:formula1>
            <xm:f>'C:\Othman\Zambia\EITI Summary 2018\[en_eiti_summary_data_template_2.0 2018.xlsx]Lists'!#REF!</xm:f>
          </x14:formula1>
          <xm:sqref>F69 F71 F67 F75 F77 F87 F83 F85 F89 F91 F93 F107 F109:F110 F65 F73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10"/>
  <sheetViews>
    <sheetView showGridLines="0" topLeftCell="C51" zoomScale="80" zoomScaleNormal="80" workbookViewId="0">
      <selection activeCell="I58" sqref="I58"/>
    </sheetView>
  </sheetViews>
  <sheetFormatPr defaultColWidth="4" defaultRowHeight="24" customHeight="1"/>
  <cols>
    <col min="1" max="1" width="4" style="17"/>
    <col min="2" max="2" width="48.85546875" style="17" customWidth="1"/>
    <col min="3" max="3" width="44.42578125" style="17" customWidth="1"/>
    <col min="4" max="4" width="38.85546875" style="17" customWidth="1"/>
    <col min="5" max="5" width="47" style="17" customWidth="1"/>
    <col min="6" max="7" width="26.42578125" style="17" customWidth="1"/>
    <col min="8" max="8" width="54.140625" style="17" customWidth="1"/>
    <col min="9" max="10" width="26.42578125" style="17" customWidth="1"/>
    <col min="11" max="11" width="4" style="17" customWidth="1"/>
    <col min="12" max="12" width="4" style="17"/>
    <col min="13" max="13" width="16.5703125" style="17" bestFit="1" customWidth="1"/>
    <col min="14" max="33" width="4" style="17"/>
    <col min="34" max="34" width="12.140625" style="17" bestFit="1" customWidth="1"/>
    <col min="35" max="16384" width="4" style="17"/>
  </cols>
  <sheetData>
    <row r="1" spans="2:12" ht="15">
      <c r="B1" s="257"/>
      <c r="C1" s="257"/>
      <c r="D1" s="257"/>
      <c r="E1" s="257"/>
      <c r="F1" s="257"/>
      <c r="G1" s="257"/>
      <c r="H1" s="257"/>
      <c r="I1" s="257"/>
      <c r="J1" s="257"/>
      <c r="K1" s="257"/>
      <c r="L1" s="257"/>
    </row>
    <row r="2" spans="2:12" ht="15">
      <c r="B2" s="313" t="s">
        <v>311</v>
      </c>
      <c r="C2" s="313"/>
      <c r="D2" s="313"/>
      <c r="E2" s="313"/>
      <c r="F2" s="313"/>
      <c r="G2" s="313"/>
      <c r="H2" s="313"/>
      <c r="I2" s="313"/>
      <c r="J2" s="313"/>
      <c r="K2" s="257"/>
      <c r="L2" s="257"/>
    </row>
    <row r="3" spans="2:12">
      <c r="B3" s="314" t="s">
        <v>39</v>
      </c>
      <c r="C3" s="314"/>
      <c r="D3" s="314"/>
      <c r="E3" s="314"/>
      <c r="F3" s="314"/>
      <c r="G3" s="314"/>
      <c r="H3" s="314"/>
      <c r="I3" s="314"/>
      <c r="J3" s="314"/>
      <c r="K3" s="257"/>
      <c r="L3" s="257"/>
    </row>
    <row r="4" spans="2:12" ht="15">
      <c r="B4" s="316" t="s">
        <v>312</v>
      </c>
      <c r="C4" s="316"/>
      <c r="D4" s="316"/>
      <c r="E4" s="316"/>
      <c r="F4" s="316"/>
      <c r="G4" s="316"/>
      <c r="H4" s="316"/>
      <c r="I4" s="316"/>
      <c r="J4" s="316"/>
      <c r="K4" s="257"/>
      <c r="L4" s="257"/>
    </row>
    <row r="5" spans="2:12" ht="15">
      <c r="B5" s="316" t="s">
        <v>313</v>
      </c>
      <c r="C5" s="316"/>
      <c r="D5" s="316"/>
      <c r="E5" s="316"/>
      <c r="F5" s="316"/>
      <c r="G5" s="316"/>
      <c r="H5" s="316"/>
      <c r="I5" s="316"/>
      <c r="J5" s="316"/>
      <c r="K5" s="257"/>
      <c r="L5" s="257"/>
    </row>
    <row r="6" spans="2:12" ht="15">
      <c r="B6" s="316" t="s">
        <v>314</v>
      </c>
      <c r="C6" s="316"/>
      <c r="D6" s="316"/>
      <c r="E6" s="316"/>
      <c r="F6" s="316"/>
      <c r="G6" s="316"/>
      <c r="H6" s="316"/>
      <c r="I6" s="316"/>
      <c r="J6" s="316"/>
      <c r="K6" s="257"/>
      <c r="L6" s="257"/>
    </row>
    <row r="7" spans="2:12" ht="15.6" customHeight="1">
      <c r="B7" s="316" t="s">
        <v>315</v>
      </c>
      <c r="C7" s="316"/>
      <c r="D7" s="316"/>
      <c r="E7" s="316"/>
      <c r="F7" s="316"/>
      <c r="G7" s="316"/>
      <c r="H7" s="316"/>
      <c r="I7" s="316"/>
      <c r="J7" s="316"/>
      <c r="K7" s="257"/>
      <c r="L7" s="257"/>
    </row>
    <row r="8" spans="2:12" ht="15">
      <c r="B8" s="320" t="s">
        <v>316</v>
      </c>
      <c r="C8" s="320"/>
      <c r="D8" s="320"/>
      <c r="E8" s="320"/>
      <c r="F8" s="320"/>
      <c r="G8" s="320"/>
      <c r="H8" s="320"/>
      <c r="I8" s="320"/>
      <c r="J8" s="320"/>
      <c r="K8" s="257"/>
      <c r="L8" s="257"/>
    </row>
    <row r="9" spans="2:12" ht="15">
      <c r="B9" s="257"/>
      <c r="C9" s="257"/>
      <c r="D9" s="257"/>
      <c r="E9" s="257"/>
      <c r="F9" s="257"/>
      <c r="G9" s="257"/>
      <c r="H9" s="257"/>
      <c r="I9" s="257"/>
      <c r="J9" s="257"/>
      <c r="K9" s="257"/>
      <c r="L9" s="257"/>
    </row>
    <row r="10" spans="2:12">
      <c r="B10" s="328" t="s">
        <v>317</v>
      </c>
      <c r="C10" s="328"/>
      <c r="D10" s="328"/>
      <c r="E10" s="328"/>
      <c r="F10" s="328"/>
      <c r="G10" s="328"/>
      <c r="H10" s="328"/>
      <c r="I10" s="328"/>
      <c r="J10" s="328"/>
      <c r="K10" s="257"/>
      <c r="L10" s="257"/>
    </row>
    <row r="11" spans="2:12" s="164" customFormat="1" ht="25.5" customHeight="1">
      <c r="B11" s="329" t="s">
        <v>318</v>
      </c>
      <c r="C11" s="329"/>
      <c r="D11" s="329"/>
      <c r="E11" s="329"/>
      <c r="F11" s="329"/>
      <c r="G11" s="329"/>
      <c r="H11" s="329"/>
      <c r="I11" s="329"/>
      <c r="J11" s="329"/>
    </row>
    <row r="12" spans="2:12" s="31" customFormat="1" ht="15">
      <c r="B12" s="330"/>
      <c r="C12" s="330"/>
      <c r="D12" s="330"/>
      <c r="E12" s="330"/>
      <c r="F12" s="330"/>
      <c r="G12" s="330"/>
      <c r="H12" s="330"/>
      <c r="I12" s="330"/>
      <c r="J12" s="330"/>
    </row>
    <row r="13" spans="2:12" s="31" customFormat="1" ht="18.600000000000001">
      <c r="B13" s="331" t="s">
        <v>319</v>
      </c>
      <c r="C13" s="331"/>
      <c r="D13" s="331"/>
      <c r="E13" s="331"/>
      <c r="F13" s="331"/>
      <c r="G13" s="331"/>
      <c r="H13" s="331"/>
      <c r="I13" s="331"/>
      <c r="J13" s="331"/>
    </row>
    <row r="14" spans="2:12" s="31" customFormat="1" ht="15">
      <c r="B14" s="142" t="s">
        <v>320</v>
      </c>
      <c r="C14" s="142" t="s">
        <v>321</v>
      </c>
      <c r="D14" s="257" t="s">
        <v>322</v>
      </c>
      <c r="E14" s="257" t="s">
        <v>323</v>
      </c>
      <c r="F14" s="143"/>
      <c r="G14" s="144"/>
    </row>
    <row r="15" spans="2:12" s="31" customFormat="1" ht="15">
      <c r="B15" s="31" t="s">
        <v>324</v>
      </c>
      <c r="C15" s="257" t="s">
        <v>325</v>
      </c>
      <c r="D15" s="257"/>
      <c r="E15" s="278">
        <f>SUMIF(Government_revenues_table[Government entity],Government_agencies[[#This Row],[Full name of agency]],Government_revenues_table[Revenue value])</f>
        <v>21788311319.429996</v>
      </c>
      <c r="F15" s="144"/>
      <c r="G15" s="257"/>
      <c r="J15" s="143"/>
      <c r="K15" s="143"/>
      <c r="L15" s="143"/>
    </row>
    <row r="16" spans="2:12" s="31" customFormat="1" ht="15">
      <c r="B16" s="31" t="s">
        <v>326</v>
      </c>
      <c r="C16" s="257" t="s">
        <v>327</v>
      </c>
      <c r="D16" s="257">
        <v>1001761145</v>
      </c>
      <c r="E16" s="278">
        <f>SUMIF(Government_revenues_table[Government entity],Government_agencies[[#This Row],[Full name of agency]],Government_revenues_table[Revenue value])</f>
        <v>0</v>
      </c>
      <c r="F16" s="144"/>
      <c r="G16" s="257"/>
      <c r="J16" s="144"/>
      <c r="K16" s="144"/>
      <c r="L16" s="144"/>
    </row>
    <row r="17" spans="2:12" s="31" customFormat="1" ht="15">
      <c r="B17" s="31" t="s">
        <v>328</v>
      </c>
      <c r="C17" s="31" t="s">
        <v>329</v>
      </c>
      <c r="D17" s="257"/>
      <c r="E17" s="145">
        <f>SUMIF(Government_revenues_table[Government entity],Government_agencies[[#This Row],[Full name of agency]],Government_revenues_table[Revenue value])</f>
        <v>213700000</v>
      </c>
      <c r="F17" s="144"/>
      <c r="G17" s="257"/>
      <c r="J17" s="144"/>
      <c r="K17" s="144"/>
      <c r="L17" s="144"/>
    </row>
    <row r="18" spans="2:12" s="31" customFormat="1" ht="15">
      <c r="B18" s="31" t="s">
        <v>330</v>
      </c>
      <c r="C18" s="31" t="s">
        <v>325</v>
      </c>
      <c r="D18" s="257"/>
      <c r="E18" s="145">
        <f>SUMIF(Government_revenues_table[Government entity],Government_agencies[[#This Row],[Full name of agency]],Government_revenues_table[Revenue value])</f>
        <v>40769638</v>
      </c>
      <c r="F18" s="144"/>
      <c r="G18" s="257"/>
      <c r="J18" s="144"/>
      <c r="K18" s="144"/>
      <c r="L18" s="144"/>
    </row>
    <row r="19" spans="2:12" s="31" customFormat="1" ht="15">
      <c r="B19" s="31" t="s">
        <v>331</v>
      </c>
      <c r="C19" s="31" t="s">
        <v>325</v>
      </c>
      <c r="D19" s="257"/>
      <c r="E19" s="145">
        <f>SUMIF(Government_revenues_table[Government entity],Government_agencies[[#This Row],[Full name of agency]],Government_revenues_table[Revenue value])</f>
        <v>4693126.03</v>
      </c>
      <c r="F19" s="144"/>
      <c r="G19" s="257"/>
      <c r="J19" s="144"/>
      <c r="K19" s="144"/>
      <c r="L19" s="144"/>
    </row>
    <row r="20" spans="2:12" s="31" customFormat="1" ht="15">
      <c r="B20" s="31" t="s">
        <v>332</v>
      </c>
      <c r="C20" s="31" t="s">
        <v>333</v>
      </c>
      <c r="D20" s="257"/>
      <c r="E20" s="145">
        <f>SUMIF(Government_revenues_table[Government entity],Government_agencies[[#This Row],[Full name of agency]],Government_revenues_table[Revenue value])</f>
        <v>50623391</v>
      </c>
      <c r="F20" s="144"/>
      <c r="G20" s="257"/>
      <c r="J20" s="144"/>
      <c r="K20" s="144"/>
      <c r="L20" s="144"/>
    </row>
    <row r="21" spans="2:12" s="31" customFormat="1" ht="15">
      <c r="B21" s="31" t="s">
        <v>334</v>
      </c>
      <c r="C21" s="31" t="s">
        <v>325</v>
      </c>
      <c r="D21" s="257"/>
      <c r="E21" s="145">
        <f>SUMIF(Government_revenues_table[Government entity],Government_agencies[[#This Row],[Full name of agency]],Government_revenues_table[Revenue value])</f>
        <v>590000</v>
      </c>
      <c r="F21" s="144"/>
      <c r="G21" s="257"/>
      <c r="J21" s="144"/>
      <c r="K21" s="144"/>
      <c r="L21" s="144"/>
    </row>
    <row r="22" spans="2:12" s="31" customFormat="1" ht="15">
      <c r="B22" s="31" t="s">
        <v>335</v>
      </c>
      <c r="C22" s="31" t="s">
        <v>333</v>
      </c>
      <c r="D22" s="257"/>
      <c r="E22" s="145">
        <f>SUMIF(Government_revenues_table[Government entity],Government_agencies[[#This Row],[Full name of agency]],Government_revenues_table[Revenue value])</f>
        <v>0</v>
      </c>
      <c r="F22" s="144"/>
      <c r="G22" s="257"/>
      <c r="J22" s="144"/>
      <c r="K22" s="144"/>
      <c r="L22" s="144"/>
    </row>
    <row r="23" spans="2:12" s="31" customFormat="1" ht="15">
      <c r="B23" s="31" t="s">
        <v>336</v>
      </c>
      <c r="C23" s="257" t="s">
        <v>325</v>
      </c>
      <c r="D23" s="257"/>
      <c r="E23" s="278">
        <f>SUMIF(Government_revenues_table[Government entity],Government_agencies[[#This Row],[Full name of agency]],Government_revenues_table[Revenue value])</f>
        <v>9105981.3900000006</v>
      </c>
      <c r="J23" s="144"/>
      <c r="K23" s="144"/>
      <c r="L23" s="144"/>
    </row>
    <row r="24" spans="2:12" s="31" customFormat="1" ht="15">
      <c r="C24" s="257"/>
      <c r="D24" s="145"/>
    </row>
    <row r="25" spans="2:12" s="31" customFormat="1" ht="18.600000000000001">
      <c r="B25" s="331" t="s">
        <v>337</v>
      </c>
      <c r="C25" s="331"/>
      <c r="D25" s="331"/>
      <c r="E25" s="331"/>
      <c r="F25" s="331"/>
      <c r="G25" s="331"/>
      <c r="H25" s="331"/>
      <c r="I25" s="331"/>
      <c r="J25" s="331"/>
    </row>
    <row r="26" spans="2:12" s="31" customFormat="1" ht="15">
      <c r="B26" s="332" t="s">
        <v>338</v>
      </c>
      <c r="C26" s="333"/>
      <c r="D26" s="334"/>
      <c r="E26" s="143"/>
    </row>
    <row r="27" spans="2:12" s="31" customFormat="1" ht="15">
      <c r="B27" s="147" t="s">
        <v>339</v>
      </c>
      <c r="C27" s="148" t="s">
        <v>340</v>
      </c>
      <c r="D27" s="149" t="s">
        <v>107</v>
      </c>
    </row>
    <row r="28" spans="2:12" s="31" customFormat="1" ht="15"/>
    <row r="29" spans="2:12" s="31" customFormat="1" ht="15">
      <c r="B29" s="142" t="s">
        <v>341</v>
      </c>
      <c r="C29" s="142" t="s">
        <v>342</v>
      </c>
      <c r="D29" s="257" t="s">
        <v>343</v>
      </c>
      <c r="E29" s="257" t="s">
        <v>344</v>
      </c>
      <c r="F29" s="257" t="s">
        <v>345</v>
      </c>
      <c r="G29" s="257" t="s">
        <v>346</v>
      </c>
      <c r="H29" s="257" t="s">
        <v>347</v>
      </c>
      <c r="I29" s="257" t="s">
        <v>348</v>
      </c>
    </row>
    <row r="30" spans="2:12" s="31" customFormat="1" ht="15">
      <c r="B30" s="257" t="s">
        <v>349</v>
      </c>
      <c r="C30" s="257" t="s">
        <v>350</v>
      </c>
      <c r="D30" s="257">
        <v>1001602517</v>
      </c>
      <c r="E30" s="257" t="s">
        <v>351</v>
      </c>
      <c r="F30" s="257" t="s">
        <v>352</v>
      </c>
      <c r="G30" s="217" t="s">
        <v>353</v>
      </c>
      <c r="H30" s="146"/>
      <c r="I30" s="145">
        <f>SUMIF(Table10[Company],Companies[[#This Row],[Full company name]],Table10[Revenue value])</f>
        <v>7475249684.8757381</v>
      </c>
    </row>
    <row r="31" spans="2:12" s="31" customFormat="1" ht="15">
      <c r="B31" s="257" t="s">
        <v>354</v>
      </c>
      <c r="C31" s="257" t="s">
        <v>350</v>
      </c>
      <c r="D31" s="257">
        <v>1001772785</v>
      </c>
      <c r="E31" s="257" t="s">
        <v>351</v>
      </c>
      <c r="F31" s="257" t="s">
        <v>355</v>
      </c>
      <c r="G31" s="217" t="s">
        <v>356</v>
      </c>
      <c r="H31" s="146"/>
      <c r="I31" s="145">
        <f>SUMIF(Table10[Company],Companies[[#This Row],[Full company name]],Table10[Revenue value])</f>
        <v>608029605.88</v>
      </c>
    </row>
    <row r="32" spans="2:12" s="31" customFormat="1" ht="15">
      <c r="B32" s="31" t="s">
        <v>357</v>
      </c>
      <c r="C32" s="257" t="s">
        <v>350</v>
      </c>
      <c r="D32" s="257">
        <v>1001828755</v>
      </c>
      <c r="E32" s="257" t="s">
        <v>351</v>
      </c>
      <c r="F32" s="257" t="s">
        <v>358</v>
      </c>
      <c r="G32" s="217" t="s">
        <v>359</v>
      </c>
      <c r="H32" s="146"/>
      <c r="I32" s="145">
        <f>SUMIF(Table10[Company],Companies[[#This Row],[Full company name]],Table10[Revenue value])</f>
        <v>813555323.88413382</v>
      </c>
    </row>
    <row r="33" spans="2:10" s="31" customFormat="1" ht="30">
      <c r="B33" s="31" t="s">
        <v>360</v>
      </c>
      <c r="C33" s="257" t="s">
        <v>350</v>
      </c>
      <c r="D33" s="257">
        <v>1001862964</v>
      </c>
      <c r="E33" s="257" t="s">
        <v>351</v>
      </c>
      <c r="F33" s="279" t="s">
        <v>361</v>
      </c>
      <c r="G33" s="217" t="s">
        <v>362</v>
      </c>
      <c r="H33" s="146"/>
      <c r="I33" s="145">
        <f>SUMIF(Table10[Company],Companies[[#This Row],[Full company name]],Table10[Revenue value])</f>
        <v>2470574617.2877326</v>
      </c>
    </row>
    <row r="34" spans="2:10" s="31" customFormat="1" ht="15">
      <c r="B34" s="31" t="s">
        <v>363</v>
      </c>
      <c r="C34" s="257" t="s">
        <v>350</v>
      </c>
      <c r="D34" s="257">
        <v>1001656040</v>
      </c>
      <c r="E34" s="257" t="s">
        <v>351</v>
      </c>
      <c r="F34" s="257" t="s">
        <v>364</v>
      </c>
      <c r="G34" s="217" t="s">
        <v>362</v>
      </c>
      <c r="H34" s="146"/>
      <c r="I34" s="145">
        <f>SUMIF(Table10[Company],Companies[[#This Row],[Full company name]],Table10[Revenue value])</f>
        <v>1089727516.8299999</v>
      </c>
    </row>
    <row r="35" spans="2:10" s="31" customFormat="1" ht="15">
      <c r="B35" s="31" t="s">
        <v>365</v>
      </c>
      <c r="C35" s="257" t="s">
        <v>350</v>
      </c>
      <c r="D35" s="257">
        <v>1001630233</v>
      </c>
      <c r="E35" s="257" t="s">
        <v>351</v>
      </c>
      <c r="F35" s="257" t="s">
        <v>366</v>
      </c>
      <c r="G35" s="146"/>
      <c r="H35" s="146"/>
      <c r="I35" s="145">
        <f>SUMIF(Table10[Company],Companies[[#This Row],[Full company name]],Table10[Revenue value])</f>
        <v>1326074750.2500002</v>
      </c>
    </row>
    <row r="36" spans="2:10" s="31" customFormat="1" ht="15">
      <c r="B36" s="31" t="s">
        <v>367</v>
      </c>
      <c r="C36" s="257" t="s">
        <v>350</v>
      </c>
      <c r="D36" s="257">
        <v>1001831030</v>
      </c>
      <c r="E36" s="257" t="s">
        <v>351</v>
      </c>
      <c r="F36" s="257" t="s">
        <v>366</v>
      </c>
      <c r="G36" s="146"/>
      <c r="H36" s="146"/>
      <c r="I36" s="145">
        <f>SUMIF(Table10[Company],Companies[[#This Row],[Full company name]],Table10[Revenue value])</f>
        <v>2813406483.3600001</v>
      </c>
    </row>
    <row r="37" spans="2:10" s="31" customFormat="1" ht="15">
      <c r="B37" s="31" t="s">
        <v>368</v>
      </c>
      <c r="C37" s="257" t="s">
        <v>350</v>
      </c>
      <c r="D37" s="257">
        <v>1001594184</v>
      </c>
      <c r="E37" s="257" t="s">
        <v>351</v>
      </c>
      <c r="F37" s="257" t="s">
        <v>369</v>
      </c>
      <c r="G37" s="217" t="s">
        <v>370</v>
      </c>
      <c r="H37" s="146"/>
      <c r="I37" s="145">
        <f>SUMIF(Table10[Company],Companies[[#This Row],[Full company name]],Table10[Revenue value])</f>
        <v>391551879.70833099</v>
      </c>
    </row>
    <row r="38" spans="2:10" s="31" customFormat="1" ht="15">
      <c r="B38" s="31" t="s">
        <v>371</v>
      </c>
      <c r="C38" s="257" t="s">
        <v>350</v>
      </c>
      <c r="D38" s="257">
        <v>1001582192</v>
      </c>
      <c r="E38" s="257" t="s">
        <v>351</v>
      </c>
      <c r="F38" s="257" t="s">
        <v>372</v>
      </c>
      <c r="G38" s="217" t="s">
        <v>373</v>
      </c>
      <c r="H38" s="146"/>
      <c r="I38" s="145">
        <f>SUMIF(Table10[Company],Companies[[#This Row],[Full company name]],Table10[Revenue value])</f>
        <v>283233408.67999995</v>
      </c>
    </row>
    <row r="39" spans="2:10" s="31" customFormat="1" ht="15">
      <c r="B39" s="31" t="s">
        <v>374</v>
      </c>
      <c r="C39" s="257" t="s">
        <v>350</v>
      </c>
      <c r="D39" s="257">
        <v>1001612576</v>
      </c>
      <c r="E39" s="257" t="s">
        <v>351</v>
      </c>
      <c r="F39" s="257" t="s">
        <v>375</v>
      </c>
      <c r="G39" s="217" t="s">
        <v>376</v>
      </c>
      <c r="H39" s="146"/>
      <c r="I39" s="145">
        <f>SUMIF(Table10[Company],Companies[[#This Row],[Full company name]],Table10[Revenue value])</f>
        <v>92302877.599999994</v>
      </c>
    </row>
    <row r="40" spans="2:10" s="31" customFormat="1" ht="15">
      <c r="B40" s="31" t="s">
        <v>377</v>
      </c>
      <c r="C40" s="257" t="s">
        <v>350</v>
      </c>
      <c r="D40" s="257">
        <v>1001666382</v>
      </c>
      <c r="E40" s="257" t="s">
        <v>351</v>
      </c>
      <c r="F40" s="257" t="s">
        <v>378</v>
      </c>
      <c r="G40" s="217" t="s">
        <v>379</v>
      </c>
      <c r="H40" s="146"/>
      <c r="I40" s="145">
        <f>SUMIF(Table10[Company],Companies[[#This Row],[Full company name]],Table10[Revenue value])</f>
        <v>239645828.84000003</v>
      </c>
    </row>
    <row r="41" spans="2:10" s="31" customFormat="1" ht="15">
      <c r="B41" s="31" t="s">
        <v>380</v>
      </c>
      <c r="C41" s="257" t="s">
        <v>350</v>
      </c>
      <c r="D41" s="257">
        <v>1001591709</v>
      </c>
      <c r="E41" s="257" t="s">
        <v>351</v>
      </c>
      <c r="F41" s="31" t="s">
        <v>381</v>
      </c>
      <c r="G41" s="217" t="s">
        <v>382</v>
      </c>
      <c r="H41" s="146"/>
      <c r="I41" s="145">
        <f>SUMIF(Table10[Company],Companies[[#This Row],[Full company name]],Table10[Revenue value])</f>
        <v>891307629.29999995</v>
      </c>
    </row>
    <row r="42" spans="2:10" s="31" customFormat="1" ht="15">
      <c r="B42" s="31" t="s">
        <v>383</v>
      </c>
      <c r="C42" s="31" t="s">
        <v>350</v>
      </c>
      <c r="D42" s="257"/>
      <c r="E42" s="31" t="s">
        <v>351</v>
      </c>
      <c r="F42" s="31" t="s">
        <v>384</v>
      </c>
      <c r="G42" s="217" t="s">
        <v>385</v>
      </c>
      <c r="H42" s="146"/>
      <c r="I42" s="145">
        <f>SUMIF(Table10[Company],Companies[[#This Row],[Full company name]],Table10[Revenue value])</f>
        <v>875359490</v>
      </c>
    </row>
    <row r="43" spans="2:10" s="31" customFormat="1" ht="15">
      <c r="B43" s="31" t="s">
        <v>326</v>
      </c>
      <c r="C43" s="146" t="s">
        <v>386</v>
      </c>
      <c r="D43" s="259">
        <v>1001761145</v>
      </c>
      <c r="E43" s="146" t="s">
        <v>351</v>
      </c>
      <c r="F43" s="146" t="s">
        <v>387</v>
      </c>
      <c r="G43" s="217" t="s">
        <v>176</v>
      </c>
      <c r="H43" s="146"/>
      <c r="I43" s="146">
        <f>SUMIF(Table10[Company],Companies[[#This Row],[Full company name]],Table10[Revenue value])</f>
        <v>11485520.510000002</v>
      </c>
    </row>
    <row r="44" spans="2:10" s="31" customFormat="1" ht="15">
      <c r="C44" s="257"/>
      <c r="F44" s="146"/>
      <c r="G44" s="146"/>
    </row>
    <row r="45" spans="2:10" s="31" customFormat="1" ht="18.600000000000001">
      <c r="B45" s="331" t="s">
        <v>388</v>
      </c>
      <c r="C45" s="331"/>
      <c r="D45" s="331"/>
      <c r="E45" s="331"/>
      <c r="F45" s="331"/>
      <c r="G45" s="331"/>
      <c r="H45" s="331"/>
      <c r="I45" s="331"/>
      <c r="J45" s="331"/>
    </row>
    <row r="46" spans="2:10" s="31" customFormat="1" ht="15">
      <c r="B46" s="142" t="s">
        <v>389</v>
      </c>
      <c r="C46" s="242" t="s">
        <v>390</v>
      </c>
      <c r="D46" s="242" t="s">
        <v>391</v>
      </c>
      <c r="E46" s="242" t="s">
        <v>392</v>
      </c>
      <c r="F46" s="257" t="s">
        <v>393</v>
      </c>
      <c r="G46" s="257" t="s">
        <v>394</v>
      </c>
      <c r="H46" s="257" t="s">
        <v>395</v>
      </c>
      <c r="I46" s="257" t="s">
        <v>396</v>
      </c>
      <c r="J46" s="257" t="s">
        <v>397</v>
      </c>
    </row>
    <row r="47" spans="2:10" s="31" customFormat="1" ht="15">
      <c r="B47" s="280" t="s">
        <v>398</v>
      </c>
      <c r="C47" s="280" t="str">
        <f t="shared" ref="C47:C48" si="0">"7057-HQ-LML "</f>
        <v xml:space="preserve">7057-HQ-LML </v>
      </c>
      <c r="D47" s="280" t="s">
        <v>399</v>
      </c>
      <c r="E47" s="235" t="s">
        <v>400</v>
      </c>
      <c r="F47" s="242" t="s">
        <v>401</v>
      </c>
      <c r="G47" s="210">
        <v>221487.44</v>
      </c>
      <c r="H47" s="31" t="s">
        <v>193</v>
      </c>
      <c r="I47" s="145">
        <v>1366238629.0168002</v>
      </c>
      <c r="J47" s="31" t="s">
        <v>194</v>
      </c>
    </row>
    <row r="48" spans="2:10" s="31" customFormat="1" ht="15">
      <c r="B48" s="280" t="s">
        <v>398</v>
      </c>
      <c r="C48" s="281" t="str">
        <f t="shared" si="0"/>
        <v xml:space="preserve">7057-HQ-LML </v>
      </c>
      <c r="D48" s="280" t="s">
        <v>399</v>
      </c>
      <c r="E48" s="31" t="s">
        <v>402</v>
      </c>
      <c r="F48" s="242" t="s">
        <v>401</v>
      </c>
      <c r="G48" s="221">
        <v>221.58743999999999</v>
      </c>
      <c r="H48" s="31" t="s">
        <v>403</v>
      </c>
      <c r="I48" s="145">
        <v>202890000</v>
      </c>
      <c r="J48" s="31" t="s">
        <v>194</v>
      </c>
    </row>
    <row r="49" spans="2:10" s="31" customFormat="1" ht="75">
      <c r="B49" s="257" t="s">
        <v>404</v>
      </c>
      <c r="C49" s="281" t="s">
        <v>405</v>
      </c>
      <c r="D49" s="257" t="s">
        <v>406</v>
      </c>
      <c r="E49" s="280" t="s">
        <v>400</v>
      </c>
      <c r="F49" s="280" t="s">
        <v>401</v>
      </c>
      <c r="G49" s="221">
        <v>221587.44</v>
      </c>
      <c r="H49" s="31" t="s">
        <v>407</v>
      </c>
      <c r="I49" s="145">
        <v>1549367672.8992</v>
      </c>
      <c r="J49" s="31" t="s">
        <v>194</v>
      </c>
    </row>
    <row r="50" spans="2:10" s="31" customFormat="1" ht="90">
      <c r="B50" s="257" t="s">
        <v>408</v>
      </c>
      <c r="C50" s="281" t="s">
        <v>409</v>
      </c>
      <c r="D50" s="257" t="s">
        <v>410</v>
      </c>
      <c r="E50" s="280" t="s">
        <v>400</v>
      </c>
      <c r="F50" s="280" t="s">
        <v>401</v>
      </c>
      <c r="G50" s="221">
        <v>221587.44</v>
      </c>
      <c r="H50" s="31" t="s">
        <v>407</v>
      </c>
      <c r="I50" s="145">
        <v>770872832.31420004</v>
      </c>
      <c r="J50" s="31" t="s">
        <v>194</v>
      </c>
    </row>
    <row r="51" spans="2:10" s="31" customFormat="1" ht="105">
      <c r="B51" s="257" t="s">
        <v>411</v>
      </c>
      <c r="C51" s="281" t="s">
        <v>412</v>
      </c>
      <c r="D51" s="257" t="s">
        <v>413</v>
      </c>
      <c r="E51" s="280" t="s">
        <v>400</v>
      </c>
      <c r="F51" s="280" t="s">
        <v>401</v>
      </c>
      <c r="G51" s="221">
        <v>221587.44</v>
      </c>
      <c r="H51" s="31" t="s">
        <v>407</v>
      </c>
      <c r="I51" s="145">
        <v>388784538.30370003</v>
      </c>
      <c r="J51" s="31" t="s">
        <v>194</v>
      </c>
    </row>
    <row r="52" spans="2:10" s="31" customFormat="1" ht="105">
      <c r="B52" s="257" t="s">
        <v>414</v>
      </c>
      <c r="C52" s="281" t="s">
        <v>415</v>
      </c>
      <c r="D52" s="257" t="s">
        <v>414</v>
      </c>
      <c r="E52" s="31" t="s">
        <v>400</v>
      </c>
      <c r="F52" s="242" t="s">
        <v>401</v>
      </c>
      <c r="G52" s="221">
        <v>221587.44</v>
      </c>
      <c r="H52" s="31" t="s">
        <v>407</v>
      </c>
      <c r="I52" s="145">
        <v>349209793.7482</v>
      </c>
      <c r="J52" s="31" t="s">
        <v>194</v>
      </c>
    </row>
    <row r="53" spans="2:10" s="31" customFormat="1" ht="15">
      <c r="B53" s="257" t="s">
        <v>383</v>
      </c>
      <c r="C53" s="281" t="s">
        <v>416</v>
      </c>
      <c r="D53" s="257" t="s">
        <v>383</v>
      </c>
      <c r="E53" s="31" t="s">
        <v>400</v>
      </c>
      <c r="F53" s="242" t="s">
        <v>401</v>
      </c>
      <c r="G53" s="221">
        <v>221587.44</v>
      </c>
      <c r="H53" s="31" t="s">
        <v>407</v>
      </c>
      <c r="I53" s="145">
        <v>301536218.19090003</v>
      </c>
      <c r="J53" s="31" t="s">
        <v>194</v>
      </c>
    </row>
    <row r="54" spans="2:10" s="31" customFormat="1" ht="30">
      <c r="B54" s="257" t="s">
        <v>417</v>
      </c>
      <c r="C54" s="281" t="s">
        <v>418</v>
      </c>
      <c r="D54" s="257" t="s">
        <v>419</v>
      </c>
      <c r="E54" s="31" t="s">
        <v>400</v>
      </c>
      <c r="F54" s="280" t="s">
        <v>401</v>
      </c>
      <c r="G54" s="221">
        <v>221587.44</v>
      </c>
      <c r="H54" s="31" t="s">
        <v>407</v>
      </c>
      <c r="I54" s="145">
        <v>212688167.06830001</v>
      </c>
      <c r="J54" s="31" t="s">
        <v>194</v>
      </c>
    </row>
    <row r="55" spans="2:10" s="31" customFormat="1" ht="15">
      <c r="B55" s="257" t="s">
        <v>420</v>
      </c>
      <c r="C55" s="281" t="s">
        <v>421</v>
      </c>
      <c r="D55" s="257" t="s">
        <v>371</v>
      </c>
      <c r="E55" s="31" t="s">
        <v>400</v>
      </c>
      <c r="F55" s="242" t="s">
        <v>401</v>
      </c>
      <c r="G55" s="221">
        <v>221587.44</v>
      </c>
      <c r="H55" s="31" t="s">
        <v>407</v>
      </c>
      <c r="I55" s="145">
        <v>129921117.04110001</v>
      </c>
      <c r="J55" s="31" t="s">
        <v>194</v>
      </c>
    </row>
    <row r="56" spans="2:10" s="31" customFormat="1" ht="45">
      <c r="B56" s="282" t="s">
        <v>422</v>
      </c>
      <c r="C56" s="283" t="s">
        <v>423</v>
      </c>
      <c r="D56" s="282" t="s">
        <v>422</v>
      </c>
      <c r="E56" s="31" t="s">
        <v>400</v>
      </c>
      <c r="F56" s="280" t="s">
        <v>401</v>
      </c>
      <c r="G56" s="221">
        <v>221587.44</v>
      </c>
      <c r="H56" s="31" t="s">
        <v>407</v>
      </c>
      <c r="I56" s="145">
        <v>807436068.13100004</v>
      </c>
      <c r="J56" s="31" t="s">
        <v>194</v>
      </c>
    </row>
    <row r="57" spans="2:10" s="31" customFormat="1" ht="90">
      <c r="B57" s="25" t="s">
        <v>424</v>
      </c>
      <c r="C57" s="281" t="s">
        <v>425</v>
      </c>
      <c r="D57" s="25" t="s">
        <v>426</v>
      </c>
      <c r="E57" s="31" t="s">
        <v>400</v>
      </c>
      <c r="F57" s="280" t="s">
        <v>401</v>
      </c>
      <c r="G57" s="221">
        <v>221587.44</v>
      </c>
      <c r="H57" s="31" t="s">
        <v>407</v>
      </c>
      <c r="I57" s="145">
        <v>13684010.478600001</v>
      </c>
      <c r="J57" s="31" t="s">
        <v>194</v>
      </c>
    </row>
    <row r="58" spans="2:10" s="31" customFormat="1" ht="15">
      <c r="B58" s="281" t="s">
        <v>427</v>
      </c>
      <c r="C58" s="281" t="s">
        <v>427</v>
      </c>
      <c r="D58" s="31" t="s">
        <v>363</v>
      </c>
      <c r="F58" s="280" t="s">
        <v>401</v>
      </c>
      <c r="G58" s="221"/>
      <c r="I58" s="145"/>
      <c r="J58" s="31" t="s">
        <v>194</v>
      </c>
    </row>
    <row r="59" spans="2:10" s="31" customFormat="1" ht="15">
      <c r="B59" s="292" t="s">
        <v>428</v>
      </c>
      <c r="C59" s="292" t="s">
        <v>428</v>
      </c>
      <c r="D59" s="293" t="s">
        <v>367</v>
      </c>
      <c r="E59" s="294"/>
      <c r="F59" s="280" t="s">
        <v>401</v>
      </c>
      <c r="G59" s="295"/>
      <c r="H59" s="294"/>
      <c r="I59" s="296"/>
      <c r="J59" s="31" t="s">
        <v>194</v>
      </c>
    </row>
    <row r="60" spans="2:10" s="31" customFormat="1" ht="15">
      <c r="B60" s="292" t="s">
        <v>429</v>
      </c>
      <c r="C60" s="292" t="s">
        <v>429</v>
      </c>
      <c r="D60" s="31" t="s">
        <v>363</v>
      </c>
      <c r="E60" s="294"/>
      <c r="F60" s="280" t="s">
        <v>401</v>
      </c>
      <c r="G60" s="295"/>
      <c r="H60" s="294"/>
      <c r="I60" s="296"/>
      <c r="J60" s="31" t="s">
        <v>194</v>
      </c>
    </row>
    <row r="61" spans="2:10" s="31" customFormat="1" ht="15">
      <c r="B61" s="292" t="s">
        <v>430</v>
      </c>
      <c r="C61" s="292" t="s">
        <v>430</v>
      </c>
      <c r="D61" s="31" t="s">
        <v>363</v>
      </c>
      <c r="E61" s="294"/>
      <c r="F61" s="280" t="s">
        <v>401</v>
      </c>
      <c r="G61" s="295"/>
      <c r="H61" s="294"/>
      <c r="I61" s="296"/>
      <c r="J61" s="31" t="s">
        <v>194</v>
      </c>
    </row>
    <row r="62" spans="2:10" s="31" customFormat="1" ht="15">
      <c r="B62" s="292" t="s">
        <v>431</v>
      </c>
      <c r="C62" s="292" t="s">
        <v>431</v>
      </c>
      <c r="D62" s="31" t="s">
        <v>368</v>
      </c>
      <c r="E62" s="294"/>
      <c r="F62" s="280" t="s">
        <v>401</v>
      </c>
      <c r="G62" s="295"/>
      <c r="H62" s="294"/>
      <c r="I62" s="296"/>
      <c r="J62" s="31" t="s">
        <v>194</v>
      </c>
    </row>
    <row r="63" spans="2:10" s="31" customFormat="1" ht="15">
      <c r="B63" s="292" t="s">
        <v>432</v>
      </c>
      <c r="C63" s="292" t="s">
        <v>432</v>
      </c>
      <c r="D63" s="31" t="s">
        <v>368</v>
      </c>
      <c r="E63" s="294"/>
      <c r="F63" s="280" t="s">
        <v>401</v>
      </c>
      <c r="G63" s="295"/>
      <c r="H63" s="294"/>
      <c r="I63" s="296"/>
      <c r="J63" s="31" t="s">
        <v>194</v>
      </c>
    </row>
    <row r="64" spans="2:10" s="31" customFormat="1" ht="15">
      <c r="B64" s="257" t="s">
        <v>433</v>
      </c>
      <c r="C64" s="242" t="str">
        <f>"7057-HQ-LML "</f>
        <v xml:space="preserve">7057-HQ-LML </v>
      </c>
      <c r="D64" s="257" t="s">
        <v>433</v>
      </c>
      <c r="E64" s="31" t="s">
        <v>402</v>
      </c>
      <c r="F64" s="242" t="s">
        <v>401</v>
      </c>
      <c r="G64" s="221">
        <v>221.58743999999999</v>
      </c>
      <c r="H64" s="31" t="s">
        <v>403</v>
      </c>
      <c r="I64" s="145">
        <v>5310000</v>
      </c>
      <c r="J64" s="31" t="s">
        <v>194</v>
      </c>
    </row>
    <row r="65" spans="2:10" ht="15">
      <c r="B65" s="257"/>
      <c r="C65" s="242"/>
      <c r="D65" s="257"/>
      <c r="E65" s="31"/>
      <c r="F65" s="242"/>
      <c r="G65" s="221"/>
      <c r="H65" s="31"/>
      <c r="I65" s="210"/>
      <c r="J65" s="31"/>
    </row>
    <row r="66" spans="2:10" s="31" customFormat="1" ht="15">
      <c r="B66" s="25"/>
      <c r="C66" s="25"/>
      <c r="D66" s="25"/>
      <c r="E66" s="25"/>
      <c r="F66" s="257"/>
      <c r="G66" s="257"/>
      <c r="H66" s="257"/>
      <c r="I66" s="257"/>
      <c r="J66" s="257"/>
    </row>
    <row r="67" spans="2:10" s="31" customFormat="1" ht="15.6" thickBot="1">
      <c r="B67" s="322" t="s">
        <v>32</v>
      </c>
      <c r="C67" s="323"/>
      <c r="D67" s="323"/>
      <c r="E67" s="323"/>
      <c r="F67" s="323"/>
      <c r="G67" s="323"/>
      <c r="H67" s="323"/>
      <c r="I67" s="323"/>
      <c r="J67" s="323"/>
    </row>
    <row r="68" spans="2:10" ht="15">
      <c r="B68" s="324" t="s">
        <v>33</v>
      </c>
      <c r="C68" s="325"/>
      <c r="D68" s="325"/>
      <c r="E68" s="325"/>
      <c r="F68" s="325"/>
      <c r="G68" s="325"/>
      <c r="H68" s="325"/>
      <c r="I68" s="325"/>
      <c r="J68" s="325"/>
    </row>
    <row r="69" spans="2:10" ht="15.6" thickBot="1">
      <c r="B69" s="25"/>
      <c r="C69" s="25"/>
      <c r="D69" s="25"/>
      <c r="E69" s="25"/>
      <c r="F69" s="257"/>
      <c r="G69" s="257"/>
      <c r="H69" s="257"/>
      <c r="I69" s="257"/>
      <c r="J69" s="257"/>
    </row>
    <row r="70" spans="2:10" ht="16.5" customHeight="1">
      <c r="B70" s="319" t="s">
        <v>34</v>
      </c>
      <c r="C70" s="319"/>
      <c r="D70" s="319"/>
      <c r="E70" s="319"/>
      <c r="F70" s="319"/>
      <c r="G70" s="319"/>
      <c r="H70" s="319"/>
      <c r="I70" s="319"/>
      <c r="J70" s="319"/>
    </row>
    <row r="71" spans="2:10" ht="15">
      <c r="B71" s="301" t="s">
        <v>35</v>
      </c>
      <c r="C71" s="301"/>
      <c r="D71" s="301"/>
      <c r="E71" s="301"/>
      <c r="F71" s="301"/>
      <c r="G71" s="301"/>
      <c r="H71" s="301"/>
      <c r="I71" s="301"/>
      <c r="J71" s="301"/>
    </row>
    <row r="72" spans="2:10" ht="15">
      <c r="B72" s="312" t="s">
        <v>37</v>
      </c>
      <c r="C72" s="312"/>
      <c r="D72" s="312"/>
      <c r="E72" s="312"/>
      <c r="F72" s="312"/>
      <c r="G72" s="312"/>
      <c r="H72" s="312"/>
      <c r="I72" s="312"/>
      <c r="J72" s="312"/>
    </row>
    <row r="73" spans="2:10" ht="15">
      <c r="B73" s="327"/>
      <c r="C73" s="327"/>
      <c r="D73" s="327"/>
      <c r="E73" s="327"/>
      <c r="F73" s="327"/>
      <c r="G73" s="327"/>
      <c r="H73" s="327"/>
      <c r="I73" s="327"/>
      <c r="J73" s="327"/>
    </row>
    <row r="74" spans="2:10" ht="15">
      <c r="B74" s="257"/>
      <c r="C74" s="257"/>
      <c r="D74" s="257"/>
      <c r="E74" s="257"/>
      <c r="F74" s="257"/>
      <c r="G74" s="257"/>
      <c r="H74" s="257"/>
      <c r="I74" s="257"/>
      <c r="J74" s="257"/>
    </row>
    <row r="75" spans="2:10" ht="15">
      <c r="B75" s="257"/>
      <c r="C75" s="257"/>
      <c r="D75" s="257"/>
      <c r="E75" s="257"/>
      <c r="F75" s="257"/>
      <c r="G75" s="257"/>
      <c r="H75" s="257"/>
      <c r="I75" s="257"/>
      <c r="J75" s="257"/>
    </row>
    <row r="76" spans="2:10" ht="15">
      <c r="B76" s="257"/>
      <c r="C76" s="257"/>
      <c r="D76" s="257"/>
      <c r="E76" s="257"/>
      <c r="F76" s="257"/>
      <c r="G76" s="257"/>
      <c r="H76" s="257"/>
      <c r="I76" s="257"/>
      <c r="J76" s="257"/>
    </row>
    <row r="77" spans="2:10" s="31" customFormat="1" ht="15">
      <c r="B77" s="257"/>
      <c r="C77" s="257"/>
      <c r="D77" s="257"/>
      <c r="E77" s="257"/>
      <c r="F77" s="257"/>
      <c r="G77" s="257"/>
      <c r="H77" s="257"/>
      <c r="I77" s="257"/>
      <c r="J77" s="257"/>
    </row>
    <row r="78" spans="2:10" ht="15">
      <c r="B78" s="257"/>
      <c r="C78" s="257"/>
      <c r="D78" s="257"/>
      <c r="E78" s="257"/>
      <c r="F78" s="31"/>
      <c r="G78" s="31"/>
      <c r="H78" s="31"/>
      <c r="I78" s="31"/>
      <c r="J78" s="31"/>
    </row>
    <row r="79" spans="2:10" ht="15">
      <c r="B79" s="257"/>
      <c r="C79" s="257"/>
      <c r="D79" s="257"/>
      <c r="E79" s="257"/>
      <c r="F79" s="257"/>
      <c r="G79" s="257"/>
      <c r="H79" s="257"/>
      <c r="I79" s="257"/>
      <c r="J79" s="257"/>
    </row>
    <row r="80" spans="2:10" ht="15">
      <c r="B80" s="257"/>
      <c r="C80" s="257"/>
      <c r="D80" s="257"/>
      <c r="E80" s="257"/>
      <c r="F80" s="257"/>
      <c r="G80" s="257"/>
      <c r="H80" s="257"/>
      <c r="I80" s="257"/>
      <c r="J80" s="257"/>
    </row>
    <row r="81" spans="2:10" ht="15">
      <c r="B81" s="257"/>
      <c r="C81" s="257"/>
      <c r="D81" s="257"/>
      <c r="E81" s="257"/>
      <c r="F81" s="257"/>
      <c r="G81" s="257"/>
      <c r="H81" s="257"/>
      <c r="I81" s="257"/>
      <c r="J81" s="257"/>
    </row>
    <row r="82" spans="2:10" ht="15">
      <c r="B82" s="257"/>
      <c r="C82" s="257"/>
      <c r="D82" s="257"/>
      <c r="E82" s="257"/>
      <c r="F82" s="257"/>
      <c r="G82" s="257"/>
      <c r="H82" s="257"/>
      <c r="I82" s="257"/>
      <c r="J82" s="257"/>
    </row>
    <row r="83" spans="2:10" ht="15">
      <c r="B83" s="257"/>
      <c r="C83" s="257"/>
      <c r="D83" s="257"/>
      <c r="E83" s="257"/>
      <c r="F83" s="257"/>
      <c r="G83" s="257"/>
      <c r="H83" s="257"/>
      <c r="I83" s="257"/>
      <c r="J83" s="257"/>
    </row>
    <row r="84" spans="2:10" ht="15">
      <c r="B84" s="257"/>
      <c r="C84" s="257"/>
      <c r="D84" s="257"/>
      <c r="E84" s="257"/>
      <c r="F84" s="257"/>
      <c r="G84" s="257"/>
      <c r="H84" s="257"/>
      <c r="I84" s="257"/>
      <c r="J84" s="257"/>
    </row>
    <row r="85" spans="2:10" ht="15" customHeight="1">
      <c r="B85" s="257"/>
      <c r="C85" s="257"/>
      <c r="D85" s="257"/>
      <c r="E85" s="257"/>
      <c r="F85" s="257"/>
      <c r="G85" s="257"/>
      <c r="H85" s="257"/>
      <c r="I85" s="257"/>
      <c r="J85" s="257"/>
    </row>
    <row r="86" spans="2:10" ht="15" customHeight="1">
      <c r="B86" s="257"/>
      <c r="C86" s="257"/>
      <c r="D86" s="257"/>
      <c r="E86" s="257"/>
      <c r="F86" s="257"/>
      <c r="G86" s="257"/>
      <c r="H86" s="257"/>
      <c r="I86" s="257"/>
      <c r="J86" s="257"/>
    </row>
    <row r="87" spans="2:10" ht="15">
      <c r="B87" s="257"/>
      <c r="C87" s="257"/>
      <c r="D87" s="257"/>
      <c r="E87" s="257"/>
      <c r="F87" s="257"/>
      <c r="G87" s="257"/>
      <c r="H87" s="257"/>
      <c r="I87" s="257"/>
      <c r="J87" s="257"/>
    </row>
    <row r="88" spans="2:10" ht="15">
      <c r="B88" s="257"/>
      <c r="C88" s="257"/>
      <c r="D88" s="257"/>
      <c r="E88" s="257"/>
      <c r="F88" s="257"/>
      <c r="G88" s="257"/>
      <c r="H88" s="257"/>
      <c r="I88" s="257"/>
      <c r="J88" s="257"/>
    </row>
    <row r="89" spans="2:10" ht="18.75" customHeight="1">
      <c r="B89" s="257"/>
      <c r="C89" s="257"/>
      <c r="D89" s="257"/>
      <c r="E89" s="257"/>
      <c r="F89" s="257"/>
      <c r="G89" s="257"/>
      <c r="H89" s="257"/>
      <c r="I89" s="257"/>
      <c r="J89" s="257"/>
    </row>
    <row r="90" spans="2:10" ht="15">
      <c r="B90" s="257"/>
      <c r="C90" s="257"/>
      <c r="D90" s="257"/>
      <c r="E90" s="257"/>
      <c r="F90" s="257"/>
      <c r="G90" s="257"/>
      <c r="H90" s="257"/>
      <c r="I90" s="257"/>
      <c r="J90" s="257"/>
    </row>
    <row r="91" spans="2:10" ht="15">
      <c r="B91" s="257"/>
      <c r="C91" s="257"/>
      <c r="D91" s="257"/>
      <c r="E91" s="257"/>
      <c r="F91" s="257"/>
      <c r="G91" s="257"/>
      <c r="H91" s="257"/>
      <c r="I91" s="257"/>
      <c r="J91" s="257"/>
    </row>
    <row r="92" spans="2:10" ht="15">
      <c r="B92" s="257"/>
      <c r="C92" s="257"/>
      <c r="D92" s="257"/>
      <c r="E92" s="257"/>
      <c r="F92" s="257"/>
      <c r="G92" s="257"/>
      <c r="H92" s="257"/>
      <c r="I92" s="257"/>
      <c r="J92" s="257"/>
    </row>
    <row r="93" spans="2:10" ht="15">
      <c r="B93" s="257"/>
      <c r="C93" s="257"/>
      <c r="D93" s="257"/>
      <c r="E93" s="257"/>
      <c r="F93" s="257"/>
      <c r="G93" s="257"/>
      <c r="H93" s="257"/>
      <c r="I93" s="257"/>
      <c r="J93" s="257"/>
    </row>
    <row r="94" spans="2:10" ht="15">
      <c r="B94" s="257"/>
      <c r="C94" s="257"/>
      <c r="D94" s="257"/>
      <c r="E94" s="257"/>
      <c r="F94" s="257"/>
      <c r="G94" s="257"/>
      <c r="H94" s="257"/>
      <c r="I94" s="257"/>
      <c r="J94" s="257"/>
    </row>
    <row r="95" spans="2:10" ht="15">
      <c r="B95" s="257"/>
      <c r="C95" s="257"/>
      <c r="D95" s="257"/>
      <c r="E95" s="257"/>
      <c r="F95" s="257"/>
      <c r="G95" s="257"/>
      <c r="H95" s="257"/>
      <c r="I95" s="257"/>
      <c r="J95" s="257"/>
    </row>
    <row r="96" spans="2:10" ht="15">
      <c r="B96" s="257"/>
      <c r="C96" s="257"/>
      <c r="D96" s="257"/>
      <c r="E96" s="257"/>
      <c r="F96" s="257"/>
      <c r="G96" s="257"/>
      <c r="H96" s="257"/>
      <c r="I96" s="257"/>
      <c r="J96" s="257"/>
    </row>
    <row r="97" ht="15"/>
    <row r="98" ht="15"/>
    <row r="99" ht="15"/>
    <row r="100" ht="15"/>
    <row r="101" ht="15"/>
    <row r="102" ht="15"/>
    <row r="103" ht="15"/>
    <row r="104" ht="15"/>
    <row r="105" ht="15"/>
    <row r="106" ht="15"/>
    <row r="107" ht="15"/>
    <row r="108" ht="15"/>
    <row r="109" ht="15"/>
    <row r="110" ht="15"/>
  </sheetData>
  <mergeCells count="20">
    <mergeCell ref="B72:J72"/>
    <mergeCell ref="B73:J73"/>
    <mergeCell ref="B7:J7"/>
    <mergeCell ref="B8:J8"/>
    <mergeCell ref="B10:J10"/>
    <mergeCell ref="B11:J11"/>
    <mergeCell ref="B12:J12"/>
    <mergeCell ref="B45:J45"/>
    <mergeCell ref="B67:J67"/>
    <mergeCell ref="B68:J68"/>
    <mergeCell ref="B13:J13"/>
    <mergeCell ref="B25:J25"/>
    <mergeCell ref="B26:D26"/>
    <mergeCell ref="B70:J70"/>
    <mergeCell ref="B71:J71"/>
    <mergeCell ref="B2:J2"/>
    <mergeCell ref="B3:J3"/>
    <mergeCell ref="B4:J4"/>
    <mergeCell ref="B5:J5"/>
    <mergeCell ref="B6:J6"/>
  </mergeCells>
  <dataValidations count="22">
    <dataValidation allowBlank="1" showInputMessage="1" showErrorMessage="1" promptTitle="Name of identifier" prompt="Please input name of identifier, such as &quot;Taxpayer Identification Number&quot; or similar." sqref="B27" xr:uid="{00000000-0002-0000-0300-000000000000}"/>
    <dataValidation allowBlank="1" showInputMessage="1" showErrorMessage="1" promptTitle="Name of register" prompt="Please input name of register or agency" sqref="C27" xr:uid="{00000000-0002-0000-0300-000001000000}"/>
    <dataValidation allowBlank="1" showInputMessage="1" showErrorMessage="1" promptTitle="Registry URL" prompt="Please insert direct URL to the registry or agency" sqref="D27" xr:uid="{00000000-0002-0000-0300-000002000000}"/>
    <dataValidation type="textLength" allowBlank="1" showInputMessage="1" showErrorMessage="1" errorTitle="Please do not edit these cells" error="Please do not edit these cells" sqref="B27 C26:D26" xr:uid="{00000000-0002-0000-0300-000003000000}">
      <formula1>10000</formula1>
      <formula2>50000</formula2>
    </dataValidation>
    <dataValidation type="textLength" allowBlank="1" showInputMessage="1" showErrorMessage="1" sqref="A1:K13 A24:L26 E27:K28 A28:D28 A27 B44:K45 A46:K46 A14:E14 B73:J73 A29:K29 F14:K23 B66:J69 J30:K43 A30:A45 K47:K72 A47:A72" xr:uid="{00000000-0002-0000-0300-000004000000}">
      <formula1>9999999</formula1>
      <formula2>99999999</formula2>
    </dataValidation>
    <dataValidation type="textLength" allowBlank="1" showInputMessage="1" showErrorMessage="1" errorTitle="Do not edit these cells" error="Please do not edit these cells" sqref="B70:J72" xr:uid="{00000000-0002-0000-0300-000005000000}">
      <formula1>9999999</formula1>
      <formula2>99999999</formula2>
    </dataValidation>
    <dataValidation allowBlank="1" showInputMessage="1" showErrorMessage="1" promptTitle="Identification" prompt="Please input identification number for the reporting government entity, if applicable." sqref="D15:D23" xr:uid="{00000000-0002-0000-0300-000006000000}"/>
    <dataValidation type="list" allowBlank="1" showInputMessage="1" showErrorMessage="1" promptTitle="Government agency type" prompt="Choose type of government agency from the drop-down list._x000a_Please refrain from using custom types if possible." sqref="C15:C23" xr:uid="{00000000-0002-0000-0300-000007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3" xr:uid="{00000000-0002-0000-0300-000008000000}"/>
    <dataValidation type="textLength" allowBlank="1" showInputMessage="1" showErrorMessage="1" errorTitle="Do not edit - based on Part 4" error="These cells will be filled automatically" promptTitle="Do not edit - based on Part 4" prompt=" " sqref="E15:E23" xr:uid="{00000000-0002-0000-0300-000009000000}">
      <formula1>999999</formula1>
      <formula2>9999999</formula2>
    </dataValidation>
    <dataValidation allowBlank="1" showInputMessage="1" showErrorMessage="1" promptTitle="Project name" prompt="Input project name here._x000a__x000a_Please refrain from using acronyms, and input complete name." sqref="D49:D55 B49:B55 B64:B65 B57 D64:D65 D57 D59" xr:uid="{00000000-0002-0000-0300-00000A000000}"/>
    <dataValidation allowBlank="1" showInputMessage="1" showErrorMessage="1" promptTitle="Affiliated Companies" prompt="Please insert the relevant companies affiliated to the project here, separated by commas." sqref="B47:B48 B56 D47:D48 D56" xr:uid="{00000000-0002-0000-0300-00000B000000}"/>
    <dataValidation type="list" allowBlank="1" showInputMessage="1" showErrorMessage="1" promptTitle="Please select Sector" prompt="Please select the relevant sector of the company from the list" sqref="E30:E43" xr:uid="{00000000-0002-0000-0300-00000C000000}">
      <formula1>Sector_list</formula1>
    </dataValidation>
    <dataValidation allowBlank="1" showInputMessage="1" showErrorMessage="1" promptTitle="Company name" prompt="Input company name here._x000a__x000a_Please refrain from using acronyms, and input complete name." sqref="B30:B43 D58 D60:D63" xr:uid="{00000000-0002-0000-0300-00000D000000}"/>
    <dataValidation allowBlank="1" showInputMessage="1" showErrorMessage="1" promptTitle="Identification #" prompt="Please input unique identification number, such as TIN, organisational number or similar" sqref="D30:D43" xr:uid="{00000000-0002-0000-0300-00000E000000}"/>
    <dataValidation allowBlank="1" showInputMessage="1" showErrorMessage="1" promptTitle="Please insert commodities" prompt="Please insert the relevant commodities of the company here, separated by commas." sqref="F30:F43" xr:uid="{00000000-0002-0000-0300-00000F000000}"/>
    <dataValidation errorStyle="warning" allowBlank="1" showInputMessage="1" showErrorMessage="1" errorTitle="URL " error="Please input a link in these cells" sqref="G30:H43" xr:uid="{00000000-0002-0000-0300-000010000000}"/>
    <dataValidation type="whole" allowBlank="1" showInputMessage="1" showErrorMessage="1" errorTitle="Do not edit - based on part 5" error="These cells will be filled automatically" promptTitle="Do not edit - based on part 5" prompt=" " sqref="I30:I43" xr:uid="{00000000-0002-0000-0300-000011000000}">
      <formula1>1</formula1>
      <formula2>2</formula2>
    </dataValidation>
    <dataValidation type="list" allowBlank="1" showInputMessage="1" showErrorMessage="1" sqref="C30:C43" xr:uid="{00000000-0002-0000-0300-000012000000}">
      <formula1>"&lt; Company type &gt;,State-owned enterprises &amp; public corporations,Private"</formula1>
    </dataValidation>
    <dataValidation allowBlank="1" showInputMessage="1" showErrorMessage="1" promptTitle="Reference number" prompt="Please input the reference number of the legal agreement: contract, licence, lease, concession..." sqref="C47:C65 B58:B63" xr:uid="{00000000-0002-0000-0300-000013000000}"/>
    <dataValidation type="list" allowBlank="1" showInputMessage="1" showErrorMessage="1" sqref="F47:F65" xr:uid="{00000000-0002-0000-0300-000014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7:E65" xr:uid="{00000000-0002-0000-0300-000015000000}">
      <formula1>Commodity_names</formula1>
    </dataValidation>
  </dataValidations>
  <hyperlinks>
    <hyperlink ref="B8" r:id="rId1" xr:uid="{00000000-0004-0000-0300-000000000000}"/>
    <hyperlink ref="B68:F68" r:id="rId2" display="Give us your feedback or report a conflict in the data! Write to us at  data@eiti.org" xr:uid="{00000000-0004-0000-0300-000001000000}"/>
    <hyperlink ref="B67:F67" r:id="rId3" display="For the latest version of Summary data templates, see  https://eiti.org/summary-data-template" xr:uid="{00000000-0004-0000-0300-000002000000}"/>
    <hyperlink ref="G30" r:id="rId4" location="module-operation--kansanshi" xr:uid="{00000000-0004-0000-0300-000003000000}"/>
    <hyperlink ref="G31" r:id="rId5" xr:uid="{00000000-0004-0000-0300-000004000000}"/>
    <hyperlink ref="G32" r:id="rId6" xr:uid="{00000000-0004-0000-0300-000005000000}"/>
    <hyperlink ref="G33" r:id="rId7" xr:uid="{00000000-0004-0000-0300-000006000000}"/>
    <hyperlink ref="G34" r:id="rId8" xr:uid="{00000000-0004-0000-0300-000007000000}"/>
    <hyperlink ref="G37" r:id="rId9" xr:uid="{00000000-0004-0000-0300-000008000000}"/>
    <hyperlink ref="G43" r:id="rId10" xr:uid="{00000000-0004-0000-0300-000009000000}"/>
    <hyperlink ref="G42" r:id="rId11" xr:uid="{00000000-0004-0000-0300-00000A000000}"/>
    <hyperlink ref="G38" r:id="rId12" xr:uid="{00000000-0004-0000-0300-00000B000000}"/>
    <hyperlink ref="G39" r:id="rId13" xr:uid="{00000000-0004-0000-0300-00000C000000}"/>
    <hyperlink ref="G40" r:id="rId14" xr:uid="{00000000-0004-0000-0300-00000D000000}"/>
    <hyperlink ref="G41" r:id="rId15" xr:uid="{00000000-0004-0000-0300-00000E000000}"/>
  </hyperlinks>
  <pageMargins left="0.25" right="0.25" top="0.75" bottom="0.75" header="0.3" footer="0.3"/>
  <pageSetup paperSize="8" fitToHeight="0" orientation="landscape" horizontalDpi="2400" verticalDpi="2400" r:id="rId16"/>
  <tableParts count="3">
    <tablePart r:id="rId17"/>
    <tablePart r:id="rId18"/>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00000000-0002-0000-0300-000016000000}">
          <x14:formula1>
            <xm:f>'C:\Othman\Zambia\EITI Summary 2018\[en_eiti_summary_data_template_2.0 2018.xlsx]Lists'!#REF!</xm:f>
          </x14:formula1>
          <xm:sqref>J47:J65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79"/>
  <sheetViews>
    <sheetView showGridLines="0" topLeftCell="A18" zoomScale="80" zoomScaleNormal="80" workbookViewId="0">
      <selection activeCell="J51" sqref="J51"/>
    </sheetView>
  </sheetViews>
  <sheetFormatPr defaultColWidth="8.85546875" defaultRowHeight="15"/>
  <cols>
    <col min="1" max="1" width="2.85546875" style="37" customWidth="1"/>
    <col min="2" max="5" width="0" style="37" hidden="1" customWidth="1"/>
    <col min="6" max="6" width="71.140625" style="37" customWidth="1"/>
    <col min="7" max="7" width="19.85546875" style="37" customWidth="1"/>
    <col min="8" max="8" width="44.85546875" style="37" bestFit="1" customWidth="1"/>
    <col min="9" max="9" width="45.5703125" style="37" customWidth="1"/>
    <col min="10" max="10" width="24.42578125" style="37" bestFit="1" customWidth="1"/>
    <col min="11" max="11" width="15.5703125" style="37" bestFit="1" customWidth="1"/>
    <col min="12" max="12" width="2.85546875" style="37" customWidth="1"/>
    <col min="13" max="13" width="19.5703125" style="37" bestFit="1" customWidth="1"/>
    <col min="14" max="14" width="73.42578125" style="37" bestFit="1" customWidth="1"/>
    <col min="15" max="15" width="4" style="37" customWidth="1"/>
    <col min="16" max="17" width="8.85546875" style="37"/>
    <col min="18" max="18" width="21.140625" style="37" bestFit="1" customWidth="1"/>
    <col min="19" max="19" width="8.85546875" style="37"/>
    <col min="20" max="20" width="21.140625" style="37" bestFit="1" customWidth="1"/>
    <col min="21" max="16384" width="8.85546875" style="37"/>
  </cols>
  <sheetData>
    <row r="1" spans="6:14" s="17" customFormat="1" ht="15.75" hidden="1" customHeight="1">
      <c r="F1" s="257"/>
      <c r="G1" s="257"/>
      <c r="H1" s="257"/>
      <c r="I1" s="257"/>
      <c r="J1" s="257"/>
      <c r="K1" s="257"/>
      <c r="L1" s="257"/>
      <c r="M1" s="257"/>
      <c r="N1" s="257"/>
    </row>
    <row r="2" spans="6:14" s="17" customFormat="1" hidden="1">
      <c r="F2" s="257"/>
      <c r="G2" s="257"/>
      <c r="H2" s="257"/>
      <c r="I2" s="257"/>
      <c r="J2" s="257"/>
      <c r="K2" s="257"/>
      <c r="L2" s="257"/>
      <c r="M2" s="257"/>
      <c r="N2" s="257"/>
    </row>
    <row r="3" spans="6:14" s="17" customFormat="1" hidden="1">
      <c r="F3" s="257"/>
      <c r="G3" s="257"/>
      <c r="H3" s="257"/>
      <c r="I3" s="257"/>
      <c r="J3" s="257"/>
      <c r="K3" s="257"/>
      <c r="L3" s="257"/>
      <c r="M3" s="257"/>
      <c r="N3" s="260" t="s">
        <v>434</v>
      </c>
    </row>
    <row r="4" spans="6:14" s="17" customFormat="1" hidden="1">
      <c r="F4" s="257"/>
      <c r="G4" s="257"/>
      <c r="H4" s="257"/>
      <c r="I4" s="257"/>
      <c r="J4" s="257"/>
      <c r="K4" s="257"/>
      <c r="L4" s="257"/>
      <c r="M4" s="257"/>
      <c r="N4" s="260">
        <f>Introduction!G4</f>
        <v>44228</v>
      </c>
    </row>
    <row r="5" spans="6:14" s="17" customFormat="1" hidden="1">
      <c r="F5" s="257"/>
      <c r="G5" s="257"/>
      <c r="H5" s="257"/>
      <c r="I5" s="257"/>
      <c r="J5" s="257"/>
      <c r="K5" s="257"/>
      <c r="L5" s="257"/>
      <c r="M5" s="257"/>
      <c r="N5" s="257"/>
    </row>
    <row r="6" spans="6:14" s="17" customFormat="1" hidden="1">
      <c r="F6" s="257"/>
      <c r="G6" s="257"/>
      <c r="H6" s="257"/>
      <c r="I6" s="257"/>
      <c r="J6" s="257"/>
      <c r="K6" s="257"/>
      <c r="L6" s="257"/>
      <c r="M6" s="257"/>
      <c r="N6" s="257"/>
    </row>
    <row r="7" spans="6:14" s="17" customFormat="1">
      <c r="F7" s="257"/>
      <c r="G7" s="257"/>
      <c r="H7" s="257"/>
      <c r="I7" s="257"/>
      <c r="J7" s="257"/>
      <c r="K7" s="257"/>
      <c r="L7" s="257"/>
      <c r="M7" s="257"/>
      <c r="N7" s="257"/>
    </row>
    <row r="8" spans="6:14" s="17" customFormat="1">
      <c r="F8" s="313" t="s">
        <v>435</v>
      </c>
      <c r="G8" s="313"/>
      <c r="H8" s="313"/>
      <c r="I8" s="313"/>
      <c r="J8" s="313"/>
      <c r="K8" s="313"/>
      <c r="L8" s="313"/>
      <c r="M8" s="313"/>
      <c r="N8" s="313"/>
    </row>
    <row r="9" spans="6:14" s="17" customFormat="1" ht="24">
      <c r="F9" s="335" t="s">
        <v>39</v>
      </c>
      <c r="G9" s="335"/>
      <c r="H9" s="335"/>
      <c r="I9" s="335"/>
      <c r="J9" s="335"/>
      <c r="K9" s="335"/>
      <c r="L9" s="335"/>
      <c r="M9" s="335"/>
      <c r="N9" s="335"/>
    </row>
    <row r="10" spans="6:14" s="17" customFormat="1">
      <c r="F10" s="336" t="s">
        <v>436</v>
      </c>
      <c r="G10" s="336"/>
      <c r="H10" s="336"/>
      <c r="I10" s="336"/>
      <c r="J10" s="336"/>
      <c r="K10" s="336"/>
      <c r="L10" s="336"/>
      <c r="M10" s="336"/>
      <c r="N10" s="336"/>
    </row>
    <row r="11" spans="6:14" s="17" customFormat="1">
      <c r="F11" s="315" t="s">
        <v>437</v>
      </c>
      <c r="G11" s="315"/>
      <c r="H11" s="315"/>
      <c r="I11" s="315"/>
      <c r="J11" s="315"/>
      <c r="K11" s="315"/>
      <c r="L11" s="315"/>
      <c r="M11" s="315"/>
      <c r="N11" s="315"/>
    </row>
    <row r="12" spans="6:14" s="17" customFormat="1">
      <c r="F12" s="315" t="s">
        <v>438</v>
      </c>
      <c r="G12" s="315"/>
      <c r="H12" s="315"/>
      <c r="I12" s="315"/>
      <c r="J12" s="315"/>
      <c r="K12" s="315"/>
      <c r="L12" s="315"/>
      <c r="M12" s="315"/>
      <c r="N12" s="315"/>
    </row>
    <row r="13" spans="6:14" s="17" customFormat="1">
      <c r="F13" s="337" t="s">
        <v>439</v>
      </c>
      <c r="G13" s="337"/>
      <c r="H13" s="337"/>
      <c r="I13" s="337"/>
      <c r="J13" s="337"/>
      <c r="K13" s="337"/>
      <c r="L13" s="337"/>
      <c r="M13" s="337"/>
      <c r="N13" s="337"/>
    </row>
    <row r="14" spans="6:14" s="17" customFormat="1">
      <c r="F14" s="338" t="s">
        <v>440</v>
      </c>
      <c r="G14" s="338"/>
      <c r="H14" s="338"/>
      <c r="I14" s="338"/>
      <c r="J14" s="338"/>
      <c r="K14" s="338"/>
      <c r="L14" s="338"/>
      <c r="M14" s="338"/>
      <c r="N14" s="338"/>
    </row>
    <row r="15" spans="6:14" s="17" customFormat="1">
      <c r="F15" s="339" t="s">
        <v>441</v>
      </c>
      <c r="G15" s="339"/>
      <c r="H15" s="339"/>
      <c r="I15" s="339"/>
      <c r="J15" s="339"/>
      <c r="K15" s="339"/>
      <c r="L15" s="339"/>
      <c r="M15" s="339"/>
      <c r="N15" s="339"/>
    </row>
    <row r="16" spans="6:14" s="17" customFormat="1">
      <c r="F16" s="326" t="s">
        <v>316</v>
      </c>
      <c r="G16" s="326"/>
      <c r="H16" s="326"/>
      <c r="I16" s="326"/>
      <c r="J16" s="326"/>
      <c r="K16" s="326"/>
      <c r="L16" s="326"/>
      <c r="M16" s="326"/>
      <c r="N16" s="326"/>
    </row>
    <row r="17" spans="2:14" s="17" customFormat="1">
      <c r="B17" s="257"/>
      <c r="C17" s="257"/>
      <c r="D17" s="257"/>
      <c r="E17" s="257"/>
      <c r="F17" s="257"/>
      <c r="G17" s="257"/>
      <c r="H17" s="257"/>
      <c r="I17" s="257"/>
      <c r="J17" s="257"/>
      <c r="K17" s="257"/>
      <c r="L17" s="257"/>
      <c r="M17" s="257"/>
      <c r="N17" s="257"/>
    </row>
    <row r="18" spans="2:14" s="17" customFormat="1" ht="24">
      <c r="B18" s="257"/>
      <c r="C18" s="257"/>
      <c r="D18" s="257"/>
      <c r="E18" s="257"/>
      <c r="F18" s="328" t="s">
        <v>442</v>
      </c>
      <c r="G18" s="328"/>
      <c r="H18" s="328"/>
      <c r="I18" s="328"/>
      <c r="J18" s="328"/>
      <c r="K18" s="328"/>
      <c r="L18" s="257"/>
      <c r="M18" s="340" t="s">
        <v>443</v>
      </c>
      <c r="N18" s="340"/>
    </row>
    <row r="19" spans="2:14" s="17" customFormat="1" ht="15.6" customHeight="1">
      <c r="B19" s="257"/>
      <c r="C19" s="257"/>
      <c r="D19" s="257"/>
      <c r="E19" s="257"/>
      <c r="F19" s="257"/>
      <c r="G19" s="257"/>
      <c r="H19" s="257"/>
      <c r="I19" s="257"/>
      <c r="J19" s="257"/>
      <c r="K19" s="257"/>
      <c r="L19" s="257"/>
      <c r="M19" s="346" t="s">
        <v>444</v>
      </c>
      <c r="N19" s="346"/>
    </row>
    <row r="20" spans="2:14">
      <c r="B20" s="242"/>
      <c r="C20" s="242"/>
      <c r="D20" s="242"/>
      <c r="E20" s="242"/>
      <c r="F20" s="344" t="s">
        <v>445</v>
      </c>
      <c r="G20" s="344"/>
      <c r="H20" s="344"/>
      <c r="I20" s="344"/>
      <c r="J20" s="344"/>
      <c r="K20" s="345"/>
      <c r="L20" s="242"/>
      <c r="M20" s="257"/>
      <c r="N20" s="257"/>
    </row>
    <row r="21" spans="2:14" ht="24">
      <c r="B21" s="154" t="s">
        <v>446</v>
      </c>
      <c r="C21" s="154" t="s">
        <v>447</v>
      </c>
      <c r="D21" s="154" t="s">
        <v>448</v>
      </c>
      <c r="E21" s="154" t="s">
        <v>449</v>
      </c>
      <c r="F21" s="280" t="s">
        <v>450</v>
      </c>
      <c r="G21" s="280" t="s">
        <v>344</v>
      </c>
      <c r="H21" s="280" t="s">
        <v>451</v>
      </c>
      <c r="I21" s="280" t="s">
        <v>452</v>
      </c>
      <c r="J21" s="280" t="s">
        <v>453</v>
      </c>
      <c r="K21" s="257" t="s">
        <v>397</v>
      </c>
      <c r="L21" s="242"/>
      <c r="M21" s="335" t="s">
        <v>454</v>
      </c>
      <c r="N21" s="335"/>
    </row>
    <row r="22" spans="2:14" ht="15.75" customHeight="1">
      <c r="B22" s="156" t="str">
        <f>IFERROR(VLOOKUP(Government_revenues_table[[#This Row],[GFS Classification]],Table6_GFS_codes_classification[],COLUMNS($F:F)+3,FALSE),"Do not enter data")</f>
        <v>Taxes (11E)</v>
      </c>
      <c r="C22" s="156" t="str">
        <f>IFERROR(VLOOKUP(Government_revenues_table[[#This Row],[GFS Classification]],Table6_GFS_codes_classification[],COLUMNS($F:G)+3,FALSE),"Do not enter data")</f>
        <v>Taxes on goods and services (114E)</v>
      </c>
      <c r="D22" s="156" t="str">
        <f>IFERROR(VLOOKUP(Government_revenues_table[[#This Row],[GFS Classification]],Table6_GFS_codes_classification[],COLUMNS($F:H)+3,FALSE),"Do not enter data")</f>
        <v>General taxes on goods and services (VAT, sales tax, turnover tax) (1141E)</v>
      </c>
      <c r="E22" s="156" t="str">
        <f>IFERROR(VLOOKUP(Government_revenues_table[[#This Row],[GFS Classification]],Table6_GFS_codes_classification[],COLUMNS($F:I)+3,FALSE),"Do not enter data")</f>
        <v>General taxes on goods and services (VAT, sales tax, turnover tax) (1141E)</v>
      </c>
      <c r="F22" s="242" t="s">
        <v>455</v>
      </c>
      <c r="G22" s="242" t="s">
        <v>351</v>
      </c>
      <c r="H22" s="242" t="s">
        <v>456</v>
      </c>
      <c r="I22" s="242" t="s">
        <v>324</v>
      </c>
      <c r="J22" s="248">
        <v>6889615120.0600014</v>
      </c>
      <c r="K22" s="242" t="s">
        <v>89</v>
      </c>
      <c r="L22" s="242"/>
      <c r="M22" s="347" t="s">
        <v>457</v>
      </c>
      <c r="N22" s="347"/>
    </row>
    <row r="23" spans="2:14" ht="15.75" customHeight="1">
      <c r="B23" s="154" t="str">
        <f>IFERROR(VLOOKUP(Government_revenues_table[[#This Row],[GFS Classification]],Table6_GFS_codes_classification[],COLUMNS($F:F)+3,FALSE),"Do not enter data")</f>
        <v>Other revenue (14E)</v>
      </c>
      <c r="C23" s="154" t="str">
        <f>IFERROR(VLOOKUP(Government_revenues_table[[#This Row],[GFS Classification]],Table6_GFS_codes_classification[],COLUMNS($F:G)+3,FALSE),"Do not enter data")</f>
        <v>Property income (141E)</v>
      </c>
      <c r="D23" s="154" t="str">
        <f>IFERROR(VLOOKUP(Government_revenues_table[[#This Row],[GFS Classification]],Table6_GFS_codes_classification[],COLUMNS($F:H)+3,FALSE),"Do not enter data")</f>
        <v>Rent (1415E)</v>
      </c>
      <c r="E23" s="154" t="str">
        <f>IFERROR(VLOOKUP(Government_revenues_table[[#This Row],[GFS Classification]],Table6_GFS_codes_classification[],COLUMNS($F:I)+3,FALSE),"Do not enter data")</f>
        <v>Royalties (1415E1)</v>
      </c>
      <c r="F23" s="242" t="s">
        <v>458</v>
      </c>
      <c r="G23" s="242" t="s">
        <v>351</v>
      </c>
      <c r="H23" s="242" t="s">
        <v>459</v>
      </c>
      <c r="I23" s="242" t="s">
        <v>324</v>
      </c>
      <c r="J23" s="248">
        <v>5260779735.7099962</v>
      </c>
      <c r="K23" s="242" t="s">
        <v>89</v>
      </c>
      <c r="L23" s="242"/>
      <c r="M23" s="347"/>
      <c r="N23" s="347"/>
    </row>
    <row r="24" spans="2:14" ht="15.75" customHeight="1">
      <c r="B24" s="154" t="str">
        <f>IFERROR(VLOOKUP(Government_revenues_table[[#This Row],[GFS Classification]],Table6_GFS_codes_classification[],COLUMNS($F:F)+3,FALSE),"Do not enter data")</f>
        <v>Taxes (11E)</v>
      </c>
      <c r="C24" s="154" t="str">
        <f>IFERROR(VLOOKUP(Government_revenues_table[[#This Row],[GFS Classification]],Table6_GFS_codes_classification[],COLUMNS($F:G)+3,FALSE),"Do not enter data")</f>
        <v>Taxes on income, profits and capital gains (111E)</v>
      </c>
      <c r="D24" s="154" t="str">
        <f>IFERROR(VLOOKUP(Government_revenues_table[[#This Row],[GFS Classification]],Table6_GFS_codes_classification[],COLUMNS($F:H)+3,FALSE),"Do not enter data")</f>
        <v>Ordinary taxes on income, profits and capital gains (1112E1)</v>
      </c>
      <c r="E24" s="154" t="str">
        <f>IFERROR(VLOOKUP(Government_revenues_table[[#This Row],[GFS Classification]],Table6_GFS_codes_classification[],COLUMNS($F:I)+3,FALSE),"Do not enter data")</f>
        <v>Ordinary taxes on income, profits and capital gains (1112E1)</v>
      </c>
      <c r="F24" s="242" t="s">
        <v>460</v>
      </c>
      <c r="G24" s="242" t="s">
        <v>351</v>
      </c>
      <c r="H24" s="242" t="s">
        <v>461</v>
      </c>
      <c r="I24" s="242" t="s">
        <v>324</v>
      </c>
      <c r="J24" s="248">
        <v>5137404804.7299995</v>
      </c>
      <c r="K24" s="242" t="s">
        <v>89</v>
      </c>
      <c r="L24" s="242"/>
      <c r="M24" s="347"/>
      <c r="N24" s="347"/>
    </row>
    <row r="25" spans="2:14" ht="15.75" customHeight="1">
      <c r="B25" s="154"/>
      <c r="C25" s="154"/>
      <c r="D25" s="154"/>
      <c r="E25" s="154"/>
      <c r="F25" s="242" t="s">
        <v>460</v>
      </c>
      <c r="G25" s="242" t="s">
        <v>351</v>
      </c>
      <c r="H25" s="242" t="s">
        <v>462</v>
      </c>
      <c r="I25" s="242" t="s">
        <v>324</v>
      </c>
      <c r="J25" s="248">
        <f>SUM(7225558,58082195)</f>
        <v>65307753</v>
      </c>
      <c r="K25" s="242" t="s">
        <v>89</v>
      </c>
      <c r="L25" s="242"/>
      <c r="M25" s="347"/>
      <c r="N25" s="347"/>
    </row>
    <row r="26" spans="2:14" ht="15.75" customHeight="1">
      <c r="B26" s="156" t="str">
        <f>IFERROR(VLOOKUP(Government_revenues_table[[#This Row],[GFS Classification]],Table6_GFS_codes_classification[],COLUMNS($F:F)+3,FALSE),"Do not enter data")</f>
        <v>Taxes (11E)</v>
      </c>
      <c r="C26" s="156" t="str">
        <f>IFERROR(VLOOKUP(Government_revenues_table[[#This Row],[GFS Classification]],Table6_GFS_codes_classification[],COLUMNS($F:G)+3,FALSE),"Do not enter data")</f>
        <v>Taxes on goods and services (114E)</v>
      </c>
      <c r="D26" s="156" t="str">
        <f>IFERROR(VLOOKUP(Government_revenues_table[[#This Row],[GFS Classification]],Table6_GFS_codes_classification[],COLUMNS($F:H)+3,FALSE),"Do not enter data")</f>
        <v>General taxes on goods and services (VAT, sales tax, turnover tax) (1141E)</v>
      </c>
      <c r="E26" s="156" t="str">
        <f>IFERROR(VLOOKUP(Government_revenues_table[[#This Row],[GFS Classification]],Table6_GFS_codes_classification[],COLUMNS($F:I)+3,FALSE),"Do not enter data")</f>
        <v>General taxes on goods and services (VAT, sales tax, turnover tax) (1141E)</v>
      </c>
      <c r="F26" s="242" t="s">
        <v>455</v>
      </c>
      <c r="G26" s="242" t="s">
        <v>351</v>
      </c>
      <c r="H26" s="242" t="s">
        <v>463</v>
      </c>
      <c r="I26" s="242" t="s">
        <v>324</v>
      </c>
      <c r="J26" s="248">
        <v>1582015991.7199998</v>
      </c>
      <c r="K26" s="242" t="s">
        <v>89</v>
      </c>
      <c r="L26" s="242"/>
      <c r="M26" s="347"/>
      <c r="N26" s="347"/>
    </row>
    <row r="27" spans="2:14">
      <c r="B27" s="154" t="str">
        <f>IFERROR(VLOOKUP(Government_revenues_table[[#This Row],[GFS Classification]],Table6_GFS_codes_classification[],COLUMNS($F:F)+3,FALSE),"Do not enter data")</f>
        <v>Taxes (11E)</v>
      </c>
      <c r="C27" s="154" t="str">
        <f>IFERROR(VLOOKUP(Government_revenues_table[[#This Row],[GFS Classification]],Table6_GFS_codes_classification[],COLUMNS($F:G)+3,FALSE),"Do not enter data")</f>
        <v>Taxes on goods and services (114E)</v>
      </c>
      <c r="D27" s="154" t="str">
        <f>IFERROR(VLOOKUP(Government_revenues_table[[#This Row],[GFS Classification]],Table6_GFS_codes_classification[],COLUMNS($F:H)+3,FALSE),"Do not enter data")</f>
        <v>General taxes on goods and services (VAT, sales tax, turnover tax) (1141E)</v>
      </c>
      <c r="E27" s="154" t="str">
        <f>IFERROR(VLOOKUP(Government_revenues_table[[#This Row],[GFS Classification]],Table6_GFS_codes_classification[],COLUMNS($F:I)+3,FALSE),"Do not enter data")</f>
        <v>General taxes on goods and services (VAT, sales tax, turnover tax) (1141E)</v>
      </c>
      <c r="F27" s="242" t="s">
        <v>455</v>
      </c>
      <c r="G27" s="242" t="s">
        <v>351</v>
      </c>
      <c r="H27" s="242" t="s">
        <v>464</v>
      </c>
      <c r="I27" s="242" t="s">
        <v>324</v>
      </c>
      <c r="J27" s="248">
        <v>1567224176.05</v>
      </c>
      <c r="K27" s="242" t="s">
        <v>89</v>
      </c>
      <c r="L27" s="242"/>
      <c r="M27" s="320" t="s">
        <v>465</v>
      </c>
      <c r="N27" s="320"/>
    </row>
    <row r="28" spans="2:14">
      <c r="B28" s="154" t="str">
        <f>IFERROR(VLOOKUP(Government_revenues_table[[#This Row],[GFS Classification]],Table6_GFS_codes_classification[],COLUMNS($F:F)+3,FALSE),"Do not enter data")</f>
        <v>Taxes (11E)</v>
      </c>
      <c r="C28" s="154" t="str">
        <f>IFERROR(VLOOKUP(Government_revenues_table[[#This Row],[GFS Classification]],Table6_GFS_codes_classification[],COLUMNS($F:G)+3,FALSE),"Do not enter data")</f>
        <v>Taxes on international trade and transactions (115E)</v>
      </c>
      <c r="D28" s="154" t="str">
        <f>IFERROR(VLOOKUP(Government_revenues_table[[#This Row],[GFS Classification]],Table6_GFS_codes_classification[],COLUMNS($F:H)+3,FALSE),"Do not enter data")</f>
        <v>Customs and other import duties (1151E)</v>
      </c>
      <c r="E28" s="154" t="str">
        <f>IFERROR(VLOOKUP(Government_revenues_table[[#This Row],[GFS Classification]],Table6_GFS_codes_classification[],COLUMNS($F:I)+3,FALSE),"Do not enter data")</f>
        <v>Customs and other import duties (1151E)</v>
      </c>
      <c r="F28" s="242" t="s">
        <v>466</v>
      </c>
      <c r="G28" s="242" t="s">
        <v>351</v>
      </c>
      <c r="H28" s="242" t="s">
        <v>467</v>
      </c>
      <c r="I28" s="242" t="s">
        <v>324</v>
      </c>
      <c r="J28" s="248">
        <v>1006785691.3599999</v>
      </c>
      <c r="K28" s="242" t="s">
        <v>89</v>
      </c>
      <c r="L28" s="242"/>
      <c r="M28" s="320" t="s">
        <v>468</v>
      </c>
      <c r="N28" s="320"/>
    </row>
    <row r="29" spans="2:14" ht="15.6" thickBot="1">
      <c r="B29" s="156"/>
      <c r="C29" s="156"/>
      <c r="D29" s="156"/>
      <c r="E29" s="156"/>
      <c r="F29" s="242" t="s">
        <v>469</v>
      </c>
      <c r="G29" s="242" t="s">
        <v>351</v>
      </c>
      <c r="H29" s="242" t="s">
        <v>470</v>
      </c>
      <c r="I29" s="242" t="s">
        <v>328</v>
      </c>
      <c r="J29" s="248">
        <v>212680000</v>
      </c>
      <c r="K29" s="242" t="s">
        <v>89</v>
      </c>
      <c r="L29" s="242"/>
      <c r="M29" s="155"/>
      <c r="N29" s="155"/>
    </row>
    <row r="30" spans="2:14">
      <c r="B30" s="154"/>
      <c r="C30" s="154"/>
      <c r="D30" s="154"/>
      <c r="E30" s="154"/>
      <c r="F30" s="242" t="s">
        <v>471</v>
      </c>
      <c r="G30" s="242" t="s">
        <v>351</v>
      </c>
      <c r="H30" s="242" t="s">
        <v>472</v>
      </c>
      <c r="I30" s="242" t="s">
        <v>324</v>
      </c>
      <c r="J30" s="248">
        <v>179184742.52000001</v>
      </c>
      <c r="K30" s="242" t="s">
        <v>89</v>
      </c>
      <c r="L30" s="248"/>
      <c r="M30" s="224"/>
      <c r="N30" s="224"/>
    </row>
    <row r="31" spans="2:14">
      <c r="B31" s="154"/>
      <c r="C31" s="154"/>
      <c r="D31" s="154"/>
      <c r="E31" s="154"/>
      <c r="F31" s="242" t="s">
        <v>471</v>
      </c>
      <c r="G31" s="242" t="s">
        <v>351</v>
      </c>
      <c r="H31" s="242" t="s">
        <v>473</v>
      </c>
      <c r="I31" s="242" t="s">
        <v>324</v>
      </c>
      <c r="J31" s="248">
        <v>99753238.75</v>
      </c>
      <c r="K31" s="242" t="s">
        <v>89</v>
      </c>
      <c r="L31" s="242"/>
      <c r="M31" s="224"/>
      <c r="N31" s="224"/>
    </row>
    <row r="32" spans="2:14">
      <c r="B32" s="154" t="str">
        <f>IFERROR(VLOOKUP(Government_revenues_table[[#This Row],[GFS Classification]],Table6_GFS_codes_classification[],COLUMNS($F:F)+3,FALSE),"Do not enter data")</f>
        <v>Taxes (11E)</v>
      </c>
      <c r="C32" s="154" t="str">
        <f>IFERROR(VLOOKUP(Government_revenues_table[[#This Row],[GFS Classification]],Table6_GFS_codes_classification[],COLUMNS($F:G)+3,FALSE),"Do not enter data")</f>
        <v>Taxes on goods and services (114E)</v>
      </c>
      <c r="D32" s="154" t="str">
        <f>IFERROR(VLOOKUP(Government_revenues_table[[#This Row],[GFS Classification]],Table6_GFS_codes_classification[],COLUMNS($F:H)+3,FALSE),"Do not enter data")</f>
        <v>Taxes on use of goods/permission to use goods or perform activities (1145E)</v>
      </c>
      <c r="E32" s="154" t="str">
        <f>IFERROR(VLOOKUP(Government_revenues_table[[#This Row],[GFS Classification]],Table6_GFS_codes_classification[],COLUMNS($F:I)+3,FALSE),"Do not enter data")</f>
        <v>Emission and pollution taxes (114522E)</v>
      </c>
      <c r="F32" s="242" t="s">
        <v>474</v>
      </c>
      <c r="G32" s="242" t="s">
        <v>351</v>
      </c>
      <c r="H32" s="242" t="s">
        <v>332</v>
      </c>
      <c r="I32" s="242" t="s">
        <v>332</v>
      </c>
      <c r="J32" s="248">
        <v>50623391</v>
      </c>
      <c r="K32" s="242" t="s">
        <v>89</v>
      </c>
      <c r="L32" s="242"/>
      <c r="M32" s="224"/>
      <c r="N32" s="224"/>
    </row>
    <row r="33" spans="2:21">
      <c r="B33" s="154" t="str">
        <f>IFERROR(VLOOKUP(Government_revenues_table[[#This Row],[GFS Classification]],Table6_GFS_codes_classification[],COLUMNS($F:F)+3,FALSE),"Do not enter data")</f>
        <v>Other revenue (14E)</v>
      </c>
      <c r="C33" s="154" t="str">
        <f>IFERROR(VLOOKUP(Government_revenues_table[[#This Row],[GFS Classification]],Table6_GFS_codes_classification[],COLUMNS($F:G)+3,FALSE),"Do not enter data")</f>
        <v>Property income (141E)</v>
      </c>
      <c r="D33" s="154" t="str">
        <f>IFERROR(VLOOKUP(Government_revenues_table[[#This Row],[GFS Classification]],Table6_GFS_codes_classification[],COLUMNS($F:H)+3,FALSE),"Do not enter data")</f>
        <v>Rent (1415E)</v>
      </c>
      <c r="E33" s="154" t="str">
        <f>IFERROR(VLOOKUP(Government_revenues_table[[#This Row],[GFS Classification]],Table6_GFS_codes_classification[],COLUMNS($F:I)+3,FALSE),"Do not enter data")</f>
        <v>Other rent payments (1415E5)</v>
      </c>
      <c r="F33" s="242" t="s">
        <v>475</v>
      </c>
      <c r="G33" s="242" t="s">
        <v>351</v>
      </c>
      <c r="H33" s="242" t="s">
        <v>476</v>
      </c>
      <c r="I33" s="242" t="s">
        <v>330</v>
      </c>
      <c r="J33" s="248">
        <v>34058413.409999996</v>
      </c>
      <c r="K33" s="242" t="s">
        <v>89</v>
      </c>
      <c r="L33" s="242"/>
      <c r="M33" s="242"/>
      <c r="N33" s="242"/>
      <c r="O33" s="242"/>
      <c r="P33" s="35"/>
      <c r="Q33" s="257"/>
      <c r="R33" s="284"/>
      <c r="S33" s="257"/>
      <c r="T33" s="284"/>
      <c r="U33" s="257"/>
    </row>
    <row r="34" spans="2:21">
      <c r="B34" s="156" t="str">
        <f>IFERROR(VLOOKUP(Government_revenues_table[[#This Row],[GFS Classification]],Table6_GFS_codes_classification[],COLUMNS($F:F)+3,FALSE),"Do not enter data")</f>
        <v>Other revenue (14E)</v>
      </c>
      <c r="C34" s="156" t="str">
        <f>IFERROR(VLOOKUP(Government_revenues_table[[#This Row],[GFS Classification]],Table6_GFS_codes_classification[],COLUMNS($F:G)+3,FALSE),"Do not enter data")</f>
        <v>Property income (141E)</v>
      </c>
      <c r="D34" s="156" t="str">
        <f>IFERROR(VLOOKUP(Government_revenues_table[[#This Row],[GFS Classification]],Table6_GFS_codes_classification[],COLUMNS($F:H)+3,FALSE),"Do not enter data")</f>
        <v>Dividends (1412E)</v>
      </c>
      <c r="E34" s="156" t="str">
        <f>IFERROR(VLOOKUP(Government_revenues_table[[#This Row],[GFS Classification]],Table6_GFS_codes_classification[],COLUMNS($F:I)+3,FALSE),"Do not enter data")</f>
        <v>From government participation (equity) (1412E2)</v>
      </c>
      <c r="F34" s="242" t="s">
        <v>477</v>
      </c>
      <c r="G34" s="242" t="s">
        <v>351</v>
      </c>
      <c r="H34" s="242" t="s">
        <v>478</v>
      </c>
      <c r="I34" s="242" t="s">
        <v>336</v>
      </c>
      <c r="J34" s="248">
        <v>9105981.3900000006</v>
      </c>
      <c r="K34" s="242" t="s">
        <v>89</v>
      </c>
      <c r="L34" s="242"/>
      <c r="M34" s="242"/>
      <c r="N34" s="242"/>
      <c r="O34" s="242"/>
      <c r="P34" s="242"/>
      <c r="Q34" s="242"/>
      <c r="R34" s="242"/>
      <c r="S34" s="242"/>
      <c r="T34" s="242"/>
      <c r="U34" s="242"/>
    </row>
    <row r="35" spans="2:21">
      <c r="B35" s="154" t="str">
        <f>IFERROR(VLOOKUP(Government_revenues_table[[#This Row],[GFS Classification]],Table6_GFS_codes_classification[],COLUMNS($F:F)+3,FALSE),"Do not enter data")</f>
        <v>Taxes (11E)</v>
      </c>
      <c r="C35" s="154" t="str">
        <f>IFERROR(VLOOKUP(Government_revenues_table[[#This Row],[GFS Classification]],Table6_GFS_codes_classification[],COLUMNS($F:G)+3,FALSE),"Do not enter data")</f>
        <v>Taxes on goods and services (114E)</v>
      </c>
      <c r="D35" s="154" t="str">
        <f>IFERROR(VLOOKUP(Government_revenues_table[[#This Row],[GFS Classification]],Table6_GFS_codes_classification[],COLUMNS($F:H)+3,FALSE),"Do not enter data")</f>
        <v>Taxes on use of goods/permission to use goods or perform activities (1145E)</v>
      </c>
      <c r="E35" s="154" t="str">
        <f>IFERROR(VLOOKUP(Government_revenues_table[[#This Row],[GFS Classification]],Table6_GFS_codes_classification[],COLUMNS($F:I)+3,FALSE),"Do not enter data")</f>
        <v>Licence fees (114521E)</v>
      </c>
      <c r="F35" s="242" t="s">
        <v>479</v>
      </c>
      <c r="G35" s="242" t="s">
        <v>351</v>
      </c>
      <c r="H35" s="242" t="s">
        <v>480</v>
      </c>
      <c r="I35" s="242" t="s">
        <v>330</v>
      </c>
      <c r="J35" s="248">
        <v>6090240</v>
      </c>
      <c r="K35" s="242" t="s">
        <v>89</v>
      </c>
      <c r="L35" s="242"/>
      <c r="M35" s="242"/>
      <c r="N35" s="242"/>
      <c r="O35" s="242"/>
      <c r="P35" s="242"/>
      <c r="Q35" s="242"/>
      <c r="R35" s="242"/>
      <c r="S35" s="242"/>
      <c r="T35" s="242"/>
      <c r="U35" s="242"/>
    </row>
    <row r="36" spans="2:21">
      <c r="B36" s="154" t="str">
        <f>IFERROR(VLOOKUP(Government_revenues_table[[#This Row],[GFS Classification]],Table6_GFS_codes_classification[],COLUMNS($F:F)+3,FALSE),"Do not enter data")</f>
        <v>Other revenue (14E)</v>
      </c>
      <c r="C36" s="154" t="str">
        <f>IFERROR(VLOOKUP(Government_revenues_table[[#This Row],[GFS Classification]],Table6_GFS_codes_classification[],COLUMNS($F:G)+3,FALSE),"Do not enter data")</f>
        <v>Property income (141E)</v>
      </c>
      <c r="D36" s="154" t="str">
        <f>IFERROR(VLOOKUP(Government_revenues_table[[#This Row],[GFS Classification]],Table6_GFS_codes_classification[],COLUMNS($F:H)+3,FALSE),"Do not enter data")</f>
        <v>Rent (1415E)</v>
      </c>
      <c r="E36" s="154" t="str">
        <f>IFERROR(VLOOKUP(Government_revenues_table[[#This Row],[GFS Classification]],Table6_GFS_codes_classification[],COLUMNS($F:I)+3,FALSE),"Do not enter data")</f>
        <v>Other rent payments (1415E5)</v>
      </c>
      <c r="F36" s="242" t="s">
        <v>475</v>
      </c>
      <c r="G36" s="242" t="s">
        <v>79</v>
      </c>
      <c r="H36" s="242" t="s">
        <v>476</v>
      </c>
      <c r="I36" s="242" t="s">
        <v>331</v>
      </c>
      <c r="J36" s="248">
        <v>3883126.0300000003</v>
      </c>
      <c r="K36" s="242" t="s">
        <v>89</v>
      </c>
      <c r="L36" s="242"/>
      <c r="M36" s="242"/>
      <c r="N36" s="242"/>
      <c r="O36" s="242"/>
      <c r="P36" s="242"/>
      <c r="Q36" s="242"/>
      <c r="R36" s="285"/>
      <c r="S36" s="242"/>
      <c r="T36" s="242"/>
      <c r="U36" s="242"/>
    </row>
    <row r="37" spans="2:21">
      <c r="B37" s="154" t="str">
        <f>IFERROR(VLOOKUP(Government_revenues_table[[#This Row],[GFS Classification]],Table6_GFS_codes_classification[],COLUMNS($F:F)+3,FALSE),"Do not enter data")</f>
        <v>Taxes (11E)</v>
      </c>
      <c r="C37" s="154" t="str">
        <f>IFERROR(VLOOKUP(Government_revenues_table[[#This Row],[GFS Classification]],Table6_GFS_codes_classification[],COLUMNS($F:G)+3,FALSE),"Do not enter data")</f>
        <v>Taxes on goods and services (114E)</v>
      </c>
      <c r="D37" s="154" t="str">
        <f>IFERROR(VLOOKUP(Government_revenues_table[[#This Row],[GFS Classification]],Table6_GFS_codes_classification[],COLUMNS($F:H)+3,FALSE),"Do not enter data")</f>
        <v>Taxes on use of goods/permission to use goods or perform activities (1145E)</v>
      </c>
      <c r="E37" s="154" t="str">
        <f>IFERROR(VLOOKUP(Government_revenues_table[[#This Row],[GFS Classification]],Table6_GFS_codes_classification[],COLUMNS($F:I)+3,FALSE),"Do not enter data")</f>
        <v>Licence fees (114521E)</v>
      </c>
      <c r="F37" s="242" t="s">
        <v>479</v>
      </c>
      <c r="G37" s="242" t="s">
        <v>79</v>
      </c>
      <c r="H37" s="242" t="s">
        <v>481</v>
      </c>
      <c r="I37" s="242" t="s">
        <v>331</v>
      </c>
      <c r="J37" s="248">
        <v>810000</v>
      </c>
      <c r="K37" s="242" t="s">
        <v>89</v>
      </c>
      <c r="L37" s="242"/>
      <c r="M37" s="242"/>
      <c r="N37" s="242"/>
      <c r="O37" s="242"/>
      <c r="P37" s="242"/>
      <c r="Q37" s="242"/>
      <c r="R37" s="286"/>
      <c r="S37" s="242"/>
      <c r="T37" s="242"/>
      <c r="U37" s="242"/>
    </row>
    <row r="38" spans="2:21">
      <c r="B38" s="154"/>
      <c r="C38" s="154"/>
      <c r="D38" s="154"/>
      <c r="E38" s="154"/>
      <c r="F38" s="242" t="s">
        <v>475</v>
      </c>
      <c r="G38" s="242" t="s">
        <v>351</v>
      </c>
      <c r="H38" s="242" t="s">
        <v>482</v>
      </c>
      <c r="I38" s="242" t="s">
        <v>334</v>
      </c>
      <c r="J38" s="248">
        <v>590000</v>
      </c>
      <c r="K38" s="242" t="s">
        <v>89</v>
      </c>
      <c r="L38" s="242"/>
      <c r="M38" s="242"/>
      <c r="N38" s="242"/>
      <c r="O38" s="242"/>
      <c r="P38" s="242"/>
      <c r="Q38" s="242"/>
      <c r="R38" s="286"/>
      <c r="S38" s="242"/>
      <c r="T38" s="242"/>
      <c r="U38" s="242"/>
    </row>
    <row r="39" spans="2:21">
      <c r="B39" s="156" t="str">
        <f>IFERROR(VLOOKUP(Government_revenues_table[[#This Row],[GFS Classification]],Table6_GFS_codes_classification[],COLUMNS($F:F)+3,FALSE),"Do not enter data")</f>
        <v>Taxes (11E)</v>
      </c>
      <c r="C39" s="156" t="str">
        <f>IFERROR(VLOOKUP(Government_revenues_table[[#This Row],[GFS Classification]],Table6_GFS_codes_classification[],COLUMNS($F:G)+3,FALSE),"Do not enter data")</f>
        <v>Taxes on goods and services (114E)</v>
      </c>
      <c r="D39" s="156" t="str">
        <f>IFERROR(VLOOKUP(Government_revenues_table[[#This Row],[GFS Classification]],Table6_GFS_codes_classification[],COLUMNS($F:H)+3,FALSE),"Do not enter data")</f>
        <v>Taxes on use of goods/permission to use goods or perform activities (1145E)</v>
      </c>
      <c r="E39" s="156" t="str">
        <f>IFERROR(VLOOKUP(Government_revenues_table[[#This Row],[GFS Classification]],Table6_GFS_codes_classification[],COLUMNS($F:I)+3,FALSE),"Do not enter data")</f>
        <v>Licence fees (114521E)</v>
      </c>
      <c r="F39" s="242" t="s">
        <v>479</v>
      </c>
      <c r="G39" s="242" t="s">
        <v>351</v>
      </c>
      <c r="H39" s="242" t="s">
        <v>483</v>
      </c>
      <c r="I39" s="242" t="s">
        <v>328</v>
      </c>
      <c r="J39" s="248">
        <v>520000</v>
      </c>
      <c r="K39" s="242" t="s">
        <v>89</v>
      </c>
      <c r="L39" s="242"/>
      <c r="M39" s="242"/>
      <c r="N39" s="242"/>
      <c r="O39" s="242"/>
      <c r="P39" s="242"/>
      <c r="Q39" s="242"/>
      <c r="R39" s="242"/>
      <c r="S39" s="242"/>
      <c r="T39" s="242"/>
      <c r="U39" s="242"/>
    </row>
    <row r="40" spans="2:21">
      <c r="B40" s="154"/>
      <c r="C40" s="154"/>
      <c r="D40" s="154"/>
      <c r="E40" s="154"/>
      <c r="F40" s="242" t="s">
        <v>479</v>
      </c>
      <c r="G40" s="242" t="s">
        <v>351</v>
      </c>
      <c r="H40" s="242" t="s">
        <v>484</v>
      </c>
      <c r="I40" s="242" t="s">
        <v>328</v>
      </c>
      <c r="J40" s="248">
        <v>500000</v>
      </c>
      <c r="K40" s="242" t="s">
        <v>89</v>
      </c>
      <c r="L40" s="242"/>
      <c r="M40" s="242"/>
      <c r="N40" s="242"/>
      <c r="O40" s="242"/>
      <c r="P40" s="242"/>
      <c r="Q40" s="242"/>
      <c r="R40" s="242"/>
      <c r="S40" s="242"/>
      <c r="T40" s="242"/>
      <c r="U40" s="242"/>
    </row>
    <row r="41" spans="2:21">
      <c r="B41" s="154" t="str">
        <f>IFERROR(VLOOKUP(Government_revenues_table[[#This Row],[GFS Classification]],Table6_GFS_codes_classification[],COLUMNS($F:F)+3,FALSE),"Do not enter data")</f>
        <v>Taxes (11E)</v>
      </c>
      <c r="C41" s="154" t="str">
        <f>IFERROR(VLOOKUP(Government_revenues_table[[#This Row],[GFS Classification]],Table6_GFS_codes_classification[],COLUMNS($F:G)+3,FALSE),"Do not enter data")</f>
        <v>Taxes on goods and services (114E)</v>
      </c>
      <c r="D41" s="154" t="str">
        <f>IFERROR(VLOOKUP(Government_revenues_table[[#This Row],[GFS Classification]],Table6_GFS_codes_classification[],COLUMNS($F:H)+3,FALSE),"Do not enter data")</f>
        <v>Taxes on use of goods/permission to use goods or perform activities (1145E)</v>
      </c>
      <c r="E41" s="154" t="str">
        <f>IFERROR(VLOOKUP(Government_revenues_table[[#This Row],[GFS Classification]],Table6_GFS_codes_classification[],COLUMNS($F:I)+3,FALSE),"Do not enter data")</f>
        <v>Licence fees (114521E)</v>
      </c>
      <c r="F41" s="242" t="s">
        <v>479</v>
      </c>
      <c r="G41" s="242" t="s">
        <v>351</v>
      </c>
      <c r="H41" s="242" t="s">
        <v>485</v>
      </c>
      <c r="I41" s="242" t="s">
        <v>330</v>
      </c>
      <c r="J41" s="248">
        <v>335100</v>
      </c>
      <c r="K41" s="242" t="s">
        <v>89</v>
      </c>
      <c r="L41" s="242"/>
      <c r="M41" s="242"/>
      <c r="N41" s="242"/>
      <c r="O41" s="242"/>
      <c r="P41" s="242"/>
      <c r="Q41" s="242"/>
      <c r="R41" s="242"/>
      <c r="S41" s="242"/>
      <c r="T41" s="285"/>
      <c r="U41" s="242"/>
    </row>
    <row r="42" spans="2:21">
      <c r="B42" s="154" t="str">
        <f>IFERROR(VLOOKUP(Government_revenues_table[[#This Row],[GFS Classification]],Table6_GFS_codes_classification[],COLUMNS($F:F)+3,FALSE),"Do not enter data")</f>
        <v>Taxes (11E)</v>
      </c>
      <c r="C42" s="154" t="str">
        <f>IFERROR(VLOOKUP(Government_revenues_table[[#This Row],[GFS Classification]],Table6_GFS_codes_classification[],COLUMNS($F:G)+3,FALSE),"Do not enter data")</f>
        <v>Other taxes payable by natural resource companies (116E)</v>
      </c>
      <c r="D42" s="154" t="str">
        <f>IFERROR(VLOOKUP(Government_revenues_table[[#This Row],[GFS Classification]],Table6_GFS_codes_classification[],COLUMNS($F:H)+3,FALSE),"Do not enter data")</f>
        <v>Other taxes payable by natural resource companies (116E)</v>
      </c>
      <c r="E42" s="154" t="str">
        <f>IFERROR(VLOOKUP(Government_revenues_table[[#This Row],[GFS Classification]],Table6_GFS_codes_classification[],COLUMNS($F:I)+3,FALSE),"Do not enter data")</f>
        <v>Other taxes payable by natural resource companies (116E)</v>
      </c>
      <c r="F42" s="242" t="s">
        <v>486</v>
      </c>
      <c r="G42" s="242" t="s">
        <v>351</v>
      </c>
      <c r="H42" s="242" t="s">
        <v>487</v>
      </c>
      <c r="I42" s="242" t="s">
        <v>330</v>
      </c>
      <c r="J42" s="248">
        <v>245685</v>
      </c>
      <c r="K42" s="242" t="s">
        <v>89</v>
      </c>
      <c r="L42" s="242"/>
      <c r="M42" s="242"/>
      <c r="N42" s="242"/>
      <c r="O42" s="242"/>
      <c r="P42" s="242"/>
      <c r="Q42" s="242"/>
      <c r="R42" s="242"/>
      <c r="S42" s="242"/>
      <c r="T42" s="286"/>
      <c r="U42" s="242"/>
    </row>
    <row r="43" spans="2:21">
      <c r="B43" s="154"/>
      <c r="C43" s="154"/>
      <c r="D43" s="154"/>
      <c r="E43" s="154"/>
      <c r="F43" s="242" t="s">
        <v>469</v>
      </c>
      <c r="G43" s="242" t="s">
        <v>351</v>
      </c>
      <c r="H43" s="242" t="s">
        <v>488</v>
      </c>
      <c r="I43" s="242" t="s">
        <v>324</v>
      </c>
      <c r="J43" s="248">
        <v>205243.97999999998</v>
      </c>
      <c r="K43" s="242" t="s">
        <v>89</v>
      </c>
      <c r="L43" s="242"/>
      <c r="M43" s="242"/>
      <c r="N43" s="242"/>
      <c r="O43" s="242"/>
      <c r="P43" s="242"/>
      <c r="Q43" s="242"/>
      <c r="R43" s="286"/>
      <c r="S43" s="242"/>
      <c r="T43" s="285"/>
      <c r="U43" s="242"/>
    </row>
    <row r="44" spans="2:21">
      <c r="B44" s="154" t="str">
        <f>IFERROR(VLOOKUP(Government_revenues_table[[#This Row],[GFS Classification]],Table6_GFS_codes_classification[],COLUMNS($F:F)+3,FALSE),"Do not enter data")</f>
        <v>Other revenue (14E)</v>
      </c>
      <c r="C44" s="154" t="str">
        <f>IFERROR(VLOOKUP(Government_revenues_table[[#This Row],[GFS Classification]],Table6_GFS_codes_classification[],COLUMNS($F:G)+3,FALSE),"Do not enter data")</f>
        <v>Sales of goods and services (142E)</v>
      </c>
      <c r="D44" s="154" t="str">
        <f>IFERROR(VLOOKUP(Government_revenues_table[[#This Row],[GFS Classification]],Table6_GFS_codes_classification[],COLUMNS($F:H)+3,FALSE),"Do not enter data")</f>
        <v>Administrative fees for government services (1422E)</v>
      </c>
      <c r="E44" s="154" t="str">
        <f>IFERROR(VLOOKUP(Government_revenues_table[[#This Row],[GFS Classification]],Table6_GFS_codes_classification[],COLUMNS($F:I)+3,FALSE),"Do not enter data")</f>
        <v>Administrative fees for government services (1422E)</v>
      </c>
      <c r="F44" s="242" t="s">
        <v>489</v>
      </c>
      <c r="G44" s="242" t="s">
        <v>351</v>
      </c>
      <c r="H44" s="242" t="s">
        <v>490</v>
      </c>
      <c r="I44" s="242" t="s">
        <v>330</v>
      </c>
      <c r="J44" s="248">
        <v>40199.589999999997</v>
      </c>
      <c r="K44" s="242" t="s">
        <v>89</v>
      </c>
      <c r="L44" s="242"/>
      <c r="M44" s="242"/>
      <c r="N44" s="242"/>
      <c r="O44" s="242"/>
      <c r="P44" s="242"/>
      <c r="Q44" s="242"/>
      <c r="R44" s="286"/>
      <c r="S44" s="242"/>
      <c r="T44" s="285"/>
      <c r="U44" s="242"/>
    </row>
    <row r="45" spans="2:21">
      <c r="B45" s="156" t="str">
        <f>IFERROR(VLOOKUP(Government_revenues_table[[#This Row],[GFS Classification]],Table6_GFS_codes_classification[],COLUMNS($F:F)+3,FALSE),"Do not enter data")</f>
        <v>Taxes (11E)</v>
      </c>
      <c r="C45" s="156" t="str">
        <f>IFERROR(VLOOKUP(Government_revenues_table[[#This Row],[GFS Classification]],Table6_GFS_codes_classification[],COLUMNS($F:G)+3,FALSE),"Do not enter data")</f>
        <v>Taxes on goods and services (114E)</v>
      </c>
      <c r="D45" s="156" t="str">
        <f>IFERROR(VLOOKUP(Government_revenues_table[[#This Row],[GFS Classification]],Table6_GFS_codes_classification[],COLUMNS($F:H)+3,FALSE),"Do not enter data")</f>
        <v>General taxes on goods and services (VAT, sales tax, turnover tax) (1141E)</v>
      </c>
      <c r="E45" s="156" t="str">
        <f>IFERROR(VLOOKUP(Government_revenues_table[[#This Row],[GFS Classification]],Table6_GFS_codes_classification[],COLUMNS($F:I)+3,FALSE),"Do not enter data")</f>
        <v>General taxes on goods and services (VAT, sales tax, turnover tax) (1141E)</v>
      </c>
      <c r="F45" s="242" t="s">
        <v>455</v>
      </c>
      <c r="G45" s="242" t="s">
        <v>351</v>
      </c>
      <c r="H45" s="242" t="s">
        <v>491</v>
      </c>
      <c r="I45" s="242" t="s">
        <v>324</v>
      </c>
      <c r="J45" s="248">
        <v>34821.550000000003</v>
      </c>
      <c r="K45" s="242" t="s">
        <v>89</v>
      </c>
      <c r="L45" s="242"/>
      <c r="M45" s="242"/>
      <c r="N45" s="242"/>
      <c r="O45" s="242"/>
      <c r="P45" s="242"/>
      <c r="Q45" s="242"/>
      <c r="R45" s="286"/>
      <c r="S45" s="242"/>
      <c r="T45" s="286"/>
      <c r="U45" s="242"/>
    </row>
    <row r="46" spans="2:21">
      <c r="B46" s="156" t="str">
        <f>IFERROR(VLOOKUP(Government_revenues_table[[#This Row],[GFS Classification]],Table6_GFS_codes_classification[],COLUMNS($F:F)+3,FALSE),"Do not enter data")</f>
        <v>Taxes (11E)</v>
      </c>
      <c r="C46" s="156" t="str">
        <f>IFERROR(VLOOKUP(Government_revenues_table[[#This Row],[GFS Classification]],Table6_GFS_codes_classification[],COLUMNS($F:G)+3,FALSE),"Do not enter data")</f>
        <v>Taxes on international trade and transactions (115E)</v>
      </c>
      <c r="D46" s="156" t="str">
        <f>IFERROR(VLOOKUP(Government_revenues_table[[#This Row],[GFS Classification]],Table6_GFS_codes_classification[],COLUMNS($F:H)+3,FALSE),"Do not enter data")</f>
        <v>Customs and other import duties (1151E)</v>
      </c>
      <c r="E46" s="156" t="str">
        <f>IFERROR(VLOOKUP(Government_revenues_table[[#This Row],[GFS Classification]],Table6_GFS_codes_classification[],COLUMNS($F:I)+3,FALSE),"Do not enter data")</f>
        <v>Customs and other import duties (1151E)</v>
      </c>
      <c r="F46" s="242" t="s">
        <v>466</v>
      </c>
      <c r="G46" s="242" t="s">
        <v>351</v>
      </c>
      <c r="H46" s="242" t="s">
        <v>492</v>
      </c>
      <c r="I46" s="242" t="s">
        <v>330</v>
      </c>
      <c r="J46" s="248">
        <v>0</v>
      </c>
      <c r="K46" s="242" t="s">
        <v>89</v>
      </c>
      <c r="L46" s="242"/>
      <c r="M46" s="242"/>
      <c r="N46" s="242"/>
      <c r="O46" s="242"/>
      <c r="P46" s="242"/>
      <c r="Q46" s="242"/>
      <c r="R46" s="286"/>
      <c r="S46" s="242"/>
      <c r="T46" s="285"/>
      <c r="U46" s="242"/>
    </row>
    <row r="47" spans="2:21">
      <c r="B47" s="156" t="str">
        <f>IFERROR(VLOOKUP(Government_revenues_table[[#This Row],[GFS Classification]],Table6_GFS_codes_classification[],COLUMNS($F:F)+3,FALSE),"Do not enter data")</f>
        <v>Taxes (11E)</v>
      </c>
      <c r="C47" s="156" t="str">
        <f>IFERROR(VLOOKUP(Government_revenues_table[[#This Row],[GFS Classification]],Table6_GFS_codes_classification[],COLUMNS($F:G)+3,FALSE),"Do not enter data")</f>
        <v>Taxes on goods and services (114E)</v>
      </c>
      <c r="D47" s="156" t="str">
        <f>IFERROR(VLOOKUP(Government_revenues_table[[#This Row],[GFS Classification]],Table6_GFS_codes_classification[],COLUMNS($F:H)+3,FALSE),"Do not enter data")</f>
        <v>Taxes on use of goods/permission to use goods or perform activities (1145E)</v>
      </c>
      <c r="E47" s="156" t="str">
        <f>IFERROR(VLOOKUP(Government_revenues_table[[#This Row],[GFS Classification]],Table6_GFS_codes_classification[],COLUMNS($F:I)+3,FALSE),"Do not enter data")</f>
        <v>Licence fees (114521E)</v>
      </c>
      <c r="F47" s="242" t="s">
        <v>479</v>
      </c>
      <c r="G47" s="242" t="s">
        <v>351</v>
      </c>
      <c r="H47" s="242" t="s">
        <v>493</v>
      </c>
      <c r="I47" s="242" t="s">
        <v>330</v>
      </c>
      <c r="J47" s="248">
        <v>0</v>
      </c>
      <c r="K47" s="242" t="s">
        <v>89</v>
      </c>
      <c r="L47" s="242"/>
      <c r="M47" s="242"/>
      <c r="N47" s="242"/>
      <c r="O47" s="242"/>
      <c r="P47" s="242"/>
      <c r="Q47" s="242"/>
      <c r="R47" s="286"/>
      <c r="S47" s="242"/>
      <c r="T47" s="285"/>
      <c r="U47" s="242"/>
    </row>
    <row r="48" spans="2:21">
      <c r="B48" s="154" t="str">
        <f>IFERROR(VLOOKUP(Government_revenues_table[[#This Row],[GFS Classification]],Table6_GFS_codes_classification[],COLUMNS($F:F)+3,FALSE),"Do not enter data")</f>
        <v>Taxes (11E)</v>
      </c>
      <c r="C48" s="154" t="str">
        <f>IFERROR(VLOOKUP(Government_revenues_table[[#This Row],[GFS Classification]],Table6_GFS_codes_classification[],COLUMNS($F:G)+3,FALSE),"Do not enter data")</f>
        <v>Taxes on goods and services (114E)</v>
      </c>
      <c r="D48" s="154" t="str">
        <f>IFERROR(VLOOKUP(Government_revenues_table[[#This Row],[GFS Classification]],Table6_GFS_codes_classification[],COLUMNS($F:H)+3,FALSE),"Do not enter data")</f>
        <v>Taxes on use of goods/permission to use goods or perform activities (1145E)</v>
      </c>
      <c r="E48" s="154" t="str">
        <f>IFERROR(VLOOKUP(Government_revenues_table[[#This Row],[GFS Classification]],Table6_GFS_codes_classification[],COLUMNS($F:I)+3,FALSE),"Do not enter data")</f>
        <v>Licence fees (114521E)</v>
      </c>
      <c r="F48" s="242" t="s">
        <v>479</v>
      </c>
      <c r="G48" s="242" t="s">
        <v>351</v>
      </c>
      <c r="H48" s="242" t="s">
        <v>494</v>
      </c>
      <c r="I48" s="242" t="s">
        <v>330</v>
      </c>
      <c r="J48" s="248">
        <v>0</v>
      </c>
      <c r="K48" s="242" t="s">
        <v>89</v>
      </c>
      <c r="L48" s="242"/>
      <c r="M48" s="242"/>
      <c r="N48" s="242"/>
      <c r="O48" s="242"/>
      <c r="P48" s="242"/>
      <c r="Q48" s="242"/>
      <c r="R48" s="242"/>
      <c r="S48" s="242"/>
      <c r="T48" s="285"/>
      <c r="U48" s="242"/>
    </row>
    <row r="49" spans="2:20">
      <c r="B49" s="156" t="str">
        <f>IFERROR(VLOOKUP(Government_revenues_table[[#This Row],[GFS Classification]],Table6_GFS_codes_classification[],COLUMNS($F:F)+3,FALSE),"Do not enter data")</f>
        <v>Taxes (11E)</v>
      </c>
      <c r="C49" s="156" t="str">
        <f>IFERROR(VLOOKUP(Government_revenues_table[[#This Row],[GFS Classification]],Table6_GFS_codes_classification[],COLUMNS($F:G)+3,FALSE),"Do not enter data")</f>
        <v>Taxes on international trade and transactions (115E)</v>
      </c>
      <c r="D49" s="156" t="str">
        <f>IFERROR(VLOOKUP(Government_revenues_table[[#This Row],[GFS Classification]],Table6_GFS_codes_classification[],COLUMNS($F:H)+3,FALSE),"Do not enter data")</f>
        <v>Taxes on exports (1152E)</v>
      </c>
      <c r="E49" s="156" t="str">
        <f>IFERROR(VLOOKUP(Government_revenues_table[[#This Row],[GFS Classification]],Table6_GFS_codes_classification[],COLUMNS($F:I)+3,FALSE),"Do not enter data")</f>
        <v>Taxes on exports (1152E)</v>
      </c>
      <c r="F49" s="242" t="s">
        <v>495</v>
      </c>
      <c r="G49" s="242" t="s">
        <v>351</v>
      </c>
      <c r="H49" s="242" t="s">
        <v>496</v>
      </c>
      <c r="I49" s="242" t="s">
        <v>330</v>
      </c>
      <c r="J49" s="248">
        <v>0</v>
      </c>
      <c r="K49" s="242" t="s">
        <v>89</v>
      </c>
      <c r="L49" s="242"/>
      <c r="M49" s="242"/>
      <c r="N49" s="242"/>
      <c r="O49" s="242"/>
      <c r="P49" s="242"/>
      <c r="Q49" s="242"/>
      <c r="R49" s="242"/>
      <c r="S49" s="242"/>
      <c r="T49" s="286"/>
    </row>
    <row r="50" spans="2:20" ht="15.6" thickBot="1">
      <c r="B50" s="242"/>
      <c r="C50" s="242"/>
      <c r="D50" s="242"/>
      <c r="E50" s="242"/>
      <c r="F50" s="242"/>
      <c r="G50" s="242"/>
      <c r="H50" s="242"/>
      <c r="I50" s="242"/>
      <c r="J50" s="242"/>
      <c r="K50" s="242"/>
      <c r="L50" s="242"/>
      <c r="M50" s="242"/>
      <c r="N50" s="242"/>
      <c r="O50" s="242"/>
      <c r="P50" s="242"/>
      <c r="Q50" s="242"/>
      <c r="R50" s="242"/>
      <c r="S50" s="242"/>
      <c r="T50" s="242"/>
    </row>
    <row r="51" spans="2:20" ht="16.899999999999999" thickBot="1">
      <c r="B51" s="242"/>
      <c r="C51" s="242"/>
      <c r="D51" s="242"/>
      <c r="E51" s="242"/>
      <c r="F51" s="242"/>
      <c r="G51" s="242"/>
      <c r="H51" s="242"/>
      <c r="I51" s="190" t="s">
        <v>497</v>
      </c>
      <c r="J51" s="153">
        <f>SUMIF(Government_revenues_table[Currency],"USD",Government_revenues_table[Revenue value])+(IFERROR(SUMIF(Government_revenues_table[Currency],"&lt;&gt;USD",Government_revenues_table[Revenue value])/'Part 1 - About'!$E$45,0))</f>
        <v>1208736656.962821</v>
      </c>
      <c r="K51" s="242"/>
      <c r="L51" s="242"/>
      <c r="M51" s="242"/>
      <c r="N51" s="242"/>
      <c r="O51" s="242"/>
      <c r="P51" s="242"/>
      <c r="Q51" s="242"/>
      <c r="R51" s="242"/>
      <c r="S51" s="242"/>
      <c r="T51" s="286"/>
    </row>
    <row r="52" spans="2:20" ht="21" customHeight="1" thickBot="1">
      <c r="B52" s="242"/>
      <c r="C52" s="242"/>
      <c r="D52" s="242"/>
      <c r="E52" s="242"/>
      <c r="F52" s="242"/>
      <c r="G52" s="242"/>
      <c r="H52" s="242"/>
      <c r="I52" s="12"/>
      <c r="J52" s="285"/>
      <c r="K52" s="242"/>
      <c r="L52" s="242"/>
      <c r="M52" s="242"/>
      <c r="N52" s="242"/>
      <c r="O52" s="242"/>
      <c r="P52" s="242"/>
      <c r="Q52" s="242"/>
      <c r="R52" s="242"/>
      <c r="S52" s="242"/>
      <c r="T52" s="242"/>
    </row>
    <row r="53" spans="2:20" ht="16.899999999999999" thickBot="1">
      <c r="B53" s="242"/>
      <c r="C53" s="242"/>
      <c r="D53" s="242"/>
      <c r="E53" s="242"/>
      <c r="F53" s="242"/>
      <c r="G53" s="242"/>
      <c r="H53" s="242"/>
      <c r="I53" s="190" t="str">
        <f>"Total in "&amp;'Part 1 - About'!E44</f>
        <v>Total in ZMW</v>
      </c>
      <c r="J53" s="153">
        <f>IF('Part 1 - About'!$E$44="USD",0,SUMIF(Government_revenues_table[Currency],'Part 1 - About'!$E$44,Government_revenues_table[Revenue value]))+(IFERROR(SUMIF(Government_revenues_table[Currency],"USD",Government_revenues_table[Revenue value])*'Part 1 - About'!$E$45,0))</f>
        <v>22107793455.849995</v>
      </c>
      <c r="K53" s="242"/>
      <c r="L53" s="242"/>
      <c r="M53" s="242"/>
      <c r="N53" s="242"/>
      <c r="O53" s="242"/>
      <c r="P53" s="242"/>
      <c r="Q53" s="242"/>
      <c r="R53" s="242"/>
      <c r="S53" s="242"/>
      <c r="T53" s="242"/>
    </row>
    <row r="57" spans="2:20" ht="24">
      <c r="B57" s="242"/>
      <c r="C57" s="242"/>
      <c r="D57" s="242"/>
      <c r="E57" s="242"/>
      <c r="F57" s="150" t="s">
        <v>498</v>
      </c>
      <c r="G57" s="150"/>
      <c r="H57" s="165"/>
      <c r="I57" s="165"/>
      <c r="J57" s="165"/>
      <c r="K57" s="165"/>
      <c r="L57" s="242"/>
      <c r="M57" s="242"/>
      <c r="N57" s="242"/>
      <c r="O57" s="242"/>
      <c r="P57" s="242"/>
      <c r="Q57" s="242"/>
      <c r="R57" s="242"/>
      <c r="S57" s="242"/>
      <c r="T57" s="242"/>
    </row>
    <row r="58" spans="2:20">
      <c r="B58" s="242"/>
      <c r="C58" s="242"/>
      <c r="D58" s="242"/>
      <c r="E58" s="242"/>
      <c r="F58" s="157" t="s">
        <v>499</v>
      </c>
      <c r="G58" s="158"/>
      <c r="H58" s="158"/>
      <c r="I58" s="236"/>
      <c r="J58" s="159"/>
      <c r="K58" s="158"/>
      <c r="L58" s="242"/>
      <c r="M58" s="242"/>
      <c r="N58" s="242"/>
      <c r="O58" s="242"/>
      <c r="P58" s="242"/>
      <c r="Q58" s="242"/>
      <c r="R58" s="242"/>
      <c r="S58" s="242"/>
      <c r="T58" s="242"/>
    </row>
    <row r="59" spans="2:20">
      <c r="B59" s="242"/>
      <c r="C59" s="242"/>
      <c r="D59" s="242"/>
      <c r="E59" s="242"/>
      <c r="F59" s="157"/>
      <c r="G59" s="158"/>
      <c r="H59" s="158"/>
      <c r="I59" s="236"/>
      <c r="J59" s="159"/>
      <c r="K59" s="158"/>
      <c r="L59" s="242"/>
      <c r="M59" s="242"/>
      <c r="N59" s="242"/>
      <c r="O59" s="242"/>
      <c r="P59" s="242"/>
      <c r="Q59" s="242"/>
      <c r="R59" s="242"/>
      <c r="S59" s="242"/>
      <c r="T59" s="242"/>
    </row>
    <row r="60" spans="2:20">
      <c r="B60" s="242"/>
      <c r="C60" s="242"/>
      <c r="D60" s="242"/>
      <c r="E60" s="242"/>
      <c r="F60" s="157"/>
      <c r="G60" s="158"/>
      <c r="H60" s="158"/>
      <c r="I60" s="158"/>
      <c r="J60" s="159"/>
      <c r="K60" s="158"/>
      <c r="L60" s="242"/>
      <c r="M60" s="242"/>
      <c r="N60" s="242"/>
      <c r="O60" s="242"/>
      <c r="P60" s="242"/>
      <c r="Q60" s="242"/>
      <c r="R60" s="242"/>
      <c r="S60" s="242"/>
      <c r="T60" s="242"/>
    </row>
    <row r="61" spans="2:20">
      <c r="B61" s="242"/>
      <c r="C61" s="242"/>
      <c r="D61" s="242"/>
      <c r="E61" s="242"/>
      <c r="F61" s="157" t="s">
        <v>500</v>
      </c>
      <c r="G61" s="158" t="s">
        <v>501</v>
      </c>
      <c r="H61" s="158"/>
      <c r="I61" s="158"/>
      <c r="J61" s="159"/>
      <c r="K61" s="158"/>
      <c r="L61" s="242"/>
      <c r="M61" s="242"/>
      <c r="N61" s="242"/>
      <c r="O61" s="242"/>
      <c r="P61" s="242"/>
      <c r="Q61" s="242"/>
      <c r="R61" s="242"/>
      <c r="S61" s="242"/>
      <c r="T61" s="242"/>
    </row>
    <row r="62" spans="2:20">
      <c r="B62" s="242"/>
      <c r="C62" s="242"/>
      <c r="D62" s="242"/>
      <c r="E62" s="242"/>
      <c r="F62" s="157" t="s">
        <v>502</v>
      </c>
      <c r="G62" s="158"/>
      <c r="H62" s="158"/>
      <c r="I62" s="158"/>
      <c r="J62" s="159"/>
      <c r="K62" s="158"/>
      <c r="L62" s="242"/>
      <c r="M62" s="242"/>
      <c r="N62" s="242"/>
      <c r="O62" s="242"/>
      <c r="P62" s="242"/>
      <c r="Q62" s="242"/>
      <c r="R62" s="242"/>
      <c r="S62" s="242"/>
      <c r="T62" s="242"/>
    </row>
    <row r="63" spans="2:20">
      <c r="B63" s="242"/>
      <c r="C63" s="242"/>
      <c r="D63" s="242"/>
      <c r="E63" s="242"/>
      <c r="F63" s="157"/>
      <c r="G63" s="160" t="s">
        <v>344</v>
      </c>
      <c r="H63" s="160" t="s">
        <v>451</v>
      </c>
      <c r="I63" s="160" t="s">
        <v>452</v>
      </c>
      <c r="J63" s="161" t="s">
        <v>453</v>
      </c>
      <c r="K63" s="160" t="s">
        <v>397</v>
      </c>
      <c r="L63" s="242"/>
      <c r="M63" s="242"/>
      <c r="N63" s="242"/>
      <c r="O63" s="242"/>
      <c r="P63" s="242"/>
      <c r="Q63" s="242"/>
      <c r="R63" s="242"/>
      <c r="S63" s="242"/>
      <c r="T63" s="242"/>
    </row>
    <row r="64" spans="2:20">
      <c r="B64" s="242"/>
      <c r="C64" s="242"/>
      <c r="D64" s="242"/>
      <c r="E64" s="242"/>
      <c r="F64" s="157"/>
      <c r="G64" s="218" t="s">
        <v>351</v>
      </c>
      <c r="H64" s="218" t="s">
        <v>503</v>
      </c>
      <c r="I64" s="218" t="s">
        <v>324</v>
      </c>
      <c r="J64" s="219">
        <f>SUM(667031371+121373672)</f>
        <v>788405043</v>
      </c>
      <c r="K64" s="220" t="s">
        <v>89</v>
      </c>
      <c r="L64" s="242"/>
      <c r="M64" s="242"/>
      <c r="N64" s="242"/>
      <c r="O64" s="242"/>
      <c r="P64" s="242"/>
      <c r="Q64" s="242"/>
      <c r="R64" s="242"/>
      <c r="S64" s="242"/>
      <c r="T64" s="242"/>
    </row>
    <row r="65" spans="6:14">
      <c r="F65" s="237"/>
      <c r="G65" s="158" t="s">
        <v>351</v>
      </c>
      <c r="H65" s="158" t="s">
        <v>504</v>
      </c>
      <c r="I65" s="158" t="s">
        <v>324</v>
      </c>
      <c r="J65" s="159">
        <f>SUM(407081192+2104431373)</f>
        <v>2511512565</v>
      </c>
      <c r="K65" s="229" t="s">
        <v>89</v>
      </c>
      <c r="L65" s="242"/>
      <c r="M65" s="242"/>
      <c r="N65" s="242"/>
    </row>
    <row r="66" spans="6:14">
      <c r="F66" s="288"/>
      <c r="G66" s="158" t="s">
        <v>351</v>
      </c>
      <c r="H66" s="158" t="s">
        <v>505</v>
      </c>
      <c r="I66" s="158" t="s">
        <v>326</v>
      </c>
      <c r="J66" s="159">
        <v>42069760</v>
      </c>
      <c r="K66" s="229" t="s">
        <v>89</v>
      </c>
      <c r="L66" s="242"/>
      <c r="M66" s="242"/>
      <c r="N66" s="242"/>
    </row>
    <row r="67" spans="6:14">
      <c r="F67" s="157"/>
      <c r="G67" s="158" t="s">
        <v>351</v>
      </c>
      <c r="H67" s="158" t="s">
        <v>506</v>
      </c>
      <c r="I67" s="158" t="s">
        <v>326</v>
      </c>
      <c r="J67" s="159">
        <v>86883200</v>
      </c>
      <c r="K67" s="229" t="s">
        <v>89</v>
      </c>
      <c r="L67" s="242"/>
      <c r="M67" s="242"/>
      <c r="N67" s="242"/>
    </row>
    <row r="68" spans="6:14">
      <c r="F68" s="157"/>
      <c r="G68" s="158" t="s">
        <v>351</v>
      </c>
      <c r="H68" s="158" t="s">
        <v>507</v>
      </c>
      <c r="I68" s="158" t="s">
        <v>335</v>
      </c>
      <c r="J68" s="159">
        <v>31651618</v>
      </c>
      <c r="K68" s="229" t="s">
        <v>89</v>
      </c>
      <c r="L68" s="242"/>
      <c r="M68" s="242"/>
      <c r="N68" s="242"/>
    </row>
    <row r="69" spans="6:14" ht="15.6" thickBot="1">
      <c r="F69" s="157"/>
      <c r="G69" s="162" t="s">
        <v>508</v>
      </c>
      <c r="H69" s="162"/>
      <c r="I69" s="162"/>
      <c r="J69" s="163">
        <f>SUM(J64:J68)</f>
        <v>3460522186</v>
      </c>
      <c r="K69" s="162" t="s">
        <v>89</v>
      </c>
      <c r="L69" s="242"/>
      <c r="M69" s="242"/>
      <c r="N69" s="242"/>
    </row>
    <row r="70" spans="6:14" ht="15.6" thickTop="1">
      <c r="F70" s="157"/>
      <c r="G70" s="158"/>
      <c r="H70" s="158" t="s">
        <v>509</v>
      </c>
      <c r="I70" s="290">
        <f>SUM(2564218978,23463020332)</f>
        <v>26027239310</v>
      </c>
      <c r="J70" s="159">
        <f>SUM(J53,J69)</f>
        <v>25568315641.849995</v>
      </c>
      <c r="K70" s="158"/>
      <c r="L70" s="242"/>
      <c r="M70" s="242"/>
      <c r="N70" s="242"/>
    </row>
    <row r="71" spans="6:14">
      <c r="F71" s="25"/>
      <c r="G71" s="25"/>
      <c r="H71" s="25"/>
      <c r="I71" s="25"/>
      <c r="J71" s="25"/>
      <c r="K71" s="25"/>
      <c r="L71" s="242"/>
      <c r="M71" s="242"/>
      <c r="N71" s="242"/>
    </row>
    <row r="72" spans="6:14" ht="15.75" customHeight="1" thickBot="1">
      <c r="F72" s="341"/>
      <c r="G72" s="341"/>
      <c r="H72" s="341"/>
      <c r="I72" s="341"/>
      <c r="J72" s="341"/>
      <c r="K72" s="341"/>
      <c r="L72" s="341"/>
      <c r="M72" s="341"/>
      <c r="N72" s="341"/>
    </row>
    <row r="73" spans="6:14">
      <c r="F73" s="342"/>
      <c r="G73" s="342"/>
      <c r="H73" s="342"/>
      <c r="I73" s="342"/>
      <c r="J73" s="342"/>
      <c r="K73" s="342"/>
      <c r="L73" s="342"/>
      <c r="M73" s="342"/>
      <c r="N73" s="342"/>
    </row>
    <row r="74" spans="6:14" ht="15.6" thickBot="1">
      <c r="F74" s="322" t="s">
        <v>32</v>
      </c>
      <c r="G74" s="323"/>
      <c r="H74" s="323"/>
      <c r="I74" s="323"/>
      <c r="J74" s="323"/>
      <c r="K74" s="323"/>
      <c r="L74" s="323"/>
      <c r="M74" s="323"/>
      <c r="N74" s="323"/>
    </row>
    <row r="75" spans="6:14">
      <c r="F75" s="324" t="s">
        <v>33</v>
      </c>
      <c r="G75" s="325"/>
      <c r="H75" s="325"/>
      <c r="I75" s="325"/>
      <c r="J75" s="325"/>
      <c r="K75" s="325"/>
      <c r="L75" s="325"/>
      <c r="M75" s="325"/>
      <c r="N75" s="325"/>
    </row>
    <row r="76" spans="6:14" ht="15.6" thickBot="1">
      <c r="F76" s="343"/>
      <c r="G76" s="343"/>
      <c r="H76" s="343"/>
      <c r="I76" s="343"/>
      <c r="J76" s="343"/>
      <c r="K76" s="343"/>
      <c r="L76" s="343"/>
      <c r="M76" s="343"/>
      <c r="N76" s="343"/>
    </row>
    <row r="77" spans="6:14">
      <c r="F77" s="312" t="s">
        <v>34</v>
      </c>
      <c r="G77" s="312"/>
      <c r="H77" s="312"/>
      <c r="I77" s="312"/>
      <c r="J77" s="312"/>
      <c r="K77" s="312"/>
      <c r="L77" s="312"/>
      <c r="M77" s="312"/>
      <c r="N77" s="312"/>
    </row>
    <row r="78" spans="6:14" ht="15.75" customHeight="1">
      <c r="F78" s="301" t="s">
        <v>35</v>
      </c>
      <c r="G78" s="301"/>
      <c r="H78" s="301"/>
      <c r="I78" s="301"/>
      <c r="J78" s="301"/>
      <c r="K78" s="301"/>
      <c r="L78" s="301"/>
      <c r="M78" s="301"/>
      <c r="N78" s="301"/>
    </row>
    <row r="79" spans="6:14">
      <c r="F79" s="312" t="s">
        <v>37</v>
      </c>
      <c r="G79" s="312"/>
      <c r="H79" s="312"/>
      <c r="I79" s="312"/>
      <c r="J79" s="312"/>
      <c r="K79" s="312"/>
      <c r="L79" s="312"/>
      <c r="M79" s="312"/>
      <c r="N79" s="312"/>
    </row>
  </sheetData>
  <sheetProtection insertRows="0"/>
  <protectedRanges>
    <protectedRange algorithmName="SHA-512" hashValue="19r0bVvPR7yZA0UiYij7Tv1CBk3noIABvFePbLhCJ4nk3L6A+Fy+RdPPS3STf+a52x4pG2PQK4FAkXK9epnlIA==" saltValue="gQC4yrLvnbJqxYZ0KSEoZA==" spinCount="100000" sqref="K51 J42:J44 F49 I22:I47 K43:K49 I48:J49 G22:G49" name="Government revenues"/>
    <protectedRange algorithmName="SHA-512" hashValue="19r0bVvPR7yZA0UiYij7Tv1CBk3noIABvFePbLhCJ4nk3L6A+Fy+RdPPS3STf+a52x4pG2PQK4FAkXK9epnlIA==" saltValue="gQC4yrLvnbJqxYZ0KSEoZA==" spinCount="100000" sqref="J39:J41 K39:K42 J22:K38 F22:F48" name="Government revenues_1"/>
    <protectedRange algorithmName="SHA-512" hashValue="19r0bVvPR7yZA0UiYij7Tv1CBk3noIABvFePbLhCJ4nk3L6A+Fy+RdPPS3STf+a52x4pG2PQK4FAkXK9epnlIA==" saltValue="gQC4yrLvnbJqxYZ0KSEoZA==" spinCount="100000" sqref="K64:K68" name="Government revenues_3"/>
  </protectedRanges>
  <mergeCells count="25">
    <mergeCell ref="F76:N76"/>
    <mergeCell ref="F77:N77"/>
    <mergeCell ref="F20:K20"/>
    <mergeCell ref="F16:N16"/>
    <mergeCell ref="M19:N19"/>
    <mergeCell ref="M27:N27"/>
    <mergeCell ref="M28:N28"/>
    <mergeCell ref="M21:N21"/>
    <mergeCell ref="M22:N26"/>
    <mergeCell ref="F79:N79"/>
    <mergeCell ref="F18:K18"/>
    <mergeCell ref="F8:N8"/>
    <mergeCell ref="F9:N9"/>
    <mergeCell ref="F10:N10"/>
    <mergeCell ref="F11:N11"/>
    <mergeCell ref="F12:N12"/>
    <mergeCell ref="F13:N13"/>
    <mergeCell ref="F14:N14"/>
    <mergeCell ref="F15:N15"/>
    <mergeCell ref="M18:N18"/>
    <mergeCell ref="F72:N72"/>
    <mergeCell ref="F73:N73"/>
    <mergeCell ref="F74:N74"/>
    <mergeCell ref="F78:N78"/>
    <mergeCell ref="F75:N75"/>
  </mergeCells>
  <dataValidations xWindow="761" yWindow="530" count="10">
    <dataValidation type="textLength" allowBlank="1" showInputMessage="1" showErrorMessage="1" errorTitle="Please do not edit these cells" error="Please do not edit these cells" sqref="J21:K21 F21:H21 F57:H58 J57:K58 I57" xr:uid="{00000000-0002-0000-0400-000000000000}">
      <formula1>10000</formula1>
      <formula2>50000</formula2>
    </dataValidation>
    <dataValidation allowBlank="1" showInputMessage="1" showErrorMessage="1" errorTitle="Please do not edit these cells" error="Please do not edit these cells" sqref="I21" xr:uid="{00000000-0002-0000-0400-000001000000}"/>
    <dataValidation type="whole" allowBlank="1" showInputMessage="1" showErrorMessage="1" errorTitle="Please do not edit those cells" error="Please do not edit those cells" sqref="F71:K71" xr:uid="{00000000-0002-0000-0400-000002000000}">
      <formula1>10000</formula1>
      <formula2>50000</formula2>
    </dataValidation>
    <dataValidation type="textLength" allowBlank="1" showInputMessage="1" showErrorMessage="1" sqref="B7:K20 F72:N76 B72:E79 B50:H56 K50:N56 I50:J50 J52 I54:J56 L7:N49 L57:N71 O7:O71 A7:A79" xr:uid="{00000000-0002-0000-0400-000003000000}">
      <formula1>9999999</formula1>
      <formula2>99999999</formula2>
    </dataValidation>
    <dataValidation type="textLength" allowBlank="1" showInputMessage="1" showErrorMessage="1" errorTitle="Do not edit these cells" error="Please do not edit these cells" sqref="F77:N79" xr:uid="{00000000-0002-0000-0400-000004000000}">
      <formula1>9999999</formula1>
      <formula2>99999999</formula2>
    </dataValidation>
    <dataValidation type="whole" allowBlank="1" showInputMessage="1" showErrorMessage="1" sqref="I51:J51 I53:J53" xr:uid="{00000000-0002-0000-0400-000005000000}">
      <formula1>1</formula1>
      <formula2>2</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44 H48:H49" xr:uid="{00000000-0002-0000-0400-000006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48:J49 J22:J28 J30:J44" xr:uid="{00000000-0002-0000-0400-000007000000}">
      <formula1>0.1</formula1>
      <formula2>0.2</formula2>
    </dataValidation>
    <dataValidation type="list" allowBlank="1" showInputMessage="1" showErrorMessage="1" sqref="K22:K49 K64:K69" xr:uid="{00000000-0002-0000-0400-000008000000}">
      <formula1>Currency_code_list</formula1>
    </dataValidation>
    <dataValidation type="list" allowBlank="1" showInputMessage="1" showErrorMessage="1" sqref="F22:F49" xr:uid="{00000000-0002-0000-0400-000009000000}">
      <formula1>GFS_list</formula1>
    </dataValidation>
  </dataValidations>
  <hyperlinks>
    <hyperlink ref="M19" r:id="rId1" location="r5-1" display="EITI Requirement 5.1" xr:uid="{00000000-0004-0000-0400-000000000000}"/>
    <hyperlink ref="F20" r:id="rId2" location="r4-1" display="EITI Requirement 4.1" xr:uid="{00000000-0004-0000-0400-000001000000}"/>
    <hyperlink ref="F75:J75" r:id="rId3" display="Give us your feedback or report a conflict in the data! Write to us at  data@eiti.org" xr:uid="{00000000-0004-0000-0400-000002000000}"/>
    <hyperlink ref="F74:J74" r:id="rId4" display="For the latest version of Summary data templates, see  https://eiti.org/summary-data-template" xr:uid="{00000000-0004-0000-0400-000003000000}"/>
    <hyperlink ref="M28:N28" r:id="rId5" display="or, https://www.imf.org/external/np/sta/gfsm/" xr:uid="{00000000-0004-0000-0400-000004000000}"/>
    <hyperlink ref="M27:N27" r:id="rId6" display="For more guidance, please visit https://eiti.org/summary-data-template" xr:uid="{00000000-0004-0000-0400-000005000000}"/>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xWindow="761" yWindow="530" count="3">
        <x14:dataValidation type="list" allowBlank="1" showInputMessage="1" showErrorMessage="1" promptTitle="Receiving government agency" prompt="Input the name of the government recipient here._x000a__x000a_Please refrain from using acronyms, and input complete name" xr:uid="{00000000-0002-0000-0400-00000B000000}">
          <x14:formula1>
            <xm:f>'Part 3 - Reporting entities'!$B$15:$B$23</xm:f>
          </x14:formula1>
          <xm:sqref>I22:I49</xm:sqref>
        </x14:dataValidation>
        <x14:dataValidation type="list" allowBlank="1" showInputMessage="1" showErrorMessage="1" xr:uid="{00000000-0002-0000-0400-00000D000000}">
          <x14:formula1>
            <xm:f>Lists!$S$2:$S$29</xm:f>
          </x14:formula1>
          <xm:sqref>B22:E49</xm:sqref>
        </x14:dataValidation>
        <x14:dataValidation type="list" allowBlank="1" showInputMessage="1" showErrorMessage="1" promptTitle="Please select sector" prompt="Please select the relevant sector from the list" xr:uid="{00000000-0002-0000-0400-00000E000000}">
          <x14:formula1>
            <xm:f>Lists!$AA$3:$AA$9</xm:f>
          </x14:formula1>
          <xm:sqref>G22:G49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H228"/>
  <sheetViews>
    <sheetView showGridLines="0" topLeftCell="E14" zoomScale="90" zoomScaleNormal="90" workbookViewId="0">
      <selection activeCell="I82" sqref="I82"/>
    </sheetView>
  </sheetViews>
  <sheetFormatPr defaultColWidth="9.140625" defaultRowHeight="15"/>
  <cols>
    <col min="1" max="1" width="3.85546875" style="12" customWidth="1"/>
    <col min="2" max="2" width="0.140625" style="12" customWidth="1"/>
    <col min="3" max="3" width="36" style="12" customWidth="1"/>
    <col min="4" max="4" width="54.140625" style="12" customWidth="1"/>
    <col min="5" max="5" width="56.140625" style="12" customWidth="1"/>
    <col min="6" max="6" width="25" style="12" customWidth="1"/>
    <col min="7" max="7" width="23.85546875" style="12" customWidth="1"/>
    <col min="8" max="8" width="28.7109375" style="12" bestFit="1" customWidth="1"/>
    <col min="9" max="9" width="27.140625" style="12" bestFit="1" customWidth="1"/>
    <col min="10" max="10" width="24.42578125" style="297" bestFit="1" customWidth="1"/>
    <col min="11" max="11" width="14.85546875" style="12" customWidth="1"/>
    <col min="12" max="12" width="23.85546875" style="12" customWidth="1"/>
    <col min="13" max="13" width="14.5703125" style="12" customWidth="1"/>
    <col min="14" max="14" width="8.5703125" style="12" customWidth="1"/>
    <col min="15" max="15" width="4" style="12" customWidth="1"/>
    <col min="16" max="16" width="9.140625" style="12"/>
    <col min="17" max="33" width="15.85546875" style="12" customWidth="1"/>
    <col min="34" max="16384" width="9.140625" style="12"/>
  </cols>
  <sheetData>
    <row r="2" spans="2:34" s="37" customFormat="1">
      <c r="B2" s="242"/>
      <c r="C2" s="313" t="s">
        <v>510</v>
      </c>
      <c r="D2" s="313"/>
      <c r="E2" s="313"/>
      <c r="F2" s="313"/>
      <c r="G2" s="313"/>
      <c r="H2" s="313"/>
      <c r="I2" s="313"/>
      <c r="J2" s="361"/>
      <c r="K2" s="313"/>
      <c r="L2" s="313"/>
      <c r="M2" s="313"/>
      <c r="N2" s="313"/>
      <c r="O2" s="242"/>
      <c r="P2" s="242"/>
      <c r="Q2" s="242"/>
      <c r="R2" s="242"/>
      <c r="S2" s="242"/>
      <c r="T2" s="242"/>
      <c r="U2" s="242"/>
      <c r="V2" s="242"/>
      <c r="W2" s="242"/>
      <c r="X2" s="242"/>
      <c r="Y2" s="242"/>
      <c r="Z2" s="242"/>
      <c r="AA2" s="242"/>
      <c r="AB2" s="242"/>
      <c r="AC2" s="242"/>
      <c r="AD2" s="242"/>
      <c r="AE2" s="242"/>
      <c r="AF2" s="242"/>
      <c r="AG2" s="242"/>
      <c r="AH2" s="242"/>
    </row>
    <row r="3" spans="2:34" ht="21" customHeight="1">
      <c r="C3" s="362" t="s">
        <v>511</v>
      </c>
      <c r="D3" s="362"/>
      <c r="E3" s="362"/>
      <c r="F3" s="362"/>
      <c r="G3" s="362"/>
      <c r="H3" s="362"/>
      <c r="I3" s="362"/>
      <c r="J3" s="363"/>
      <c r="K3" s="362"/>
      <c r="L3" s="362"/>
      <c r="M3" s="362"/>
      <c r="N3" s="362"/>
    </row>
    <row r="4" spans="2:34" s="37" customFormat="1" ht="15.6" customHeight="1">
      <c r="B4" s="242"/>
      <c r="C4" s="364" t="s">
        <v>512</v>
      </c>
      <c r="D4" s="364"/>
      <c r="E4" s="364"/>
      <c r="F4" s="364"/>
      <c r="G4" s="364"/>
      <c r="H4" s="364"/>
      <c r="I4" s="364"/>
      <c r="J4" s="365"/>
      <c r="K4" s="364"/>
      <c r="L4" s="364"/>
      <c r="M4" s="364"/>
      <c r="N4" s="364"/>
      <c r="O4" s="242"/>
      <c r="P4" s="242"/>
      <c r="Q4" s="242"/>
      <c r="R4" s="242"/>
      <c r="S4" s="242"/>
      <c r="T4" s="242"/>
      <c r="U4" s="242"/>
      <c r="V4" s="242"/>
      <c r="W4" s="242"/>
      <c r="X4" s="242"/>
      <c r="Y4" s="242"/>
      <c r="Z4" s="242"/>
      <c r="AA4" s="242"/>
      <c r="AB4" s="242"/>
      <c r="AC4" s="242"/>
      <c r="AD4" s="242"/>
      <c r="AE4" s="242"/>
      <c r="AF4" s="242"/>
      <c r="AG4" s="242"/>
      <c r="AH4" s="242"/>
    </row>
    <row r="5" spans="2:34" s="37" customFormat="1" ht="15.6" customHeight="1">
      <c r="B5" s="242"/>
      <c r="C5" s="364" t="s">
        <v>513</v>
      </c>
      <c r="D5" s="364"/>
      <c r="E5" s="364"/>
      <c r="F5" s="364"/>
      <c r="G5" s="364"/>
      <c r="H5" s="364"/>
      <c r="I5" s="364"/>
      <c r="J5" s="365"/>
      <c r="K5" s="364"/>
      <c r="L5" s="364"/>
      <c r="M5" s="364"/>
      <c r="N5" s="364"/>
      <c r="O5" s="242"/>
      <c r="P5" s="242"/>
      <c r="Q5" s="242"/>
      <c r="R5" s="242"/>
      <c r="S5" s="242"/>
      <c r="T5" s="242"/>
      <c r="U5" s="242"/>
      <c r="V5" s="242"/>
      <c r="W5" s="242"/>
      <c r="X5" s="242"/>
      <c r="Y5" s="242"/>
      <c r="Z5" s="242"/>
      <c r="AA5" s="242"/>
      <c r="AB5" s="242"/>
      <c r="AC5" s="242"/>
      <c r="AD5" s="242"/>
      <c r="AE5" s="242"/>
      <c r="AF5" s="242"/>
      <c r="AG5" s="242"/>
      <c r="AH5" s="242"/>
    </row>
    <row r="6" spans="2:34" s="37" customFormat="1" ht="15.6" customHeight="1">
      <c r="B6" s="242"/>
      <c r="C6" s="364" t="s">
        <v>514</v>
      </c>
      <c r="D6" s="364"/>
      <c r="E6" s="364"/>
      <c r="F6" s="364"/>
      <c r="G6" s="364"/>
      <c r="H6" s="364"/>
      <c r="I6" s="364"/>
      <c r="J6" s="365"/>
      <c r="K6" s="364"/>
      <c r="L6" s="364"/>
      <c r="M6" s="364"/>
      <c r="N6" s="364"/>
      <c r="O6" s="242"/>
      <c r="P6" s="242"/>
      <c r="Q6" s="242"/>
      <c r="R6" s="242"/>
      <c r="S6" s="242"/>
      <c r="T6" s="242"/>
      <c r="U6" s="242"/>
      <c r="V6" s="242"/>
      <c r="W6" s="242"/>
      <c r="X6" s="242"/>
      <c r="Y6" s="242"/>
      <c r="Z6" s="242"/>
      <c r="AA6" s="242"/>
      <c r="AB6" s="242"/>
      <c r="AC6" s="242"/>
      <c r="AD6" s="242"/>
      <c r="AE6" s="242"/>
      <c r="AF6" s="242"/>
      <c r="AG6" s="242"/>
      <c r="AH6" s="242"/>
    </row>
    <row r="7" spans="2:34" s="37" customFormat="1" ht="15.6" customHeight="1">
      <c r="B7" s="242"/>
      <c r="C7" s="364" t="s">
        <v>515</v>
      </c>
      <c r="D7" s="364"/>
      <c r="E7" s="364"/>
      <c r="F7" s="364"/>
      <c r="G7" s="364"/>
      <c r="H7" s="364"/>
      <c r="I7" s="364"/>
      <c r="J7" s="365"/>
      <c r="K7" s="364"/>
      <c r="L7" s="364"/>
      <c r="M7" s="364"/>
      <c r="N7" s="364"/>
      <c r="O7" s="242"/>
      <c r="P7" s="242"/>
      <c r="Q7" s="242"/>
      <c r="R7" s="242"/>
      <c r="S7" s="242"/>
      <c r="T7" s="242"/>
      <c r="U7" s="242"/>
      <c r="V7" s="242"/>
      <c r="W7" s="242"/>
      <c r="X7" s="242"/>
      <c r="Y7" s="242"/>
      <c r="Z7" s="242"/>
      <c r="AA7" s="242"/>
      <c r="AB7" s="242"/>
      <c r="AC7" s="242"/>
      <c r="AD7" s="242"/>
      <c r="AE7" s="242"/>
      <c r="AF7" s="242"/>
      <c r="AG7" s="242"/>
      <c r="AH7" s="242"/>
    </row>
    <row r="8" spans="2:34" s="37" customFormat="1" ht="15.6" customHeight="1">
      <c r="B8" s="242"/>
      <c r="C8" s="364" t="s">
        <v>516</v>
      </c>
      <c r="D8" s="364"/>
      <c r="E8" s="364"/>
      <c r="F8" s="364"/>
      <c r="G8" s="364"/>
      <c r="H8" s="364"/>
      <c r="I8" s="364"/>
      <c r="J8" s="365"/>
      <c r="K8" s="364"/>
      <c r="L8" s="364"/>
      <c r="M8" s="364"/>
      <c r="N8" s="364"/>
      <c r="O8" s="242"/>
      <c r="P8" s="242"/>
      <c r="Q8" s="242"/>
      <c r="R8" s="242"/>
      <c r="S8" s="242"/>
      <c r="T8" s="242"/>
      <c r="U8" s="242"/>
      <c r="V8" s="242"/>
      <c r="W8" s="242"/>
      <c r="X8" s="242"/>
      <c r="Y8" s="242"/>
      <c r="Z8" s="242"/>
      <c r="AA8" s="242"/>
      <c r="AB8" s="242"/>
      <c r="AC8" s="242"/>
      <c r="AD8" s="242"/>
      <c r="AE8" s="242"/>
      <c r="AF8" s="242"/>
      <c r="AG8" s="242"/>
      <c r="AH8" s="242"/>
    </row>
    <row r="9" spans="2:34" s="37" customFormat="1">
      <c r="B9" s="242"/>
      <c r="C9" s="326" t="s">
        <v>316</v>
      </c>
      <c r="D9" s="326"/>
      <c r="E9" s="326"/>
      <c r="F9" s="326"/>
      <c r="G9" s="326"/>
      <c r="H9" s="326"/>
      <c r="I9" s="326"/>
      <c r="J9" s="366"/>
      <c r="K9" s="326"/>
      <c r="L9" s="326"/>
      <c r="M9" s="326"/>
      <c r="N9" s="326"/>
      <c r="O9" s="242"/>
      <c r="P9" s="242"/>
      <c r="Q9" s="242"/>
      <c r="R9" s="242"/>
      <c r="S9" s="242"/>
      <c r="T9" s="242"/>
      <c r="U9" s="242"/>
      <c r="V9" s="242"/>
      <c r="W9" s="242"/>
      <c r="X9" s="242"/>
      <c r="Y9" s="242"/>
      <c r="Z9" s="242"/>
      <c r="AA9" s="242"/>
      <c r="AB9" s="242"/>
      <c r="AC9" s="242"/>
      <c r="AD9" s="242"/>
      <c r="AE9" s="242"/>
      <c r="AF9" s="242"/>
      <c r="AG9" s="242"/>
      <c r="AH9" s="242"/>
    </row>
    <row r="10" spans="2:34">
      <c r="C10" s="369"/>
      <c r="D10" s="369"/>
      <c r="E10" s="369"/>
      <c r="F10" s="369"/>
      <c r="G10" s="369"/>
      <c r="H10" s="369"/>
      <c r="I10" s="369"/>
      <c r="J10" s="367"/>
      <c r="K10" s="369"/>
      <c r="L10" s="369"/>
      <c r="M10" s="369"/>
      <c r="N10" s="369"/>
    </row>
    <row r="11" spans="2:34" ht="24">
      <c r="C11" s="328" t="s">
        <v>517</v>
      </c>
      <c r="D11" s="328"/>
      <c r="E11" s="328"/>
      <c r="F11" s="328"/>
      <c r="G11" s="328"/>
      <c r="H11" s="328"/>
      <c r="I11" s="328"/>
      <c r="J11" s="368"/>
      <c r="K11" s="328"/>
      <c r="L11" s="328"/>
      <c r="M11" s="328"/>
      <c r="N11" s="328"/>
    </row>
    <row r="12" spans="2:34" s="37" customFormat="1" ht="14.25" customHeight="1">
      <c r="B12" s="242"/>
      <c r="C12" s="242"/>
      <c r="D12" s="242"/>
      <c r="E12" s="242"/>
      <c r="F12" s="242"/>
      <c r="G12" s="242"/>
      <c r="H12" s="242"/>
      <c r="I12" s="242"/>
      <c r="J12" s="248"/>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row>
    <row r="13" spans="2:34" s="37" customFormat="1" ht="15.75" customHeight="1">
      <c r="B13" s="344" t="s">
        <v>518</v>
      </c>
      <c r="C13" s="344"/>
      <c r="D13" s="344"/>
      <c r="E13" s="344"/>
      <c r="F13" s="344"/>
      <c r="G13" s="344"/>
      <c r="H13" s="344"/>
      <c r="I13" s="344"/>
      <c r="J13" s="349"/>
      <c r="K13" s="344"/>
      <c r="L13" s="344"/>
      <c r="M13" s="344"/>
      <c r="N13" s="344"/>
      <c r="O13" s="242"/>
      <c r="P13" s="242"/>
      <c r="Q13" s="242"/>
      <c r="R13" s="242"/>
      <c r="S13" s="242"/>
      <c r="T13" s="242"/>
      <c r="U13" s="242"/>
      <c r="V13" s="242"/>
      <c r="W13" s="242"/>
      <c r="X13" s="242"/>
      <c r="Y13" s="242"/>
      <c r="Z13" s="242"/>
      <c r="AA13" s="242"/>
      <c r="AB13" s="242"/>
      <c r="AC13" s="242"/>
      <c r="AD13" s="242"/>
      <c r="AE13" s="242"/>
      <c r="AF13" s="242"/>
      <c r="AG13" s="242"/>
      <c r="AH13" s="242"/>
    </row>
    <row r="14" spans="2:34" s="37" customFormat="1">
      <c r="B14" s="242" t="s">
        <v>344</v>
      </c>
      <c r="C14" s="242" t="s">
        <v>519</v>
      </c>
      <c r="D14" s="242" t="s">
        <v>452</v>
      </c>
      <c r="E14" s="242" t="s">
        <v>451</v>
      </c>
      <c r="F14" s="242" t="s">
        <v>520</v>
      </c>
      <c r="G14" s="242" t="s">
        <v>521</v>
      </c>
      <c r="H14" s="242" t="s">
        <v>522</v>
      </c>
      <c r="I14" s="242" t="s">
        <v>523</v>
      </c>
      <c r="J14" s="248" t="s">
        <v>453</v>
      </c>
      <c r="K14" s="242" t="s">
        <v>524</v>
      </c>
      <c r="L14" s="242" t="s">
        <v>525</v>
      </c>
      <c r="M14" s="242" t="s">
        <v>526</v>
      </c>
      <c r="N14" s="242" t="s">
        <v>527</v>
      </c>
      <c r="O14" s="242"/>
      <c r="P14" s="242"/>
      <c r="Q14" s="242"/>
      <c r="R14" s="242"/>
      <c r="S14" s="242"/>
      <c r="T14" s="242"/>
      <c r="U14" s="242"/>
      <c r="V14" s="242"/>
      <c r="W14" s="242"/>
      <c r="X14" s="242"/>
      <c r="Y14" s="242"/>
      <c r="Z14" s="242"/>
      <c r="AA14" s="242"/>
      <c r="AB14" s="242"/>
      <c r="AC14" s="242"/>
      <c r="AD14" s="242"/>
      <c r="AE14" s="242"/>
      <c r="AF14" s="242"/>
      <c r="AG14" s="242"/>
      <c r="AH14" s="242"/>
    </row>
    <row r="15" spans="2:34" s="37" customFormat="1" ht="17.45" hidden="1" customHeight="1">
      <c r="B15" s="242">
        <f>VLOOKUP(C15,Companies[],3,FALSE)</f>
        <v>1001831030</v>
      </c>
      <c r="C15" s="242" t="s">
        <v>367</v>
      </c>
      <c r="D15" s="242" t="s">
        <v>324</v>
      </c>
      <c r="E15" s="242" t="s">
        <v>456</v>
      </c>
      <c r="F15" s="242" t="s">
        <v>60</v>
      </c>
      <c r="G15" s="242" t="s">
        <v>60</v>
      </c>
      <c r="H15" s="242"/>
      <c r="I15" s="242" t="s">
        <v>89</v>
      </c>
      <c r="J15" s="248">
        <v>2370803325.9099998</v>
      </c>
      <c r="K15" s="242" t="s">
        <v>60</v>
      </c>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row>
    <row r="16" spans="2:34" s="37" customFormat="1" ht="17.45" hidden="1" customHeight="1">
      <c r="B16" s="242">
        <f>VLOOKUP(C16,Companies[],3,FALSE)</f>
        <v>1001831030</v>
      </c>
      <c r="C16" s="242" t="s">
        <v>367</v>
      </c>
      <c r="D16" s="242" t="s">
        <v>324</v>
      </c>
      <c r="E16" s="242" t="s">
        <v>463</v>
      </c>
      <c r="F16" s="242" t="s">
        <v>60</v>
      </c>
      <c r="G16" s="242" t="s">
        <v>60</v>
      </c>
      <c r="H16" s="242"/>
      <c r="I16" s="242" t="s">
        <v>89</v>
      </c>
      <c r="J16" s="248">
        <v>0</v>
      </c>
      <c r="K16" s="242" t="s">
        <v>60</v>
      </c>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row>
    <row r="17" spans="2:34" s="37" customFormat="1">
      <c r="B17" s="242">
        <f>VLOOKUP(C17,Companies[],3,FALSE)</f>
        <v>1001831030</v>
      </c>
      <c r="C17" s="242" t="s">
        <v>367</v>
      </c>
      <c r="D17" s="242" t="s">
        <v>328</v>
      </c>
      <c r="E17" s="242" t="s">
        <v>470</v>
      </c>
      <c r="F17" s="242" t="s">
        <v>80</v>
      </c>
      <c r="G17" s="242" t="s">
        <v>80</v>
      </c>
      <c r="H17" s="242" t="s">
        <v>428</v>
      </c>
      <c r="I17" s="242" t="s">
        <v>89</v>
      </c>
      <c r="J17" s="248">
        <v>8854475.129999999</v>
      </c>
      <c r="K17" s="242" t="s">
        <v>60</v>
      </c>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row>
    <row r="18" spans="2:34" s="37" customFormat="1" ht="25.9" customHeight="1">
      <c r="B18" s="242">
        <f>VLOOKUP(C18,Companies[],3,FALSE)</f>
        <v>1001831030</v>
      </c>
      <c r="C18" s="242" t="s">
        <v>367</v>
      </c>
      <c r="D18" s="242" t="s">
        <v>324</v>
      </c>
      <c r="E18" s="242" t="s">
        <v>459</v>
      </c>
      <c r="F18" s="242" t="s">
        <v>80</v>
      </c>
      <c r="G18" s="242" t="s">
        <v>80</v>
      </c>
      <c r="H18" s="242" t="s">
        <v>428</v>
      </c>
      <c r="I18" s="242" t="s">
        <v>89</v>
      </c>
      <c r="J18" s="248">
        <v>14271527.210000003</v>
      </c>
      <c r="K18" s="242" t="s">
        <v>60</v>
      </c>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row>
    <row r="19" spans="2:34" s="37" customFormat="1" ht="18" hidden="1" customHeight="1">
      <c r="B19" s="242">
        <f>VLOOKUP(C19,Companies[],3,FALSE)</f>
        <v>1001831030</v>
      </c>
      <c r="C19" s="242" t="s">
        <v>367</v>
      </c>
      <c r="D19" s="242" t="s">
        <v>324</v>
      </c>
      <c r="E19" s="242" t="s">
        <v>464</v>
      </c>
      <c r="F19" s="242" t="s">
        <v>60</v>
      </c>
      <c r="G19" s="242" t="s">
        <v>60</v>
      </c>
      <c r="H19" s="242"/>
      <c r="I19" s="242" t="s">
        <v>89</v>
      </c>
      <c r="J19" s="248">
        <v>0</v>
      </c>
      <c r="K19" s="242" t="s">
        <v>60</v>
      </c>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row>
    <row r="20" spans="2:34" s="37" customFormat="1" ht="24" hidden="1" customHeight="1">
      <c r="B20" s="242">
        <f>VLOOKUP(C20,Companies[],3,FALSE)</f>
        <v>1001831030</v>
      </c>
      <c r="C20" s="242" t="s">
        <v>367</v>
      </c>
      <c r="D20" s="242" t="s">
        <v>324</v>
      </c>
      <c r="E20" s="242" t="s">
        <v>473</v>
      </c>
      <c r="F20" s="242" t="s">
        <v>60</v>
      </c>
      <c r="G20" s="242" t="s">
        <v>60</v>
      </c>
      <c r="H20" s="242"/>
      <c r="I20" s="242" t="s">
        <v>89</v>
      </c>
      <c r="J20" s="248">
        <v>0</v>
      </c>
      <c r="K20" s="242" t="s">
        <v>60</v>
      </c>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row>
    <row r="21" spans="2:34" s="37" customFormat="1" ht="17.45" hidden="1" customHeight="1">
      <c r="B21" s="242">
        <f>VLOOKUP(C21,Companies[],3,FALSE)</f>
        <v>1001831030</v>
      </c>
      <c r="C21" s="242" t="s">
        <v>367</v>
      </c>
      <c r="D21" s="242" t="s">
        <v>324</v>
      </c>
      <c r="E21" s="242" t="s">
        <v>461</v>
      </c>
      <c r="F21" s="242" t="s">
        <v>60</v>
      </c>
      <c r="G21" s="242" t="s">
        <v>60</v>
      </c>
      <c r="H21" s="242"/>
      <c r="I21" s="242" t="s">
        <v>89</v>
      </c>
      <c r="J21" s="248">
        <v>419359500</v>
      </c>
      <c r="K21" s="242" t="s">
        <v>60</v>
      </c>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row>
    <row r="22" spans="2:34" s="37" customFormat="1" ht="13.15" hidden="1" customHeight="1">
      <c r="B22" s="242">
        <f>VLOOKUP(C22,Companies[],3,FALSE)</f>
        <v>1001831030</v>
      </c>
      <c r="C22" s="242" t="s">
        <v>367</v>
      </c>
      <c r="D22" s="242" t="s">
        <v>330</v>
      </c>
      <c r="E22" s="242" t="s">
        <v>487</v>
      </c>
      <c r="F22" s="242" t="s">
        <v>80</v>
      </c>
      <c r="G22" s="242" t="s">
        <v>60</v>
      </c>
      <c r="H22" s="242"/>
      <c r="I22" s="242" t="s">
        <v>89</v>
      </c>
      <c r="J22" s="248">
        <v>117655.11</v>
      </c>
      <c r="K22" s="242" t="s">
        <v>60</v>
      </c>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row>
    <row r="23" spans="2:34" s="37" customFormat="1">
      <c r="B23" s="242">
        <f>VLOOKUP(C23,Companies[],3,FALSE)</f>
        <v>1001831030</v>
      </c>
      <c r="C23" s="242" t="s">
        <v>367</v>
      </c>
      <c r="D23" s="242" t="s">
        <v>330</v>
      </c>
      <c r="E23" s="242" t="s">
        <v>476</v>
      </c>
      <c r="F23" s="242" t="s">
        <v>80</v>
      </c>
      <c r="G23" s="242" t="s">
        <v>80</v>
      </c>
      <c r="H23" s="242" t="s">
        <v>428</v>
      </c>
      <c r="I23" s="242" t="s">
        <v>89</v>
      </c>
      <c r="J23" s="248">
        <v>0</v>
      </c>
      <c r="K23" s="242" t="s">
        <v>60</v>
      </c>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row>
    <row r="24" spans="2:34" s="37" customFormat="1" hidden="1">
      <c r="B24" s="242">
        <f>VLOOKUP(C24,Companies[],3,FALSE)</f>
        <v>1001591709</v>
      </c>
      <c r="C24" s="242" t="s">
        <v>380</v>
      </c>
      <c r="D24" s="242" t="s">
        <v>324</v>
      </c>
      <c r="E24" s="242" t="s">
        <v>456</v>
      </c>
      <c r="F24" s="242" t="s">
        <v>60</v>
      </c>
      <c r="G24" s="242" t="s">
        <v>60</v>
      </c>
      <c r="H24" s="242"/>
      <c r="I24" s="242" t="s">
        <v>89</v>
      </c>
      <c r="J24" s="248">
        <v>382974013.02999997</v>
      </c>
      <c r="K24" s="242" t="s">
        <v>60</v>
      </c>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row>
    <row r="25" spans="2:34" s="37" customFormat="1" hidden="1">
      <c r="B25" s="242">
        <f>VLOOKUP(C25,Companies[],3,FALSE)</f>
        <v>1001591709</v>
      </c>
      <c r="C25" s="242" t="s">
        <v>380</v>
      </c>
      <c r="D25" s="242" t="s">
        <v>324</v>
      </c>
      <c r="E25" s="242" t="s">
        <v>463</v>
      </c>
      <c r="F25" s="242" t="s">
        <v>60</v>
      </c>
      <c r="G25" s="242" t="s">
        <v>60</v>
      </c>
      <c r="H25" s="242"/>
      <c r="I25" s="242" t="s">
        <v>89</v>
      </c>
      <c r="J25" s="248">
        <v>-369180905.47000003</v>
      </c>
      <c r="K25" s="242" t="s">
        <v>60</v>
      </c>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row>
    <row r="26" spans="2:34" s="37" customFormat="1" hidden="1">
      <c r="B26" s="242">
        <f>VLOOKUP(C26,Companies[],3,FALSE)</f>
        <v>1001591709</v>
      </c>
      <c r="C26" s="242" t="s">
        <v>380</v>
      </c>
      <c r="D26" s="242" t="s">
        <v>328</v>
      </c>
      <c r="E26" s="242" t="s">
        <v>470</v>
      </c>
      <c r="F26" s="242" t="s">
        <v>60</v>
      </c>
      <c r="G26" s="242" t="s">
        <v>60</v>
      </c>
      <c r="H26" s="242"/>
      <c r="I26" s="242" t="s">
        <v>89</v>
      </c>
      <c r="J26" s="248">
        <v>20500000</v>
      </c>
      <c r="K26" s="242" t="s">
        <v>60</v>
      </c>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row>
    <row r="27" spans="2:34" s="37" customFormat="1" hidden="1">
      <c r="B27" s="242">
        <f>VLOOKUP(C27,Companies[],3,FALSE)</f>
        <v>1001591709</v>
      </c>
      <c r="C27" s="242" t="s">
        <v>380</v>
      </c>
      <c r="D27" s="242" t="s">
        <v>324</v>
      </c>
      <c r="E27" s="242" t="s">
        <v>459</v>
      </c>
      <c r="F27" s="242" t="s">
        <v>80</v>
      </c>
      <c r="G27" s="242" t="s">
        <v>60</v>
      </c>
      <c r="H27" s="242"/>
      <c r="I27" s="242" t="s">
        <v>89</v>
      </c>
      <c r="J27" s="248">
        <v>449966848.86000001</v>
      </c>
      <c r="K27" s="242" t="s">
        <v>60</v>
      </c>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row>
    <row r="28" spans="2:34" s="37" customFormat="1" hidden="1">
      <c r="B28" s="242">
        <f>VLOOKUP(C28,Companies[],3,FALSE)</f>
        <v>1001591709</v>
      </c>
      <c r="C28" s="242" t="s">
        <v>380</v>
      </c>
      <c r="D28" s="242" t="s">
        <v>324</v>
      </c>
      <c r="E28" s="242" t="s">
        <v>467</v>
      </c>
      <c r="F28" s="242" t="s">
        <v>60</v>
      </c>
      <c r="G28" s="242" t="s">
        <v>60</v>
      </c>
      <c r="H28" s="242"/>
      <c r="I28" s="242" t="s">
        <v>89</v>
      </c>
      <c r="J28" s="248">
        <v>12180358</v>
      </c>
      <c r="K28" s="242" t="s">
        <v>60</v>
      </c>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row>
    <row r="29" spans="2:34" s="37" customFormat="1" hidden="1">
      <c r="B29" s="242">
        <f>VLOOKUP(C29,Companies[],3,FALSE)</f>
        <v>1001591709</v>
      </c>
      <c r="C29" s="242" t="s">
        <v>380</v>
      </c>
      <c r="D29" s="242" t="s">
        <v>324</v>
      </c>
      <c r="E29" s="242" t="s">
        <v>464</v>
      </c>
      <c r="F29" s="242" t="s">
        <v>60</v>
      </c>
      <c r="G29" s="242" t="s">
        <v>60</v>
      </c>
      <c r="H29" s="242"/>
      <c r="I29" s="242" t="s">
        <v>89</v>
      </c>
      <c r="J29" s="248">
        <v>23612359</v>
      </c>
      <c r="K29" s="242" t="s">
        <v>60</v>
      </c>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row>
    <row r="30" spans="2:34" s="37" customFormat="1" hidden="1">
      <c r="B30" s="242">
        <f>VLOOKUP(C30,Companies[],3,FALSE)</f>
        <v>1001591709</v>
      </c>
      <c r="C30" s="242" t="s">
        <v>380</v>
      </c>
      <c r="D30" s="242" t="s">
        <v>334</v>
      </c>
      <c r="E30" s="242" t="s">
        <v>482</v>
      </c>
      <c r="F30" s="242" t="s">
        <v>60</v>
      </c>
      <c r="G30" s="242" t="s">
        <v>60</v>
      </c>
      <c r="H30" s="242"/>
      <c r="I30" s="242" t="s">
        <v>89</v>
      </c>
      <c r="J30" s="248">
        <v>1238475.100000001</v>
      </c>
      <c r="K30" s="242" t="s">
        <v>60</v>
      </c>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row>
    <row r="31" spans="2:34" s="37" customFormat="1" hidden="1">
      <c r="B31" s="242">
        <f>VLOOKUP(C31,Companies[],3,FALSE)</f>
        <v>1001591709</v>
      </c>
      <c r="C31" s="242" t="s">
        <v>380</v>
      </c>
      <c r="D31" s="242" t="s">
        <v>324</v>
      </c>
      <c r="E31" s="242" t="s">
        <v>461</v>
      </c>
      <c r="F31" s="242" t="s">
        <v>60</v>
      </c>
      <c r="G31" s="242" t="s">
        <v>60</v>
      </c>
      <c r="H31" s="242"/>
      <c r="I31" s="242" t="s">
        <v>89</v>
      </c>
      <c r="J31" s="248">
        <v>370016480.77999997</v>
      </c>
      <c r="K31" s="242" t="s">
        <v>60</v>
      </c>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row>
    <row r="32" spans="2:34" s="37" customFormat="1" hidden="1">
      <c r="B32" s="242">
        <f>VLOOKUP(C32,Companies[],3,FALSE)</f>
        <v>1001591709</v>
      </c>
      <c r="C32" s="242" t="s">
        <v>380</v>
      </c>
      <c r="D32" s="242" t="s">
        <v>330</v>
      </c>
      <c r="E32" s="242" t="s">
        <v>476</v>
      </c>
      <c r="F32" s="242" t="s">
        <v>80</v>
      </c>
      <c r="G32" s="242" t="s">
        <v>60</v>
      </c>
      <c r="H32" s="242"/>
      <c r="I32" s="242" t="s">
        <v>89</v>
      </c>
      <c r="J32" s="248">
        <v>0</v>
      </c>
      <c r="K32" s="242" t="s">
        <v>60</v>
      </c>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row>
    <row r="33" spans="2:34" s="37" customFormat="1" hidden="1">
      <c r="B33" s="242">
        <f>VLOOKUP(C33,Companies[],3,FALSE)</f>
        <v>1001656040</v>
      </c>
      <c r="C33" s="242" t="s">
        <v>363</v>
      </c>
      <c r="D33" s="242" t="s">
        <v>324</v>
      </c>
      <c r="E33" s="242" t="s">
        <v>456</v>
      </c>
      <c r="F33" s="242" t="s">
        <v>60</v>
      </c>
      <c r="G33" s="242" t="s">
        <v>60</v>
      </c>
      <c r="H33" s="242"/>
      <c r="I33" s="242" t="s">
        <v>89</v>
      </c>
      <c r="J33" s="248">
        <v>371485868.94999993</v>
      </c>
      <c r="K33" s="242" t="s">
        <v>60</v>
      </c>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row>
    <row r="34" spans="2:34" s="37" customFormat="1" hidden="1">
      <c r="B34" s="242">
        <f>VLOOKUP(C34,Companies[],3,FALSE)</f>
        <v>1001656040</v>
      </c>
      <c r="C34" s="242" t="s">
        <v>363</v>
      </c>
      <c r="D34" s="242" t="s">
        <v>324</v>
      </c>
      <c r="E34" s="242" t="s">
        <v>463</v>
      </c>
      <c r="F34" s="242" t="s">
        <v>60</v>
      </c>
      <c r="G34" s="242" t="s">
        <v>60</v>
      </c>
      <c r="H34" s="242"/>
      <c r="I34" s="242" t="s">
        <v>89</v>
      </c>
      <c r="J34" s="248">
        <v>0</v>
      </c>
      <c r="K34" s="242" t="s">
        <v>60</v>
      </c>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row>
    <row r="35" spans="2:34" s="37" customFormat="1" hidden="1">
      <c r="B35" s="242">
        <f>VLOOKUP(C35,Companies[],3,FALSE)</f>
        <v>1001656040</v>
      </c>
      <c r="C35" s="242" t="s">
        <v>363</v>
      </c>
      <c r="D35" s="242" t="s">
        <v>324</v>
      </c>
      <c r="E35" s="242" t="s">
        <v>488</v>
      </c>
      <c r="F35" s="242" t="s">
        <v>60</v>
      </c>
      <c r="G35" s="242" t="s">
        <v>60</v>
      </c>
      <c r="H35" s="242"/>
      <c r="I35" s="242" t="s">
        <v>89</v>
      </c>
      <c r="J35" s="248">
        <v>0</v>
      </c>
      <c r="K35" s="242" t="s">
        <v>60</v>
      </c>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row>
    <row r="36" spans="2:34" s="37" customFormat="1" hidden="1">
      <c r="B36" s="242">
        <f>VLOOKUP(C36,Companies[],3,FALSE)</f>
        <v>1001656040</v>
      </c>
      <c r="C36" s="242" t="s">
        <v>363</v>
      </c>
      <c r="D36" s="242" t="s">
        <v>328</v>
      </c>
      <c r="E36" s="242" t="s">
        <v>470</v>
      </c>
      <c r="F36" s="242" t="s">
        <v>80</v>
      </c>
      <c r="G36" s="242" t="s">
        <v>60</v>
      </c>
      <c r="H36" s="242"/>
      <c r="I36" s="242" t="s">
        <v>89</v>
      </c>
      <c r="J36" s="248">
        <v>800000</v>
      </c>
      <c r="K36" s="242" t="s">
        <v>60</v>
      </c>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row>
    <row r="37" spans="2:34" s="37" customFormat="1" hidden="1">
      <c r="B37" s="242">
        <f>VLOOKUP(C37,Companies[],3,FALSE)</f>
        <v>1001656040</v>
      </c>
      <c r="C37" s="242" t="s">
        <v>363</v>
      </c>
      <c r="D37" s="242" t="s">
        <v>324</v>
      </c>
      <c r="E37" s="242" t="s">
        <v>462</v>
      </c>
      <c r="F37" s="242" t="s">
        <v>60</v>
      </c>
      <c r="G37" s="242" t="s">
        <v>60</v>
      </c>
      <c r="H37" s="242"/>
      <c r="I37" s="242" t="s">
        <v>89</v>
      </c>
      <c r="J37" s="248">
        <v>0</v>
      </c>
      <c r="K37" s="242" t="s">
        <v>60</v>
      </c>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row>
    <row r="38" spans="2:34" s="37" customFormat="1" hidden="1">
      <c r="B38" s="242">
        <f>VLOOKUP(C38,Companies[],3,FALSE)</f>
        <v>1001656040</v>
      </c>
      <c r="C38" s="242" t="s">
        <v>363</v>
      </c>
      <c r="D38" s="242" t="s">
        <v>324</v>
      </c>
      <c r="E38" s="242" t="s">
        <v>467</v>
      </c>
      <c r="F38" s="242" t="s">
        <v>60</v>
      </c>
      <c r="G38" s="242" t="s">
        <v>60</v>
      </c>
      <c r="H38" s="242"/>
      <c r="I38" s="242" t="s">
        <v>89</v>
      </c>
      <c r="J38" s="248">
        <v>231274436.59999999</v>
      </c>
      <c r="K38" s="242" t="s">
        <v>60</v>
      </c>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row>
    <row r="39" spans="2:34" s="37" customFormat="1" hidden="1">
      <c r="B39" s="242">
        <f>VLOOKUP(C39,Companies[],3,FALSE)</f>
        <v>1001656040</v>
      </c>
      <c r="C39" s="242" t="s">
        <v>363</v>
      </c>
      <c r="D39" s="242" t="s">
        <v>324</v>
      </c>
      <c r="E39" s="242" t="s">
        <v>464</v>
      </c>
      <c r="F39" s="242" t="s">
        <v>60</v>
      </c>
      <c r="G39" s="242" t="s">
        <v>60</v>
      </c>
      <c r="H39" s="242"/>
      <c r="I39" s="242" t="s">
        <v>89</v>
      </c>
      <c r="J39" s="248">
        <v>241299388.30000001</v>
      </c>
      <c r="K39" s="242" t="s">
        <v>60</v>
      </c>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row>
    <row r="40" spans="2:34" s="37" customFormat="1" hidden="1">
      <c r="B40" s="242">
        <f>VLOOKUP(C40,Companies[],3,FALSE)</f>
        <v>1001656040</v>
      </c>
      <c r="C40" s="242" t="s">
        <v>363</v>
      </c>
      <c r="D40" s="242" t="s">
        <v>334</v>
      </c>
      <c r="E40" s="242" t="s">
        <v>482</v>
      </c>
      <c r="F40" s="242" t="s">
        <v>80</v>
      </c>
      <c r="G40" s="242" t="s">
        <v>60</v>
      </c>
      <c r="H40" s="242"/>
      <c r="I40" s="242" t="s">
        <v>89</v>
      </c>
      <c r="J40" s="248">
        <v>148464.50999999998</v>
      </c>
      <c r="K40" s="242" t="s">
        <v>60</v>
      </c>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row>
    <row r="41" spans="2:34" s="37" customFormat="1" hidden="1">
      <c r="B41" s="242">
        <f>VLOOKUP(C41,Companies[],3,FALSE)</f>
        <v>1001656040</v>
      </c>
      <c r="C41" s="242" t="s">
        <v>363</v>
      </c>
      <c r="D41" s="242" t="s">
        <v>324</v>
      </c>
      <c r="E41" s="242" t="s">
        <v>461</v>
      </c>
      <c r="F41" s="242" t="s">
        <v>60</v>
      </c>
      <c r="G41" s="242" t="s">
        <v>60</v>
      </c>
      <c r="H41" s="242"/>
      <c r="I41" s="242" t="s">
        <v>89</v>
      </c>
      <c r="J41" s="248">
        <v>244461282.76999998</v>
      </c>
      <c r="K41" s="242" t="s">
        <v>60</v>
      </c>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row>
    <row r="42" spans="2:34" s="37" customFormat="1">
      <c r="B42" s="242">
        <f>VLOOKUP(C42,Companies[],3,FALSE)</f>
        <v>1001656040</v>
      </c>
      <c r="C42" s="242" t="s">
        <v>363</v>
      </c>
      <c r="D42" s="242" t="s">
        <v>330</v>
      </c>
      <c r="E42" s="242" t="s">
        <v>476</v>
      </c>
      <c r="F42" s="242" t="s">
        <v>80</v>
      </c>
      <c r="G42" s="242" t="s">
        <v>80</v>
      </c>
      <c r="H42" s="242" t="s">
        <v>430</v>
      </c>
      <c r="I42" s="242" t="s">
        <v>89</v>
      </c>
      <c r="J42" s="248">
        <v>183082.7</v>
      </c>
      <c r="K42" s="242" t="s">
        <v>60</v>
      </c>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row>
    <row r="43" spans="2:34" s="37" customFormat="1">
      <c r="B43" s="242">
        <f>VLOOKUP(C43,Companies[],3,FALSE)</f>
        <v>1001656040</v>
      </c>
      <c r="C43" s="242" t="s">
        <v>363</v>
      </c>
      <c r="D43" s="242" t="s">
        <v>330</v>
      </c>
      <c r="E43" s="242" t="s">
        <v>476</v>
      </c>
      <c r="F43" s="242" t="s">
        <v>80</v>
      </c>
      <c r="G43" s="242" t="s">
        <v>80</v>
      </c>
      <c r="H43" s="242" t="s">
        <v>429</v>
      </c>
      <c r="I43" s="242" t="s">
        <v>89</v>
      </c>
      <c r="J43" s="248">
        <v>26993</v>
      </c>
      <c r="K43" s="242" t="s">
        <v>60</v>
      </c>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row>
    <row r="44" spans="2:34" s="37" customFormat="1">
      <c r="B44" s="242">
        <f>VLOOKUP(C44,Companies[],3,FALSE)</f>
        <v>1001656040</v>
      </c>
      <c r="C44" s="242" t="s">
        <v>363</v>
      </c>
      <c r="D44" s="242" t="s">
        <v>330</v>
      </c>
      <c r="E44" s="242" t="s">
        <v>476</v>
      </c>
      <c r="F44" s="242" t="s">
        <v>80</v>
      </c>
      <c r="G44" s="242" t="s">
        <v>80</v>
      </c>
      <c r="H44" s="242" t="s">
        <v>427</v>
      </c>
      <c r="I44" s="242" t="s">
        <v>89</v>
      </c>
      <c r="J44" s="248">
        <v>48000</v>
      </c>
      <c r="K44" s="242" t="s">
        <v>60</v>
      </c>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row>
    <row r="45" spans="2:34" s="37" customFormat="1" hidden="1">
      <c r="B45" s="242">
        <f>VLOOKUP(C45,Companies[],3,FALSE)</f>
        <v>1001612576</v>
      </c>
      <c r="C45" s="242" t="s">
        <v>374</v>
      </c>
      <c r="D45" s="242" t="s">
        <v>324</v>
      </c>
      <c r="E45" s="242" t="s">
        <v>456</v>
      </c>
      <c r="F45" s="242" t="s">
        <v>60</v>
      </c>
      <c r="G45" s="242" t="s">
        <v>60</v>
      </c>
      <c r="H45" s="242"/>
      <c r="I45" s="242" t="s">
        <v>89</v>
      </c>
      <c r="J45" s="248">
        <v>32019600.519999996</v>
      </c>
      <c r="K45" s="242" t="s">
        <v>60</v>
      </c>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row>
    <row r="46" spans="2:34" s="37" customFormat="1" hidden="1">
      <c r="B46" s="242">
        <f>VLOOKUP(C46,Companies[],3,FALSE)</f>
        <v>1001612576</v>
      </c>
      <c r="C46" s="242" t="s">
        <v>374</v>
      </c>
      <c r="D46" s="242" t="s">
        <v>330</v>
      </c>
      <c r="E46" s="242" t="s">
        <v>485</v>
      </c>
      <c r="F46" s="242" t="s">
        <v>80</v>
      </c>
      <c r="G46" s="242" t="s">
        <v>60</v>
      </c>
      <c r="H46" s="242"/>
      <c r="I46" s="242" t="s">
        <v>89</v>
      </c>
      <c r="J46" s="248">
        <v>0</v>
      </c>
      <c r="K46" s="242" t="s">
        <v>60</v>
      </c>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row>
    <row r="47" spans="2:34" s="37" customFormat="1" hidden="1">
      <c r="B47" s="242">
        <f>VLOOKUP(C47,Companies[],3,FALSE)</f>
        <v>1001612576</v>
      </c>
      <c r="C47" s="242" t="s">
        <v>374</v>
      </c>
      <c r="D47" s="242" t="s">
        <v>328</v>
      </c>
      <c r="E47" s="242" t="s">
        <v>470</v>
      </c>
      <c r="F47" s="242" t="s">
        <v>80</v>
      </c>
      <c r="G47" s="242" t="s">
        <v>60</v>
      </c>
      <c r="H47" s="242"/>
      <c r="I47" s="242" t="s">
        <v>89</v>
      </c>
      <c r="J47" s="248">
        <v>2900000</v>
      </c>
      <c r="K47" s="242" t="s">
        <v>60</v>
      </c>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row>
    <row r="48" spans="2:34" s="37" customFormat="1" hidden="1">
      <c r="B48" s="242">
        <f>VLOOKUP(C48,Companies[],3,FALSE)</f>
        <v>1001612576</v>
      </c>
      <c r="C48" s="242" t="s">
        <v>374</v>
      </c>
      <c r="D48" s="242" t="s">
        <v>330</v>
      </c>
      <c r="E48" s="242" t="s">
        <v>490</v>
      </c>
      <c r="F48" s="242" t="s">
        <v>80</v>
      </c>
      <c r="G48" s="242" t="s">
        <v>60</v>
      </c>
      <c r="H48" s="242"/>
      <c r="I48" s="242" t="s">
        <v>89</v>
      </c>
      <c r="J48" s="248">
        <v>5833.8</v>
      </c>
      <c r="K48" s="242" t="s">
        <v>60</v>
      </c>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row>
    <row r="49" spans="2:34" s="37" customFormat="1" hidden="1">
      <c r="B49" s="242">
        <f>VLOOKUP(C49,Companies[],3,FALSE)</f>
        <v>1001612576</v>
      </c>
      <c r="C49" s="242" t="s">
        <v>374</v>
      </c>
      <c r="D49" s="242" t="s">
        <v>324</v>
      </c>
      <c r="E49" s="242" t="s">
        <v>459</v>
      </c>
      <c r="F49" s="242" t="s">
        <v>60</v>
      </c>
      <c r="G49" s="242" t="s">
        <v>60</v>
      </c>
      <c r="H49" s="242"/>
      <c r="I49" s="242" t="s">
        <v>89</v>
      </c>
      <c r="J49" s="248">
        <v>24443145.829999998</v>
      </c>
      <c r="K49" s="242" t="s">
        <v>60</v>
      </c>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row>
    <row r="50" spans="2:34" s="37" customFormat="1" hidden="1">
      <c r="B50" s="242">
        <f>VLOOKUP(C50,Companies[],3,FALSE)</f>
        <v>1001612576</v>
      </c>
      <c r="C50" s="242" t="s">
        <v>374</v>
      </c>
      <c r="D50" s="242" t="s">
        <v>324</v>
      </c>
      <c r="E50" s="242" t="s">
        <v>467</v>
      </c>
      <c r="F50" s="242" t="s">
        <v>60</v>
      </c>
      <c r="G50" s="242" t="s">
        <v>60</v>
      </c>
      <c r="H50" s="242"/>
      <c r="I50" s="242" t="s">
        <v>89</v>
      </c>
      <c r="J50" s="248">
        <v>0</v>
      </c>
      <c r="K50" s="242" t="s">
        <v>60</v>
      </c>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row>
    <row r="51" spans="2:34" s="37" customFormat="1" hidden="1">
      <c r="B51" s="242">
        <f>VLOOKUP(C51,Companies[],3,FALSE)</f>
        <v>1001612576</v>
      </c>
      <c r="C51" s="242" t="s">
        <v>374</v>
      </c>
      <c r="D51" s="242" t="s">
        <v>324</v>
      </c>
      <c r="E51" s="242" t="s">
        <v>464</v>
      </c>
      <c r="F51" s="242" t="s">
        <v>60</v>
      </c>
      <c r="G51" s="242" t="s">
        <v>60</v>
      </c>
      <c r="H51" s="242"/>
      <c r="I51" s="242" t="s">
        <v>89</v>
      </c>
      <c r="J51" s="248">
        <v>0</v>
      </c>
      <c r="K51" s="242" t="s">
        <v>60</v>
      </c>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row>
    <row r="52" spans="2:34" s="37" customFormat="1" hidden="1">
      <c r="B52" s="242">
        <f>VLOOKUP(C52,Companies[],3,FALSE)</f>
        <v>1001612576</v>
      </c>
      <c r="C52" s="242" t="s">
        <v>374</v>
      </c>
      <c r="D52" s="242" t="s">
        <v>324</v>
      </c>
      <c r="E52" s="242" t="s">
        <v>461</v>
      </c>
      <c r="F52" s="242" t="s">
        <v>60</v>
      </c>
      <c r="G52" s="242" t="s">
        <v>60</v>
      </c>
      <c r="H52" s="242"/>
      <c r="I52" s="242" t="s">
        <v>89</v>
      </c>
      <c r="J52" s="248">
        <v>32705803.850000001</v>
      </c>
      <c r="K52" s="242" t="s">
        <v>60</v>
      </c>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row>
    <row r="53" spans="2:34" s="37" customFormat="1" hidden="1">
      <c r="B53" s="242">
        <f>VLOOKUP(C53,Companies[],3,FALSE)</f>
        <v>1001612576</v>
      </c>
      <c r="C53" s="242" t="s">
        <v>374</v>
      </c>
      <c r="D53" s="242" t="s">
        <v>330</v>
      </c>
      <c r="E53" s="242" t="s">
        <v>476</v>
      </c>
      <c r="F53" s="242" t="s">
        <v>80</v>
      </c>
      <c r="G53" s="242" t="s">
        <v>60</v>
      </c>
      <c r="H53" s="242"/>
      <c r="I53" s="242" t="s">
        <v>89</v>
      </c>
      <c r="J53" s="248">
        <v>162270.26999999999</v>
      </c>
      <c r="K53" s="242" t="s">
        <v>60</v>
      </c>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row>
    <row r="54" spans="2:34" s="37" customFormat="1" hidden="1">
      <c r="B54" s="242">
        <f>VLOOKUP(C54,Companies[],3,FALSE)</f>
        <v>1001612576</v>
      </c>
      <c r="C54" s="242" t="s">
        <v>374</v>
      </c>
      <c r="D54" s="242" t="s">
        <v>330</v>
      </c>
      <c r="E54" s="242" t="s">
        <v>480</v>
      </c>
      <c r="F54" s="242" t="s">
        <v>80</v>
      </c>
      <c r="G54" s="242" t="s">
        <v>60</v>
      </c>
      <c r="H54" s="242"/>
      <c r="I54" s="242" t="s">
        <v>89</v>
      </c>
      <c r="J54" s="248">
        <v>8483.33</v>
      </c>
      <c r="K54" s="242" t="s">
        <v>60</v>
      </c>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row>
    <row r="55" spans="2:34" s="37" customFormat="1" hidden="1">
      <c r="B55" s="242">
        <f>VLOOKUP(C55,Companies[],3,FALSE)</f>
        <v>1001612576</v>
      </c>
      <c r="C55" s="242" t="s">
        <v>374</v>
      </c>
      <c r="D55" s="242" t="s">
        <v>328</v>
      </c>
      <c r="E55" s="242" t="s">
        <v>484</v>
      </c>
      <c r="F55" s="242" t="s">
        <v>80</v>
      </c>
      <c r="G55" s="242" t="s">
        <v>60</v>
      </c>
      <c r="H55" s="242"/>
      <c r="I55" s="242" t="s">
        <v>89</v>
      </c>
      <c r="J55" s="248">
        <v>57740</v>
      </c>
      <c r="K55" s="242" t="s">
        <v>60</v>
      </c>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row>
    <row r="56" spans="2:34" s="37" customFormat="1" hidden="1">
      <c r="B56" s="242">
        <f>VLOOKUP(C56,Companies[],3,FALSE)</f>
        <v>1001862964</v>
      </c>
      <c r="C56" s="242" t="s">
        <v>360</v>
      </c>
      <c r="D56" s="242" t="s">
        <v>328</v>
      </c>
      <c r="E56" s="242" t="s">
        <v>470</v>
      </c>
      <c r="F56" s="242" t="s">
        <v>80</v>
      </c>
      <c r="G56" s="242" t="s">
        <v>60</v>
      </c>
      <c r="H56" s="242"/>
      <c r="I56" s="242" t="s">
        <v>89</v>
      </c>
      <c r="J56" s="248">
        <v>0</v>
      </c>
      <c r="K56" s="242" t="s">
        <v>60</v>
      </c>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row>
    <row r="57" spans="2:34" s="37" customFormat="1" hidden="1">
      <c r="B57" s="242">
        <f>VLOOKUP(C57,Companies[],3,FALSE)</f>
        <v>1001862964</v>
      </c>
      <c r="C57" s="242" t="s">
        <v>360</v>
      </c>
      <c r="D57" s="242" t="s">
        <v>324</v>
      </c>
      <c r="E57" s="242" t="s">
        <v>462</v>
      </c>
      <c r="F57" s="242" t="s">
        <v>60</v>
      </c>
      <c r="G57" s="242" t="s">
        <v>60</v>
      </c>
      <c r="H57" s="242"/>
      <c r="I57" s="242" t="s">
        <v>89</v>
      </c>
      <c r="J57" s="248">
        <v>6389637.51000001</v>
      </c>
      <c r="K57" s="242" t="s">
        <v>60</v>
      </c>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row>
    <row r="58" spans="2:34" s="37" customFormat="1">
      <c r="B58" s="242">
        <f>VLOOKUP(C58,Companies[],3,FALSE)</f>
        <v>1001862964</v>
      </c>
      <c r="C58" s="242" t="s">
        <v>360</v>
      </c>
      <c r="D58" s="242" t="s">
        <v>324</v>
      </c>
      <c r="E58" s="242" t="s">
        <v>459</v>
      </c>
      <c r="F58" s="242" t="s">
        <v>80</v>
      </c>
      <c r="G58" s="242" t="s">
        <v>80</v>
      </c>
      <c r="H58" s="242" t="s">
        <v>404</v>
      </c>
      <c r="I58" s="242" t="s">
        <v>89</v>
      </c>
      <c r="J58" s="248">
        <v>1833669225.8277321</v>
      </c>
      <c r="K58" s="242" t="s">
        <v>60</v>
      </c>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row>
    <row r="59" spans="2:34" s="37" customFormat="1" hidden="1">
      <c r="B59" s="242">
        <f>VLOOKUP(C59,Companies[],3,FALSE)</f>
        <v>1001862964</v>
      </c>
      <c r="C59" s="242" t="s">
        <v>360</v>
      </c>
      <c r="D59" s="242" t="s">
        <v>324</v>
      </c>
      <c r="E59" s="242" t="s">
        <v>467</v>
      </c>
      <c r="F59" s="242" t="s">
        <v>60</v>
      </c>
      <c r="G59" s="242" t="s">
        <v>60</v>
      </c>
      <c r="H59" s="242"/>
      <c r="I59" s="242" t="s">
        <v>89</v>
      </c>
      <c r="J59" s="248">
        <v>147472717</v>
      </c>
      <c r="K59" s="242" t="s">
        <v>60</v>
      </c>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row>
    <row r="60" spans="2:34" s="37" customFormat="1" hidden="1">
      <c r="B60" s="242">
        <f>VLOOKUP(C60,Companies[],3,FALSE)</f>
        <v>1001862964</v>
      </c>
      <c r="C60" s="242" t="s">
        <v>360</v>
      </c>
      <c r="D60" s="242" t="s">
        <v>324</v>
      </c>
      <c r="E60" s="242" t="s">
        <v>464</v>
      </c>
      <c r="F60" s="242" t="s">
        <v>60</v>
      </c>
      <c r="G60" s="242" t="s">
        <v>60</v>
      </c>
      <c r="H60" s="242"/>
      <c r="I60" s="242" t="s">
        <v>89</v>
      </c>
      <c r="J60" s="248">
        <v>253071961</v>
      </c>
      <c r="K60" s="242" t="s">
        <v>60</v>
      </c>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row>
    <row r="61" spans="2:34" s="37" customFormat="1" hidden="1">
      <c r="B61" s="242">
        <f>VLOOKUP(C61,Companies[],3,FALSE)</f>
        <v>1001862964</v>
      </c>
      <c r="C61" s="242" t="s">
        <v>360</v>
      </c>
      <c r="D61" s="242" t="s">
        <v>332</v>
      </c>
      <c r="E61" s="242" t="s">
        <v>332</v>
      </c>
      <c r="F61" s="242" t="s">
        <v>80</v>
      </c>
      <c r="G61" s="242" t="s">
        <v>60</v>
      </c>
      <c r="H61" s="242"/>
      <c r="I61" s="242" t="s">
        <v>89</v>
      </c>
      <c r="J61" s="248">
        <v>22590764.02</v>
      </c>
      <c r="K61" s="242" t="s">
        <v>60</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row>
    <row r="62" spans="2:34" s="37" customFormat="1" hidden="1">
      <c r="B62" s="242">
        <f>VLOOKUP(C62,Companies[],3,FALSE)</f>
        <v>1001862964</v>
      </c>
      <c r="C62" s="242" t="s">
        <v>360</v>
      </c>
      <c r="D62" s="242" t="s">
        <v>324</v>
      </c>
      <c r="E62" s="242" t="s">
        <v>461</v>
      </c>
      <c r="F62" s="242" t="s">
        <v>60</v>
      </c>
      <c r="G62" s="242" t="s">
        <v>60</v>
      </c>
      <c r="H62" s="242"/>
      <c r="I62" s="242" t="s">
        <v>89</v>
      </c>
      <c r="J62" s="248">
        <v>205788924.05000001</v>
      </c>
      <c r="K62" s="242" t="s">
        <v>60</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row>
    <row r="63" spans="2:34" s="37" customFormat="1">
      <c r="B63" s="242">
        <f>VLOOKUP(C63,Companies[],3,FALSE)</f>
        <v>1001862964</v>
      </c>
      <c r="C63" s="242" t="s">
        <v>360</v>
      </c>
      <c r="D63" s="242" t="s">
        <v>330</v>
      </c>
      <c r="E63" s="242" t="s">
        <v>476</v>
      </c>
      <c r="F63" s="242" t="s">
        <v>80</v>
      </c>
      <c r="G63" s="242" t="s">
        <v>80</v>
      </c>
      <c r="H63" s="242" t="s">
        <v>404</v>
      </c>
      <c r="I63" s="242" t="s">
        <v>89</v>
      </c>
      <c r="J63" s="248">
        <v>416759.78</v>
      </c>
      <c r="K63" s="242" t="s">
        <v>60</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row>
    <row r="64" spans="2:34" s="37" customFormat="1">
      <c r="B64" s="242">
        <f>VLOOKUP(C64,Companies[],3,FALSE)</f>
        <v>1001862964</v>
      </c>
      <c r="C64" s="242" t="s">
        <v>360</v>
      </c>
      <c r="D64" s="242" t="s">
        <v>330</v>
      </c>
      <c r="E64" s="242" t="s">
        <v>476</v>
      </c>
      <c r="F64" s="242" t="s">
        <v>80</v>
      </c>
      <c r="G64" s="242" t="s">
        <v>80</v>
      </c>
      <c r="H64" s="242" t="s">
        <v>404</v>
      </c>
      <c r="I64" s="242" t="s">
        <v>89</v>
      </c>
      <c r="J64" s="248">
        <v>409395.67</v>
      </c>
      <c r="K64" s="242" t="s">
        <v>60</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row>
    <row r="65" spans="2:34" s="37" customFormat="1">
      <c r="B65" s="242">
        <f>VLOOKUP(C65,Companies[],3,FALSE)</f>
        <v>1001862964</v>
      </c>
      <c r="C65" s="242" t="s">
        <v>360</v>
      </c>
      <c r="D65" s="242" t="s">
        <v>330</v>
      </c>
      <c r="E65" s="242" t="s">
        <v>476</v>
      </c>
      <c r="F65" s="242" t="s">
        <v>80</v>
      </c>
      <c r="G65" s="242" t="s">
        <v>80</v>
      </c>
      <c r="H65" s="242" t="s">
        <v>404</v>
      </c>
      <c r="I65" s="242" t="s">
        <v>89</v>
      </c>
      <c r="J65" s="248">
        <v>403031.66</v>
      </c>
      <c r="K65" s="242" t="s">
        <v>60</v>
      </c>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row>
    <row r="66" spans="2:34" s="37" customFormat="1">
      <c r="B66" s="242">
        <f>VLOOKUP(C66,Companies[],3,FALSE)</f>
        <v>1001862964</v>
      </c>
      <c r="C66" s="242" t="s">
        <v>360</v>
      </c>
      <c r="D66" s="242" t="s">
        <v>330</v>
      </c>
      <c r="E66" s="242" t="s">
        <v>476</v>
      </c>
      <c r="F66" s="242" t="s">
        <v>80</v>
      </c>
      <c r="G66" s="242" t="s">
        <v>80</v>
      </c>
      <c r="H66" s="242" t="s">
        <v>404</v>
      </c>
      <c r="I66" s="242" t="s">
        <v>89</v>
      </c>
      <c r="J66" s="248">
        <v>125290.7</v>
      </c>
      <c r="K66" s="242" t="s">
        <v>60</v>
      </c>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row>
    <row r="67" spans="2:34" s="37" customFormat="1">
      <c r="B67" s="242">
        <f>VLOOKUP(C67,Companies[],3,FALSE)</f>
        <v>1001862964</v>
      </c>
      <c r="C67" s="242" t="s">
        <v>360</v>
      </c>
      <c r="D67" s="242" t="s">
        <v>330</v>
      </c>
      <c r="E67" s="242" t="s">
        <v>476</v>
      </c>
      <c r="F67" s="242" t="s">
        <v>80</v>
      </c>
      <c r="G67" s="242" t="s">
        <v>80</v>
      </c>
      <c r="H67" s="242" t="s">
        <v>404</v>
      </c>
      <c r="I67" s="242" t="s">
        <v>89</v>
      </c>
      <c r="J67" s="248">
        <v>236910.07</v>
      </c>
      <c r="K67" s="242" t="s">
        <v>60</v>
      </c>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row>
    <row r="68" spans="2:34" s="37" customFormat="1" hidden="1">
      <c r="B68" s="242">
        <f>VLOOKUP(C68,Companies[],3,FALSE)</f>
        <v>1001602517</v>
      </c>
      <c r="C68" s="242" t="s">
        <v>349</v>
      </c>
      <c r="D68" s="242" t="s">
        <v>324</v>
      </c>
      <c r="E68" s="242" t="s">
        <v>456</v>
      </c>
      <c r="F68" s="242" t="s">
        <v>60</v>
      </c>
      <c r="G68" s="242" t="s">
        <v>60</v>
      </c>
      <c r="H68" s="242"/>
      <c r="I68" s="242" t="s">
        <v>89</v>
      </c>
      <c r="J68" s="248">
        <v>1791262811.3400002</v>
      </c>
      <c r="K68" s="242" t="s">
        <v>60</v>
      </c>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row>
    <row r="69" spans="2:34" s="37" customFormat="1" hidden="1">
      <c r="B69" s="242">
        <f>VLOOKUP(C69,Companies[],3,FALSE)</f>
        <v>1001602517</v>
      </c>
      <c r="C69" s="242" t="s">
        <v>349</v>
      </c>
      <c r="D69" s="242" t="s">
        <v>324</v>
      </c>
      <c r="E69" s="242" t="s">
        <v>463</v>
      </c>
      <c r="F69" s="242" t="s">
        <v>60</v>
      </c>
      <c r="G69" s="242" t="s">
        <v>60</v>
      </c>
      <c r="H69" s="242"/>
      <c r="I69" s="242" t="s">
        <v>89</v>
      </c>
      <c r="J69" s="248">
        <v>0</v>
      </c>
      <c r="K69" s="242" t="s">
        <v>60</v>
      </c>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row>
    <row r="70" spans="2:34" s="37" customFormat="1">
      <c r="B70" s="242">
        <f>VLOOKUP(C70,Companies[],3,FALSE)</f>
        <v>1001602517</v>
      </c>
      <c r="C70" s="242" t="s">
        <v>349</v>
      </c>
      <c r="D70" s="242" t="s">
        <v>328</v>
      </c>
      <c r="E70" s="242" t="s">
        <v>470</v>
      </c>
      <c r="F70" s="242" t="s">
        <v>80</v>
      </c>
      <c r="G70" s="242" t="s">
        <v>80</v>
      </c>
      <c r="H70" s="242" t="s">
        <v>398</v>
      </c>
      <c r="I70" s="242" t="s">
        <v>89</v>
      </c>
      <c r="J70" s="248">
        <v>22640688</v>
      </c>
      <c r="K70" s="242" t="s">
        <v>60</v>
      </c>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row>
    <row r="71" spans="2:34" s="37" customFormat="1" hidden="1">
      <c r="B71" s="242">
        <f>VLOOKUP(C71,Companies[],3,FALSE)</f>
        <v>1001602517</v>
      </c>
      <c r="C71" s="242" t="s">
        <v>349</v>
      </c>
      <c r="D71" s="242" t="s">
        <v>324</v>
      </c>
      <c r="E71" s="242" t="s">
        <v>462</v>
      </c>
      <c r="F71" s="242" t="s">
        <v>60</v>
      </c>
      <c r="G71" s="242" t="s">
        <v>60</v>
      </c>
      <c r="H71" s="242"/>
      <c r="I71" s="242" t="s">
        <v>89</v>
      </c>
      <c r="J71" s="248">
        <v>32032986.299999997</v>
      </c>
      <c r="K71" s="242" t="s">
        <v>60</v>
      </c>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row>
    <row r="72" spans="2:34" s="37" customFormat="1">
      <c r="B72" s="242">
        <f>VLOOKUP(C72,Companies[],3,FALSE)</f>
        <v>1001602517</v>
      </c>
      <c r="C72" s="242" t="s">
        <v>349</v>
      </c>
      <c r="D72" s="242" t="s">
        <v>324</v>
      </c>
      <c r="E72" s="242" t="s">
        <v>459</v>
      </c>
      <c r="F72" s="242" t="s">
        <v>80</v>
      </c>
      <c r="G72" s="242" t="s">
        <v>80</v>
      </c>
      <c r="H72" s="242" t="s">
        <v>398</v>
      </c>
      <c r="I72" s="242" t="s">
        <v>89</v>
      </c>
      <c r="J72" s="248">
        <v>1940117729.3699999</v>
      </c>
      <c r="K72" s="242" t="s">
        <v>60</v>
      </c>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row>
    <row r="73" spans="2:34" s="37" customFormat="1" hidden="1">
      <c r="B73" s="242">
        <f>VLOOKUP(C73,Companies[],3,FALSE)</f>
        <v>1001602517</v>
      </c>
      <c r="C73" s="242" t="s">
        <v>349</v>
      </c>
      <c r="D73" s="242" t="s">
        <v>324</v>
      </c>
      <c r="E73" s="242" t="s">
        <v>467</v>
      </c>
      <c r="F73" s="242" t="s">
        <v>60</v>
      </c>
      <c r="G73" s="242" t="s">
        <v>60</v>
      </c>
      <c r="H73" s="242"/>
      <c r="I73" s="242" t="s">
        <v>89</v>
      </c>
      <c r="J73" s="248">
        <v>379159649.53999996</v>
      </c>
      <c r="K73" s="242" t="s">
        <v>60</v>
      </c>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row>
    <row r="74" spans="2:34" s="37" customFormat="1" hidden="1">
      <c r="B74" s="242">
        <f>VLOOKUP(C74,Companies[],3,FALSE)</f>
        <v>1001602517</v>
      </c>
      <c r="C74" s="242" t="s">
        <v>349</v>
      </c>
      <c r="D74" s="242" t="s">
        <v>324</v>
      </c>
      <c r="E74" s="242" t="s">
        <v>464</v>
      </c>
      <c r="F74" s="242" t="s">
        <v>60</v>
      </c>
      <c r="G74" s="242" t="s">
        <v>60</v>
      </c>
      <c r="H74" s="242"/>
      <c r="I74" s="242" t="s">
        <v>89</v>
      </c>
      <c r="J74" s="248">
        <v>295992555</v>
      </c>
      <c r="K74" s="242" t="s">
        <v>60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row>
    <row r="75" spans="2:34" s="37" customFormat="1" hidden="1">
      <c r="B75" s="242">
        <f>VLOOKUP(C75,Companies[],3,FALSE)</f>
        <v>1001602517</v>
      </c>
      <c r="C75" s="242" t="s">
        <v>349</v>
      </c>
      <c r="D75" s="242" t="s">
        <v>334</v>
      </c>
      <c r="E75" s="242" t="s">
        <v>482</v>
      </c>
      <c r="F75" s="242" t="s">
        <v>80</v>
      </c>
      <c r="G75" s="242" t="s">
        <v>60</v>
      </c>
      <c r="H75" s="242"/>
      <c r="I75" s="242" t="s">
        <v>89</v>
      </c>
      <c r="J75" s="248">
        <v>289543</v>
      </c>
      <c r="K75" s="242" t="s">
        <v>60</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row>
    <row r="76" spans="2:34" s="37" customFormat="1" ht="19.899999999999999" customHeight="1">
      <c r="B76" s="242">
        <f>VLOOKUP(C76,Companies[],3,FALSE)</f>
        <v>1001602517</v>
      </c>
      <c r="C76" s="242" t="s">
        <v>349</v>
      </c>
      <c r="D76" s="242" t="s">
        <v>324</v>
      </c>
      <c r="E76" s="242" t="s">
        <v>473</v>
      </c>
      <c r="F76" s="242" t="s">
        <v>60</v>
      </c>
      <c r="G76" s="242" t="s">
        <v>60</v>
      </c>
      <c r="H76" s="242"/>
      <c r="I76" s="242" t="s">
        <v>89</v>
      </c>
      <c r="J76" s="248">
        <v>7055929.8000000007</v>
      </c>
      <c r="K76" s="242" t="s">
        <v>60</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row>
    <row r="77" spans="2:34" s="37" customFormat="1" ht="19.149999999999999" customHeight="1">
      <c r="B77" s="242">
        <f>VLOOKUP(C77,Companies[],3,FALSE)</f>
        <v>1001602517</v>
      </c>
      <c r="C77" s="242" t="s">
        <v>349</v>
      </c>
      <c r="D77" s="242" t="s">
        <v>332</v>
      </c>
      <c r="E77" s="242" t="s">
        <v>332</v>
      </c>
      <c r="F77" s="242" t="s">
        <v>60</v>
      </c>
      <c r="G77" s="242" t="s">
        <v>60</v>
      </c>
      <c r="H77" s="242"/>
      <c r="I77" s="242" t="s">
        <v>89</v>
      </c>
      <c r="J77" s="248">
        <v>14161735.2018</v>
      </c>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row>
    <row r="78" spans="2:34" s="37" customFormat="1" ht="12.6" customHeight="1">
      <c r="B78" s="242">
        <f>VLOOKUP(C78,Companies[],3,FALSE)</f>
        <v>1001602517</v>
      </c>
      <c r="C78" s="242" t="s">
        <v>349</v>
      </c>
      <c r="D78" s="242" t="s">
        <v>324</v>
      </c>
      <c r="E78" s="242" t="s">
        <v>461</v>
      </c>
      <c r="F78" s="242" t="s">
        <v>60</v>
      </c>
      <c r="G78" s="242" t="s">
        <v>60</v>
      </c>
      <c r="H78" s="242"/>
      <c r="I78" s="242" t="s">
        <v>89</v>
      </c>
      <c r="J78" s="248">
        <v>2992091061.3239374</v>
      </c>
      <c r="K78" s="242" t="s">
        <v>60</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row>
    <row r="79" spans="2:34" s="37" customFormat="1" ht="41.45" customHeight="1">
      <c r="B79" s="242">
        <f>VLOOKUP(C79,Companies[],3,FALSE)</f>
        <v>1001602517</v>
      </c>
      <c r="C79" s="242" t="s">
        <v>349</v>
      </c>
      <c r="D79" s="242" t="s">
        <v>330</v>
      </c>
      <c r="E79" s="242" t="s">
        <v>476</v>
      </c>
      <c r="F79" s="242" t="s">
        <v>80</v>
      </c>
      <c r="G79" s="242" t="s">
        <v>80</v>
      </c>
      <c r="H79" s="242" t="s">
        <v>398</v>
      </c>
      <c r="I79" s="242" t="s">
        <v>89</v>
      </c>
      <c r="J79" s="248">
        <v>444996</v>
      </c>
      <c r="K79" s="242" t="s">
        <v>60</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row>
    <row r="80" spans="2:34" s="37" customFormat="1" hidden="1">
      <c r="B80" s="242">
        <f>VLOOKUP(C80,Companies[],3,FALSE)</f>
        <v>1001772785</v>
      </c>
      <c r="C80" s="242" t="s">
        <v>354</v>
      </c>
      <c r="D80" s="242" t="s">
        <v>324</v>
      </c>
      <c r="E80" s="242" t="s">
        <v>456</v>
      </c>
      <c r="F80" s="242" t="s">
        <v>60</v>
      </c>
      <c r="G80" s="242" t="s">
        <v>60</v>
      </c>
      <c r="H80" s="242"/>
      <c r="I80" s="242" t="s">
        <v>89</v>
      </c>
      <c r="J80" s="248">
        <v>388076719.14000005</v>
      </c>
      <c r="K80" s="242" t="s">
        <v>60</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row>
    <row r="81" spans="2:34" s="37" customFormat="1" hidden="1">
      <c r="B81" s="242">
        <f>VLOOKUP(C81,Companies[],3,FALSE)</f>
        <v>1001772785</v>
      </c>
      <c r="C81" s="242" t="s">
        <v>354</v>
      </c>
      <c r="D81" s="242" t="s">
        <v>324</v>
      </c>
      <c r="E81" s="242" t="s">
        <v>463</v>
      </c>
      <c r="F81" s="242" t="s">
        <v>60</v>
      </c>
      <c r="G81" s="242" t="s">
        <v>60</v>
      </c>
      <c r="H81" s="242"/>
      <c r="I81" s="242" t="s">
        <v>89</v>
      </c>
      <c r="J81" s="248">
        <v>0</v>
      </c>
      <c r="K81" s="242" t="s">
        <v>60</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row>
    <row r="82" spans="2:34" s="37" customFormat="1" ht="29.45" customHeight="1">
      <c r="B82" s="242">
        <f>VLOOKUP(C82,Companies[],3,FALSE)</f>
        <v>1001772785</v>
      </c>
      <c r="C82" s="242" t="s">
        <v>354</v>
      </c>
      <c r="D82" s="242" t="s">
        <v>324</v>
      </c>
      <c r="E82" s="242" t="s">
        <v>488</v>
      </c>
      <c r="F82" s="242" t="s">
        <v>80</v>
      </c>
      <c r="G82" s="242" t="s">
        <v>60</v>
      </c>
      <c r="H82" s="242"/>
      <c r="I82" s="242" t="s">
        <v>89</v>
      </c>
      <c r="J82" s="248">
        <v>659397.18999999994</v>
      </c>
      <c r="K82" s="242" t="s">
        <v>60</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row>
    <row r="83" spans="2:34" s="37" customFormat="1" ht="18" customHeight="1">
      <c r="B83" s="242">
        <f>VLOOKUP(C83,Companies[],3,FALSE)</f>
        <v>1001772785</v>
      </c>
      <c r="C83" s="242" t="s">
        <v>354</v>
      </c>
      <c r="D83" s="242" t="s">
        <v>328</v>
      </c>
      <c r="E83" s="242" t="s">
        <v>470</v>
      </c>
      <c r="F83" s="242" t="s">
        <v>80</v>
      </c>
      <c r="G83" s="242" t="s">
        <v>60</v>
      </c>
      <c r="H83" s="242"/>
      <c r="I83" s="242" t="s">
        <v>89</v>
      </c>
      <c r="J83" s="248">
        <v>27832467.84</v>
      </c>
      <c r="K83" s="242" t="s">
        <v>60</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row>
    <row r="84" spans="2:34" s="37" customFormat="1" ht="18" customHeight="1">
      <c r="B84" s="242">
        <f>VLOOKUP(C84,Companies[],3,FALSE)</f>
        <v>1001772785</v>
      </c>
      <c r="C84" s="242" t="s">
        <v>354</v>
      </c>
      <c r="D84" s="242" t="s">
        <v>324</v>
      </c>
      <c r="E84" s="242" t="s">
        <v>467</v>
      </c>
      <c r="F84" s="242" t="s">
        <v>60</v>
      </c>
      <c r="G84" s="242" t="s">
        <v>60</v>
      </c>
      <c r="H84" s="242"/>
      <c r="I84" s="242" t="s">
        <v>89</v>
      </c>
      <c r="J84" s="248">
        <v>184075235.09999999</v>
      </c>
      <c r="K84" s="242" t="s">
        <v>60</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row>
    <row r="85" spans="2:34" s="37" customFormat="1" ht="21" customHeight="1">
      <c r="B85" s="242">
        <f>VLOOKUP(C85,Companies[],3,FALSE)</f>
        <v>1001772785</v>
      </c>
      <c r="C85" s="242" t="s">
        <v>354</v>
      </c>
      <c r="D85" s="242" t="s">
        <v>324</v>
      </c>
      <c r="E85" s="242" t="s">
        <v>464</v>
      </c>
      <c r="F85" s="242" t="s">
        <v>60</v>
      </c>
      <c r="G85" s="242" t="s">
        <v>60</v>
      </c>
      <c r="H85" s="242"/>
      <c r="I85" s="242" t="s">
        <v>89</v>
      </c>
      <c r="J85" s="248">
        <v>0</v>
      </c>
      <c r="K85" s="242" t="s">
        <v>60</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row>
    <row r="86" spans="2:34" s="37" customFormat="1" ht="6.6" customHeight="1">
      <c r="B86" s="242">
        <f>VLOOKUP(C86,Companies[],3,FALSE)</f>
        <v>1001772785</v>
      </c>
      <c r="C86" s="242" t="s">
        <v>354</v>
      </c>
      <c r="D86" s="242" t="s">
        <v>334</v>
      </c>
      <c r="E86" s="242" t="s">
        <v>482</v>
      </c>
      <c r="F86" s="242" t="s">
        <v>80</v>
      </c>
      <c r="G86" s="242" t="s">
        <v>60</v>
      </c>
      <c r="H86" s="242"/>
      <c r="I86" s="242" t="s">
        <v>89</v>
      </c>
      <c r="J86" s="248">
        <v>7023793.5700000003</v>
      </c>
      <c r="K86" s="242" t="s">
        <v>60</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row>
    <row r="87" spans="2:34" s="37" customFormat="1" ht="13.9" customHeight="1">
      <c r="B87" s="242">
        <f>VLOOKUP(C87,Companies[],3,FALSE)</f>
        <v>1001772785</v>
      </c>
      <c r="C87" s="242" t="s">
        <v>354</v>
      </c>
      <c r="D87" s="242" t="s">
        <v>324</v>
      </c>
      <c r="E87" s="242" t="s">
        <v>461</v>
      </c>
      <c r="F87" s="242" t="s">
        <v>60</v>
      </c>
      <c r="G87" s="242" t="s">
        <v>60</v>
      </c>
      <c r="H87" s="242"/>
      <c r="I87" s="242" t="s">
        <v>89</v>
      </c>
      <c r="J87" s="248">
        <v>0</v>
      </c>
      <c r="K87" s="242" t="s">
        <v>60</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row>
    <row r="88" spans="2:34" s="37" customFormat="1">
      <c r="B88" s="242">
        <f>VLOOKUP(C88,Companies[],3,FALSE)</f>
        <v>1001772785</v>
      </c>
      <c r="C88" s="242" t="s">
        <v>354</v>
      </c>
      <c r="D88" s="242" t="s">
        <v>330</v>
      </c>
      <c r="E88" s="242" t="s">
        <v>476</v>
      </c>
      <c r="F88" s="242" t="s">
        <v>80</v>
      </c>
      <c r="G88" s="242" t="s">
        <v>80</v>
      </c>
      <c r="H88" s="242" t="s">
        <v>411</v>
      </c>
      <c r="I88" s="242" t="s">
        <v>89</v>
      </c>
      <c r="J88" s="248">
        <v>44683.68</v>
      </c>
      <c r="K88" s="242" t="s">
        <v>60</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row>
    <row r="89" spans="2:34" s="37" customFormat="1">
      <c r="B89" s="242">
        <f>VLOOKUP(C89,Companies[],3,FALSE)</f>
        <v>1001772785</v>
      </c>
      <c r="C89" s="242" t="s">
        <v>354</v>
      </c>
      <c r="D89" s="242" t="s">
        <v>330</v>
      </c>
      <c r="E89" s="242" t="s">
        <v>476</v>
      </c>
      <c r="F89" s="242" t="s">
        <v>80</v>
      </c>
      <c r="G89" s="242" t="s">
        <v>80</v>
      </c>
      <c r="H89" s="242" t="s">
        <v>411</v>
      </c>
      <c r="I89" s="242" t="s">
        <v>89</v>
      </c>
      <c r="J89" s="248">
        <v>4145.96</v>
      </c>
      <c r="K89" s="242" t="s">
        <v>60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row>
    <row r="90" spans="2:34" s="37" customFormat="1">
      <c r="B90" s="242">
        <f>VLOOKUP(C90,Companies[],3,FALSE)</f>
        <v>1001772785</v>
      </c>
      <c r="C90" s="242" t="s">
        <v>354</v>
      </c>
      <c r="D90" s="242" t="s">
        <v>330</v>
      </c>
      <c r="E90" s="242" t="s">
        <v>476</v>
      </c>
      <c r="F90" s="242" t="s">
        <v>80</v>
      </c>
      <c r="G90" s="242" t="s">
        <v>80</v>
      </c>
      <c r="H90" s="242" t="s">
        <v>411</v>
      </c>
      <c r="I90" s="242" t="s">
        <v>89</v>
      </c>
      <c r="J90" s="248">
        <v>16170.17</v>
      </c>
      <c r="K90" s="242" t="s">
        <v>60</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row>
    <row r="91" spans="2:34" s="37" customFormat="1">
      <c r="B91" s="242">
        <f>VLOOKUP(C91,Companies[],3,FALSE)</f>
        <v>1001772785</v>
      </c>
      <c r="C91" s="242" t="s">
        <v>354</v>
      </c>
      <c r="D91" s="242" t="s">
        <v>330</v>
      </c>
      <c r="E91" s="242" t="s">
        <v>476</v>
      </c>
      <c r="F91" s="242" t="s">
        <v>80</v>
      </c>
      <c r="G91" s="242" t="s">
        <v>80</v>
      </c>
      <c r="H91" s="242" t="s">
        <v>411</v>
      </c>
      <c r="I91" s="242" t="s">
        <v>89</v>
      </c>
      <c r="J91" s="248">
        <v>176314.97</v>
      </c>
      <c r="K91" s="242" t="s">
        <v>60</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row>
    <row r="92" spans="2:34" s="37" customFormat="1">
      <c r="B92" s="242">
        <f>VLOOKUP(C92,Companies[],3,FALSE)</f>
        <v>1001772785</v>
      </c>
      <c r="C92" s="242" t="s">
        <v>354</v>
      </c>
      <c r="D92" s="242" t="s">
        <v>330</v>
      </c>
      <c r="E92" s="242" t="s">
        <v>476</v>
      </c>
      <c r="F92" s="242" t="s">
        <v>80</v>
      </c>
      <c r="G92" s="242" t="s">
        <v>80</v>
      </c>
      <c r="H92" s="242" t="s">
        <v>411</v>
      </c>
      <c r="I92" s="242" t="s">
        <v>89</v>
      </c>
      <c r="J92" s="248">
        <v>120678.26</v>
      </c>
      <c r="K92" s="242" t="s">
        <v>60</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row>
    <row r="93" spans="2:34" s="37" customFormat="1" hidden="1">
      <c r="B93" s="242">
        <f>VLOOKUP(C93,Companies[],3,FALSE)</f>
        <v>1001666382</v>
      </c>
      <c r="C93" s="242" t="s">
        <v>377</v>
      </c>
      <c r="D93" s="242" t="s">
        <v>324</v>
      </c>
      <c r="E93" s="242" t="s">
        <v>456</v>
      </c>
      <c r="F93" s="242" t="s">
        <v>60</v>
      </c>
      <c r="G93" s="242" t="s">
        <v>60</v>
      </c>
      <c r="H93" s="242"/>
      <c r="I93" s="242" t="s">
        <v>89</v>
      </c>
      <c r="J93" s="248">
        <v>108496697.67</v>
      </c>
      <c r="K93" s="242" t="s">
        <v>60</v>
      </c>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row>
    <row r="94" spans="2:34" s="37" customFormat="1" hidden="1">
      <c r="B94" s="242">
        <f>VLOOKUP(C94,Companies[],3,FALSE)</f>
        <v>1001666382</v>
      </c>
      <c r="C94" s="242" t="s">
        <v>377</v>
      </c>
      <c r="D94" s="242" t="s">
        <v>324</v>
      </c>
      <c r="E94" s="242" t="s">
        <v>463</v>
      </c>
      <c r="F94" s="242" t="s">
        <v>60</v>
      </c>
      <c r="G94" s="242" t="s">
        <v>60</v>
      </c>
      <c r="H94" s="242"/>
      <c r="I94" s="242" t="s">
        <v>89</v>
      </c>
      <c r="J94" s="248">
        <v>15010072.82</v>
      </c>
      <c r="K94" s="242" t="s">
        <v>60</v>
      </c>
      <c r="L94" s="242"/>
      <c r="M94" s="242"/>
      <c r="N94" s="242"/>
      <c r="O94" s="242"/>
      <c r="P94" s="242"/>
      <c r="Q94" s="242"/>
      <c r="R94" s="242"/>
      <c r="S94" s="242"/>
      <c r="T94" s="242"/>
      <c r="U94" s="242"/>
      <c r="V94" s="242"/>
      <c r="W94" s="242"/>
      <c r="X94" s="242"/>
      <c r="Y94" s="242"/>
      <c r="Z94" s="242"/>
      <c r="AA94" s="242"/>
      <c r="AB94" s="242"/>
      <c r="AC94" s="242"/>
      <c r="AD94" s="242"/>
      <c r="AE94" s="242"/>
      <c r="AF94" s="242"/>
      <c r="AG94" s="242"/>
      <c r="AH94" s="242"/>
    </row>
    <row r="95" spans="2:34" s="37" customFormat="1" hidden="1">
      <c r="B95" s="242">
        <f>VLOOKUP(C95,Companies[],3,FALSE)</f>
        <v>1001666382</v>
      </c>
      <c r="C95" s="242" t="s">
        <v>377</v>
      </c>
      <c r="D95" s="242" t="s">
        <v>324</v>
      </c>
      <c r="E95" s="242" t="s">
        <v>488</v>
      </c>
      <c r="F95" s="242" t="s">
        <v>60</v>
      </c>
      <c r="G95" s="242" t="s">
        <v>60</v>
      </c>
      <c r="H95" s="242"/>
      <c r="I95" s="242" t="s">
        <v>89</v>
      </c>
      <c r="J95" s="248">
        <v>0</v>
      </c>
      <c r="K95" s="242" t="s">
        <v>60</v>
      </c>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row>
    <row r="96" spans="2:34" s="37" customFormat="1" hidden="1">
      <c r="B96" s="242">
        <f>VLOOKUP(C96,Companies[],3,FALSE)</f>
        <v>1001666382</v>
      </c>
      <c r="C96" s="242" t="s">
        <v>377</v>
      </c>
      <c r="D96" s="242" t="s">
        <v>328</v>
      </c>
      <c r="E96" s="242" t="s">
        <v>470</v>
      </c>
      <c r="F96" s="242" t="s">
        <v>80</v>
      </c>
      <c r="G96" s="242" t="s">
        <v>60</v>
      </c>
      <c r="H96" s="242"/>
      <c r="I96" s="242" t="s">
        <v>89</v>
      </c>
      <c r="J96" s="248">
        <v>4435145.8</v>
      </c>
      <c r="K96" s="242" t="s">
        <v>60</v>
      </c>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row>
    <row r="97" spans="2:34" s="37" customFormat="1" hidden="1">
      <c r="B97" s="242">
        <f>VLOOKUP(C97,Companies[],3,FALSE)</f>
        <v>1001666382</v>
      </c>
      <c r="C97" s="242" t="s">
        <v>377</v>
      </c>
      <c r="D97" s="242" t="s">
        <v>324</v>
      </c>
      <c r="E97" s="242" t="s">
        <v>462</v>
      </c>
      <c r="F97" s="242" t="s">
        <v>60</v>
      </c>
      <c r="G97" s="242" t="s">
        <v>60</v>
      </c>
      <c r="H97" s="242"/>
      <c r="I97" s="242" t="s">
        <v>89</v>
      </c>
      <c r="J97" s="248">
        <v>0</v>
      </c>
      <c r="K97" s="242" t="s">
        <v>60</v>
      </c>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row>
    <row r="98" spans="2:34" s="37" customFormat="1" hidden="1">
      <c r="B98" s="242">
        <f>VLOOKUP(C98,Companies[],3,FALSE)</f>
        <v>1001666382</v>
      </c>
      <c r="C98" s="242" t="s">
        <v>377</v>
      </c>
      <c r="D98" s="242" t="s">
        <v>324</v>
      </c>
      <c r="E98" s="242" t="s">
        <v>459</v>
      </c>
      <c r="F98" s="242" t="s">
        <v>80</v>
      </c>
      <c r="G98" s="242" t="s">
        <v>60</v>
      </c>
      <c r="H98" s="242"/>
      <c r="I98" s="242" t="s">
        <v>89</v>
      </c>
      <c r="J98" s="248">
        <v>1942702.4699999995</v>
      </c>
      <c r="K98" s="242" t="s">
        <v>60</v>
      </c>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row>
    <row r="99" spans="2:34" s="37" customFormat="1" hidden="1">
      <c r="B99" s="242">
        <f>VLOOKUP(C99,Companies[],3,FALSE)</f>
        <v>1001666382</v>
      </c>
      <c r="C99" s="242" t="s">
        <v>377</v>
      </c>
      <c r="D99" s="242" t="s">
        <v>324</v>
      </c>
      <c r="E99" s="242" t="s">
        <v>467</v>
      </c>
      <c r="F99" s="242" t="s">
        <v>60</v>
      </c>
      <c r="G99" s="242" t="s">
        <v>60</v>
      </c>
      <c r="H99" s="242"/>
      <c r="I99" s="242" t="s">
        <v>89</v>
      </c>
      <c r="J99" s="248">
        <v>2718284.2</v>
      </c>
      <c r="K99" s="242" t="s">
        <v>60</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row>
    <row r="100" spans="2:34" s="37" customFormat="1" hidden="1">
      <c r="B100" s="242">
        <f>VLOOKUP(C100,Companies[],3,FALSE)</f>
        <v>1001666382</v>
      </c>
      <c r="C100" s="242" t="s">
        <v>377</v>
      </c>
      <c r="D100" s="242" t="s">
        <v>324</v>
      </c>
      <c r="E100" s="242" t="s">
        <v>464</v>
      </c>
      <c r="F100" s="242" t="s">
        <v>60</v>
      </c>
      <c r="G100" s="242" t="s">
        <v>60</v>
      </c>
      <c r="H100" s="242"/>
      <c r="I100" s="242" t="s">
        <v>89</v>
      </c>
      <c r="J100" s="248">
        <v>7326553</v>
      </c>
      <c r="K100" s="242" t="s">
        <v>60</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row>
    <row r="101" spans="2:34" s="37" customFormat="1" hidden="1">
      <c r="B101" s="242">
        <f>VLOOKUP(C101,Companies[],3,FALSE)</f>
        <v>1001666382</v>
      </c>
      <c r="C101" s="242" t="s">
        <v>377</v>
      </c>
      <c r="D101" s="242" t="s">
        <v>324</v>
      </c>
      <c r="E101" s="242" t="s">
        <v>473</v>
      </c>
      <c r="F101" s="242" t="s">
        <v>60</v>
      </c>
      <c r="G101" s="242" t="s">
        <v>60</v>
      </c>
      <c r="H101" s="242"/>
      <c r="I101" s="242" t="s">
        <v>89</v>
      </c>
      <c r="J101" s="248">
        <v>17343026.210000001</v>
      </c>
      <c r="K101" s="242" t="s">
        <v>60</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row>
    <row r="102" spans="2:34" s="37" customFormat="1" hidden="1">
      <c r="B102" s="242">
        <f>VLOOKUP(C102,Companies[],3,FALSE)</f>
        <v>1001666382</v>
      </c>
      <c r="C102" s="242" t="s">
        <v>377</v>
      </c>
      <c r="D102" s="242" t="s">
        <v>324</v>
      </c>
      <c r="E102" s="242" t="s">
        <v>461</v>
      </c>
      <c r="F102" s="242" t="s">
        <v>60</v>
      </c>
      <c r="G102" s="242" t="s">
        <v>60</v>
      </c>
      <c r="H102" s="242"/>
      <c r="I102" s="242" t="s">
        <v>89</v>
      </c>
      <c r="J102" s="248">
        <v>82280206.870000005</v>
      </c>
      <c r="K102" s="242" t="s">
        <v>60</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row>
    <row r="103" spans="2:34" s="37" customFormat="1" hidden="1">
      <c r="B103" s="242">
        <f>VLOOKUP(C103,Companies[],3,FALSE)</f>
        <v>1001666382</v>
      </c>
      <c r="C103" s="242" t="s">
        <v>377</v>
      </c>
      <c r="D103" s="242" t="s">
        <v>330</v>
      </c>
      <c r="E103" s="242" t="s">
        <v>476</v>
      </c>
      <c r="F103" s="242" t="s">
        <v>80</v>
      </c>
      <c r="G103" s="242" t="s">
        <v>60</v>
      </c>
      <c r="H103" s="242"/>
      <c r="I103" s="242" t="s">
        <v>89</v>
      </c>
      <c r="J103" s="248">
        <v>0</v>
      </c>
      <c r="K103" s="242" t="s">
        <v>60</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row>
    <row r="104" spans="2:34" s="37" customFormat="1" hidden="1">
      <c r="B104" s="242">
        <f>VLOOKUP(C104,Companies[],3,FALSE)</f>
        <v>1001666382</v>
      </c>
      <c r="C104" s="242" t="s">
        <v>377</v>
      </c>
      <c r="D104" s="242" t="s">
        <v>328</v>
      </c>
      <c r="E104" s="242" t="s">
        <v>484</v>
      </c>
      <c r="F104" s="242" t="s">
        <v>60</v>
      </c>
      <c r="G104" s="242" t="s">
        <v>60</v>
      </c>
      <c r="H104" s="242"/>
      <c r="I104" s="242" t="s">
        <v>89</v>
      </c>
      <c r="J104" s="248">
        <v>93139.8</v>
      </c>
      <c r="K104" s="242" t="s">
        <v>60</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row>
    <row r="105" spans="2:34" s="37" customFormat="1" hidden="1">
      <c r="B105" s="242">
        <f>VLOOKUP(C105,Companies[],3,FALSE)</f>
        <v>1001582192</v>
      </c>
      <c r="C105" s="242" t="s">
        <v>371</v>
      </c>
      <c r="D105" s="242" t="s">
        <v>324</v>
      </c>
      <c r="E105" s="242" t="s">
        <v>456</v>
      </c>
      <c r="F105" s="242" t="s">
        <v>60</v>
      </c>
      <c r="G105" s="242" t="s">
        <v>60</v>
      </c>
      <c r="H105" s="242"/>
      <c r="I105" s="242" t="s">
        <v>89</v>
      </c>
      <c r="J105" s="248">
        <v>134822147.67999998</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row>
    <row r="106" spans="2:34" s="37" customFormat="1">
      <c r="B106" s="242">
        <f>VLOOKUP(C106,Companies[],3,FALSE)</f>
        <v>1001582192</v>
      </c>
      <c r="C106" s="242" t="s">
        <v>371</v>
      </c>
      <c r="D106" s="242" t="s">
        <v>330</v>
      </c>
      <c r="E106" s="242" t="s">
        <v>485</v>
      </c>
      <c r="F106" s="242" t="s">
        <v>80</v>
      </c>
      <c r="G106" s="242" t="s">
        <v>80</v>
      </c>
      <c r="H106" s="242" t="s">
        <v>420</v>
      </c>
      <c r="I106" s="242" t="s">
        <v>89</v>
      </c>
      <c r="J106" s="248">
        <v>390417.07999999996</v>
      </c>
      <c r="K106" s="242" t="s">
        <v>60</v>
      </c>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row>
    <row r="107" spans="2:34" s="37" customFormat="1">
      <c r="B107" s="242">
        <f>VLOOKUP(C107,Companies[],3,FALSE)</f>
        <v>1001582192</v>
      </c>
      <c r="C107" s="242" t="s">
        <v>371</v>
      </c>
      <c r="D107" s="242" t="s">
        <v>328</v>
      </c>
      <c r="E107" s="242" t="s">
        <v>470</v>
      </c>
      <c r="F107" s="242" t="s">
        <v>80</v>
      </c>
      <c r="G107" s="242" t="s">
        <v>80</v>
      </c>
      <c r="H107" s="242" t="s">
        <v>420</v>
      </c>
      <c r="I107" s="242" t="s">
        <v>89</v>
      </c>
      <c r="J107" s="248">
        <v>4200000</v>
      </c>
      <c r="K107" s="242" t="s">
        <v>60</v>
      </c>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row>
    <row r="108" spans="2:34" s="37" customFormat="1" hidden="1">
      <c r="B108" s="242">
        <f>VLOOKUP(C108,Companies[],3,FALSE)</f>
        <v>1001582192</v>
      </c>
      <c r="C108" s="242" t="s">
        <v>371</v>
      </c>
      <c r="D108" s="242" t="s">
        <v>324</v>
      </c>
      <c r="E108" s="242" t="s">
        <v>462</v>
      </c>
      <c r="F108" s="242" t="s">
        <v>60</v>
      </c>
      <c r="G108" s="242" t="s">
        <v>60</v>
      </c>
      <c r="H108" s="242"/>
      <c r="I108" s="242" t="s">
        <v>89</v>
      </c>
      <c r="J108" s="248">
        <v>0</v>
      </c>
      <c r="K108" s="242" t="s">
        <v>60</v>
      </c>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row>
    <row r="109" spans="2:34" s="37" customFormat="1">
      <c r="B109" s="242">
        <f>VLOOKUP(C109,Companies[],3,FALSE)</f>
        <v>1001582192</v>
      </c>
      <c r="C109" s="242" t="s">
        <v>371</v>
      </c>
      <c r="D109" s="242" t="s">
        <v>324</v>
      </c>
      <c r="E109" s="242" t="s">
        <v>459</v>
      </c>
      <c r="F109" s="242" t="s">
        <v>80</v>
      </c>
      <c r="G109" s="242" t="s">
        <v>80</v>
      </c>
      <c r="H109" s="242" t="s">
        <v>420</v>
      </c>
      <c r="I109" s="242" t="s">
        <v>89</v>
      </c>
      <c r="J109" s="248">
        <v>132827439.89999999</v>
      </c>
      <c r="K109" s="242" t="s">
        <v>60</v>
      </c>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row>
    <row r="110" spans="2:34" s="37" customFormat="1" hidden="1">
      <c r="B110" s="242">
        <f>VLOOKUP(C110,Companies[],3,FALSE)</f>
        <v>1001582192</v>
      </c>
      <c r="C110" s="242" t="s">
        <v>371</v>
      </c>
      <c r="D110" s="242" t="s">
        <v>324</v>
      </c>
      <c r="E110" s="242" t="s">
        <v>467</v>
      </c>
      <c r="F110" s="242" t="s">
        <v>60</v>
      </c>
      <c r="G110" s="242" t="s">
        <v>60</v>
      </c>
      <c r="H110" s="242"/>
      <c r="I110" s="242" t="s">
        <v>89</v>
      </c>
      <c r="J110" s="248">
        <v>2652509</v>
      </c>
      <c r="K110" s="242" t="s">
        <v>60</v>
      </c>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row>
    <row r="111" spans="2:34" s="37" customFormat="1" hidden="1">
      <c r="B111" s="242">
        <f>VLOOKUP(C111,Companies[],3,FALSE)</f>
        <v>1001582192</v>
      </c>
      <c r="C111" s="242" t="s">
        <v>371</v>
      </c>
      <c r="D111" s="242" t="s">
        <v>324</v>
      </c>
      <c r="E111" s="242" t="s">
        <v>464</v>
      </c>
      <c r="F111" s="242" t="s">
        <v>60</v>
      </c>
      <c r="G111" s="242" t="s">
        <v>60</v>
      </c>
      <c r="H111" s="242"/>
      <c r="I111" s="242" t="s">
        <v>89</v>
      </c>
      <c r="J111" s="248">
        <v>6351236</v>
      </c>
      <c r="K111" s="242" t="s">
        <v>60</v>
      </c>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c r="AH111" s="242"/>
    </row>
    <row r="112" spans="2:34" s="37" customFormat="1" hidden="1">
      <c r="B112" s="242">
        <f>VLOOKUP(C112,Companies[],3,FALSE)</f>
        <v>1001582192</v>
      </c>
      <c r="C112" s="242" t="s">
        <v>371</v>
      </c>
      <c r="D112" s="242" t="s">
        <v>334</v>
      </c>
      <c r="E112" s="242" t="s">
        <v>482</v>
      </c>
      <c r="F112" s="242" t="s">
        <v>80</v>
      </c>
      <c r="G112" s="242" t="s">
        <v>60</v>
      </c>
      <c r="H112" s="242"/>
      <c r="I112" s="242" t="s">
        <v>89</v>
      </c>
      <c r="J112" s="248">
        <v>86534.96</v>
      </c>
      <c r="K112" s="242" t="s">
        <v>60</v>
      </c>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row>
    <row r="113" spans="2:34" s="37" customFormat="1" hidden="1">
      <c r="B113" s="242">
        <f>VLOOKUP(C113,Companies[],3,FALSE)</f>
        <v>1001582192</v>
      </c>
      <c r="C113" s="242" t="s">
        <v>371</v>
      </c>
      <c r="D113" s="242" t="s">
        <v>324</v>
      </c>
      <c r="E113" s="242" t="s">
        <v>461</v>
      </c>
      <c r="F113" s="242" t="s">
        <v>60</v>
      </c>
      <c r="G113" s="242" t="s">
        <v>60</v>
      </c>
      <c r="H113" s="242"/>
      <c r="I113" s="242" t="s">
        <v>89</v>
      </c>
      <c r="J113" s="248">
        <v>1129543.1600000001</v>
      </c>
      <c r="K113" s="242" t="s">
        <v>60</v>
      </c>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row>
    <row r="114" spans="2:34" s="37" customFormat="1">
      <c r="B114" s="242">
        <f>VLOOKUP(C114,Companies[],3,FALSE)</f>
        <v>1001582192</v>
      </c>
      <c r="C114" s="242" t="s">
        <v>371</v>
      </c>
      <c r="D114" s="242" t="s">
        <v>330</v>
      </c>
      <c r="E114" s="242" t="s">
        <v>487</v>
      </c>
      <c r="F114" s="242" t="s">
        <v>80</v>
      </c>
      <c r="G114" s="242" t="s">
        <v>80</v>
      </c>
      <c r="H114" s="242" t="s">
        <v>420</v>
      </c>
      <c r="I114" s="242" t="s">
        <v>89</v>
      </c>
      <c r="J114" s="248">
        <v>390417.07999999996</v>
      </c>
      <c r="K114" s="242" t="s">
        <v>60</v>
      </c>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row>
    <row r="115" spans="2:34" s="37" customFormat="1" hidden="1">
      <c r="B115" s="242">
        <f>VLOOKUP(C115,Companies[],3,FALSE)</f>
        <v>1001582192</v>
      </c>
      <c r="C115" s="242" t="s">
        <v>371</v>
      </c>
      <c r="D115" s="242" t="s">
        <v>330</v>
      </c>
      <c r="E115" s="242" t="s">
        <v>476</v>
      </c>
      <c r="F115" s="242" t="s">
        <v>80</v>
      </c>
      <c r="G115" s="242" t="s">
        <v>60</v>
      </c>
      <c r="H115" s="242"/>
      <c r="I115" s="242" t="s">
        <v>89</v>
      </c>
      <c r="J115" s="248">
        <v>383163.82</v>
      </c>
      <c r="K115" s="242" t="s">
        <v>60</v>
      </c>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row>
    <row r="116" spans="2:34" s="37" customFormat="1" hidden="1">
      <c r="B116" s="242">
        <f>VLOOKUP(C116,Companies[],3,FALSE)</f>
        <v>1001828755</v>
      </c>
      <c r="C116" s="242" t="s">
        <v>357</v>
      </c>
      <c r="D116" s="242" t="s">
        <v>324</v>
      </c>
      <c r="E116" s="242" t="s">
        <v>463</v>
      </c>
      <c r="F116" s="242" t="s">
        <v>60</v>
      </c>
      <c r="G116" s="242" t="s">
        <v>60</v>
      </c>
      <c r="H116" s="242"/>
      <c r="I116" s="242" t="s">
        <v>89</v>
      </c>
      <c r="J116" s="248">
        <v>410543325.00413364</v>
      </c>
      <c r="K116" s="242" t="s">
        <v>60</v>
      </c>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row>
    <row r="117" spans="2:34" s="37" customFormat="1">
      <c r="B117" s="242">
        <f>VLOOKUP(C117,Companies[],3,FALSE)</f>
        <v>1001828755</v>
      </c>
      <c r="C117" s="242" t="s">
        <v>357</v>
      </c>
      <c r="D117" s="242" t="s">
        <v>328</v>
      </c>
      <c r="E117" s="242" t="s">
        <v>470</v>
      </c>
      <c r="F117" s="242" t="s">
        <v>80</v>
      </c>
      <c r="G117" s="242" t="s">
        <v>80</v>
      </c>
      <c r="H117" s="242" t="s">
        <v>408</v>
      </c>
      <c r="I117" s="242" t="s">
        <v>89</v>
      </c>
      <c r="J117" s="248">
        <v>36801900</v>
      </c>
      <c r="K117" s="242" t="s">
        <v>60</v>
      </c>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c r="AH117" s="242"/>
    </row>
    <row r="118" spans="2:34" s="37" customFormat="1" hidden="1">
      <c r="B118" s="242">
        <f>VLOOKUP(C118,Companies[],3,FALSE)</f>
        <v>1001828755</v>
      </c>
      <c r="C118" s="242" t="s">
        <v>357</v>
      </c>
      <c r="D118" s="242" t="s">
        <v>324</v>
      </c>
      <c r="E118" s="242" t="s">
        <v>467</v>
      </c>
      <c r="F118" s="242" t="s">
        <v>60</v>
      </c>
      <c r="G118" s="242" t="s">
        <v>60</v>
      </c>
      <c r="H118" s="242"/>
      <c r="I118" s="242" t="s">
        <v>89</v>
      </c>
      <c r="J118" s="248">
        <v>176380212</v>
      </c>
      <c r="K118" s="242" t="s">
        <v>60</v>
      </c>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row>
    <row r="119" spans="2:34" s="37" customFormat="1" hidden="1">
      <c r="B119" s="242">
        <f>VLOOKUP(C119,Companies[],3,FALSE)</f>
        <v>1001828755</v>
      </c>
      <c r="C119" s="242" t="s">
        <v>357</v>
      </c>
      <c r="D119" s="242" t="s">
        <v>324</v>
      </c>
      <c r="E119" s="242" t="s">
        <v>464</v>
      </c>
      <c r="F119" s="242" t="s">
        <v>60</v>
      </c>
      <c r="G119" s="242" t="s">
        <v>60</v>
      </c>
      <c r="H119" s="242"/>
      <c r="I119" s="242" t="s">
        <v>89</v>
      </c>
      <c r="J119" s="248">
        <v>184075235.09999999</v>
      </c>
      <c r="K119" s="242" t="s">
        <v>60</v>
      </c>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row>
    <row r="120" spans="2:34" s="37" customFormat="1" hidden="1">
      <c r="B120" s="242">
        <f>VLOOKUP(C120,Companies[],3,FALSE)</f>
        <v>1001828755</v>
      </c>
      <c r="C120" s="242" t="s">
        <v>357</v>
      </c>
      <c r="D120" s="242" t="s">
        <v>334</v>
      </c>
      <c r="E120" s="242" t="s">
        <v>482</v>
      </c>
      <c r="F120" s="242" t="s">
        <v>80</v>
      </c>
      <c r="G120" s="242" t="s">
        <v>60</v>
      </c>
      <c r="H120" s="242"/>
      <c r="I120" s="242" t="s">
        <v>89</v>
      </c>
      <c r="J120" s="248">
        <v>3392613.1</v>
      </c>
      <c r="K120" s="242" t="s">
        <v>60</v>
      </c>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row>
    <row r="121" spans="2:34" s="37" customFormat="1">
      <c r="B121" s="242">
        <f>VLOOKUP(C121,Companies[],3,FALSE)</f>
        <v>1001828755</v>
      </c>
      <c r="C121" s="242" t="s">
        <v>357</v>
      </c>
      <c r="D121" s="242" t="s">
        <v>330</v>
      </c>
      <c r="E121" s="242" t="s">
        <v>476</v>
      </c>
      <c r="F121" s="242" t="s">
        <v>80</v>
      </c>
      <c r="G121" s="242" t="s">
        <v>80</v>
      </c>
      <c r="H121" s="242" t="s">
        <v>408</v>
      </c>
      <c r="I121" s="242" t="s">
        <v>89</v>
      </c>
      <c r="J121" s="248">
        <v>410791.08</v>
      </c>
      <c r="K121" s="242" t="s">
        <v>60</v>
      </c>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row>
    <row r="122" spans="2:34" s="37" customFormat="1">
      <c r="B122" s="242">
        <f>VLOOKUP(C122,Companies[],3,FALSE)</f>
        <v>1001828755</v>
      </c>
      <c r="C122" s="242" t="s">
        <v>357</v>
      </c>
      <c r="D122" s="242" t="s">
        <v>330</v>
      </c>
      <c r="E122" s="242" t="s">
        <v>476</v>
      </c>
      <c r="F122" s="242" t="s">
        <v>80</v>
      </c>
      <c r="G122" s="242" t="s">
        <v>80</v>
      </c>
      <c r="H122" s="242" t="s">
        <v>408</v>
      </c>
      <c r="I122" s="242" t="s">
        <v>89</v>
      </c>
      <c r="J122" s="248">
        <v>402816.8</v>
      </c>
      <c r="K122" s="242" t="s">
        <v>60</v>
      </c>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row>
    <row r="123" spans="2:34" s="37" customFormat="1">
      <c r="B123" s="242">
        <f>VLOOKUP(C123,Companies[],3,FALSE)</f>
        <v>1001828755</v>
      </c>
      <c r="C123" s="242" t="s">
        <v>357</v>
      </c>
      <c r="D123" s="242" t="s">
        <v>330</v>
      </c>
      <c r="E123" s="242" t="s">
        <v>476</v>
      </c>
      <c r="F123" s="242" t="s">
        <v>80</v>
      </c>
      <c r="G123" s="242" t="s">
        <v>80</v>
      </c>
      <c r="H123" s="242" t="s">
        <v>408</v>
      </c>
      <c r="I123" s="242" t="s">
        <v>89</v>
      </c>
      <c r="J123" s="248">
        <v>279902.95</v>
      </c>
      <c r="K123" s="242" t="s">
        <v>60</v>
      </c>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row>
    <row r="124" spans="2:34" s="37" customFormat="1">
      <c r="B124" s="242">
        <f>VLOOKUP(C124,Companies[],3,FALSE)</f>
        <v>1001828755</v>
      </c>
      <c r="C124" s="242" t="s">
        <v>357</v>
      </c>
      <c r="D124" s="242" t="s">
        <v>330</v>
      </c>
      <c r="E124" s="242" t="s">
        <v>476</v>
      </c>
      <c r="F124" s="242" t="s">
        <v>80</v>
      </c>
      <c r="G124" s="242" t="s">
        <v>80</v>
      </c>
      <c r="H124" s="242" t="s">
        <v>408</v>
      </c>
      <c r="I124" s="242" t="s">
        <v>89</v>
      </c>
      <c r="J124" s="248">
        <v>715330.9</v>
      </c>
      <c r="K124" s="242" t="s">
        <v>60</v>
      </c>
      <c r="L124" s="242"/>
      <c r="M124" s="242"/>
      <c r="N124" s="242"/>
      <c r="O124" s="242"/>
      <c r="P124" s="242"/>
      <c r="Q124" s="242"/>
      <c r="R124" s="242"/>
      <c r="S124" s="242"/>
      <c r="T124" s="242"/>
      <c r="U124" s="242"/>
      <c r="V124" s="242"/>
      <c r="W124" s="242"/>
      <c r="X124" s="242"/>
      <c r="Y124" s="242"/>
      <c r="Z124" s="242"/>
      <c r="AA124" s="242"/>
      <c r="AB124" s="242"/>
      <c r="AC124" s="242"/>
      <c r="AD124" s="242"/>
      <c r="AE124" s="242"/>
      <c r="AF124" s="242"/>
      <c r="AG124" s="242"/>
      <c r="AH124" s="242"/>
    </row>
    <row r="125" spans="2:34" s="37" customFormat="1">
      <c r="B125" s="242">
        <f>VLOOKUP(C125,Companies[],3,FALSE)</f>
        <v>1001828755</v>
      </c>
      <c r="C125" s="242" t="s">
        <v>357</v>
      </c>
      <c r="D125" s="242" t="s">
        <v>330</v>
      </c>
      <c r="E125" s="242" t="s">
        <v>476</v>
      </c>
      <c r="F125" s="242" t="s">
        <v>80</v>
      </c>
      <c r="G125" s="242" t="s">
        <v>80</v>
      </c>
      <c r="H125" s="242" t="s">
        <v>408</v>
      </c>
      <c r="I125" s="242" t="s">
        <v>89</v>
      </c>
      <c r="J125" s="248">
        <v>144235.73000000001</v>
      </c>
      <c r="K125" s="242" t="s">
        <v>60</v>
      </c>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row>
    <row r="126" spans="2:34" s="37" customFormat="1">
      <c r="B126" s="242">
        <f>VLOOKUP(C126,Companies[],3,FALSE)</f>
        <v>1001828755</v>
      </c>
      <c r="C126" s="242" t="s">
        <v>357</v>
      </c>
      <c r="D126" s="242" t="s">
        <v>330</v>
      </c>
      <c r="E126" s="242" t="s">
        <v>476</v>
      </c>
      <c r="F126" s="242" t="s">
        <v>80</v>
      </c>
      <c r="G126" s="242" t="s">
        <v>80</v>
      </c>
      <c r="H126" s="242" t="s">
        <v>408</v>
      </c>
      <c r="I126" s="242" t="s">
        <v>89</v>
      </c>
      <c r="J126" s="248">
        <v>408961.22</v>
      </c>
      <c r="K126" s="242" t="s">
        <v>60</v>
      </c>
      <c r="L126" s="242"/>
      <c r="M126" s="242"/>
      <c r="N126" s="242"/>
      <c r="O126" s="242"/>
      <c r="P126" s="242"/>
      <c r="Q126" s="242"/>
      <c r="R126" s="242"/>
      <c r="S126" s="242"/>
      <c r="T126" s="242"/>
      <c r="U126" s="242"/>
      <c r="V126" s="242"/>
      <c r="W126" s="242"/>
      <c r="X126" s="242"/>
      <c r="Y126" s="242"/>
      <c r="Z126" s="242"/>
      <c r="AA126" s="242"/>
      <c r="AB126" s="242"/>
      <c r="AC126" s="242"/>
      <c r="AD126" s="242"/>
      <c r="AE126" s="242"/>
      <c r="AF126" s="242"/>
      <c r="AG126" s="242"/>
      <c r="AH126" s="242"/>
    </row>
    <row r="127" spans="2:34" s="37" customFormat="1" hidden="1">
      <c r="B127" s="242">
        <f>VLOOKUP(C127,Companies[],3,FALSE)</f>
        <v>1001630233</v>
      </c>
      <c r="C127" s="242" t="s">
        <v>365</v>
      </c>
      <c r="D127" s="242" t="s">
        <v>324</v>
      </c>
      <c r="E127" s="242" t="s">
        <v>456</v>
      </c>
      <c r="F127" s="242" t="s">
        <v>60</v>
      </c>
      <c r="G127" s="242" t="s">
        <v>60</v>
      </c>
      <c r="H127" s="242"/>
      <c r="I127" s="242" t="s">
        <v>89</v>
      </c>
      <c r="J127" s="248">
        <v>798520960.92000031</v>
      </c>
      <c r="K127" s="242" t="s">
        <v>60</v>
      </c>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row>
    <row r="128" spans="2:34" s="37" customFormat="1" hidden="1">
      <c r="B128" s="242">
        <f>VLOOKUP(C128,Companies[],3,FALSE)</f>
        <v>1001630233</v>
      </c>
      <c r="C128" s="242" t="s">
        <v>365</v>
      </c>
      <c r="D128" s="242" t="s">
        <v>324</v>
      </c>
      <c r="E128" s="242" t="s">
        <v>463</v>
      </c>
      <c r="F128" s="242" t="s">
        <v>60</v>
      </c>
      <c r="G128" s="242" t="s">
        <v>60</v>
      </c>
      <c r="H128" s="242"/>
      <c r="I128" s="242" t="s">
        <v>89</v>
      </c>
      <c r="J128" s="248">
        <v>0</v>
      </c>
      <c r="K128" s="242" t="s">
        <v>60</v>
      </c>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row>
    <row r="129" spans="2:34" s="37" customFormat="1" hidden="1">
      <c r="B129" s="242">
        <f>VLOOKUP(C129,Companies[],3,FALSE)</f>
        <v>1001630233</v>
      </c>
      <c r="C129" s="242" t="s">
        <v>365</v>
      </c>
      <c r="D129" s="242" t="s">
        <v>324</v>
      </c>
      <c r="E129" s="242" t="s">
        <v>488</v>
      </c>
      <c r="F129" s="242" t="s">
        <v>80</v>
      </c>
      <c r="G129" s="242" t="s">
        <v>80</v>
      </c>
      <c r="H129" s="242"/>
      <c r="I129" s="242" t="s">
        <v>89</v>
      </c>
      <c r="J129" s="248">
        <v>0</v>
      </c>
      <c r="K129" s="242" t="s">
        <v>60</v>
      </c>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row>
    <row r="130" spans="2:34" s="37" customFormat="1">
      <c r="B130" s="242">
        <f>VLOOKUP(C130,Companies[],3,FALSE)</f>
        <v>1001630233</v>
      </c>
      <c r="C130" s="242" t="s">
        <v>365</v>
      </c>
      <c r="D130" s="242" t="s">
        <v>328</v>
      </c>
      <c r="E130" s="242" t="s">
        <v>470</v>
      </c>
      <c r="F130" s="242" t="s">
        <v>80</v>
      </c>
      <c r="G130" s="242" t="s">
        <v>80</v>
      </c>
      <c r="H130" s="242" t="s">
        <v>417</v>
      </c>
      <c r="I130" s="242" t="s">
        <v>89</v>
      </c>
      <c r="J130" s="248">
        <v>15072400</v>
      </c>
      <c r="K130" s="242" t="s">
        <v>60</v>
      </c>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row>
    <row r="131" spans="2:34" s="37" customFormat="1" hidden="1">
      <c r="B131" s="242">
        <f>VLOOKUP(C131,Companies[],3,FALSE)</f>
        <v>1001630233</v>
      </c>
      <c r="C131" s="242" t="s">
        <v>365</v>
      </c>
      <c r="D131" s="242" t="s">
        <v>324</v>
      </c>
      <c r="E131" s="242" t="s">
        <v>462</v>
      </c>
      <c r="F131" s="242" t="s">
        <v>60</v>
      </c>
      <c r="G131" s="242" t="s">
        <v>60</v>
      </c>
      <c r="H131" s="242"/>
      <c r="I131" s="242" t="s">
        <v>89</v>
      </c>
      <c r="J131" s="248">
        <v>0</v>
      </c>
      <c r="K131" s="242" t="s">
        <v>60</v>
      </c>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row>
    <row r="132" spans="2:34" s="37" customFormat="1" hidden="1">
      <c r="B132" s="242">
        <f>VLOOKUP(C132,Companies[],3,FALSE)</f>
        <v>1001630233</v>
      </c>
      <c r="C132" s="242" t="s">
        <v>365</v>
      </c>
      <c r="D132" s="242" t="s">
        <v>324</v>
      </c>
      <c r="E132" s="242" t="s">
        <v>459</v>
      </c>
      <c r="F132" s="242" t="s">
        <v>80</v>
      </c>
      <c r="G132" s="242" t="s">
        <v>60</v>
      </c>
      <c r="H132" s="242"/>
      <c r="I132" s="242" t="s">
        <v>89</v>
      </c>
      <c r="J132" s="248">
        <v>299919103.30000007</v>
      </c>
      <c r="K132" s="242" t="s">
        <v>60</v>
      </c>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2"/>
      <c r="AH132" s="242"/>
    </row>
    <row r="133" spans="2:34" s="37" customFormat="1" hidden="1">
      <c r="B133" s="242">
        <f>VLOOKUP(C133,Companies[],3,FALSE)</f>
        <v>1001630233</v>
      </c>
      <c r="C133" s="242" t="s">
        <v>365</v>
      </c>
      <c r="D133" s="242" t="s">
        <v>324</v>
      </c>
      <c r="E133" s="242" t="s">
        <v>467</v>
      </c>
      <c r="F133" s="242" t="s">
        <v>60</v>
      </c>
      <c r="G133" s="242" t="s">
        <v>60</v>
      </c>
      <c r="H133" s="242"/>
      <c r="I133" s="242" t="s">
        <v>89</v>
      </c>
      <c r="J133" s="248">
        <v>33532028.949999999</v>
      </c>
      <c r="K133" s="242" t="s">
        <v>60</v>
      </c>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2"/>
      <c r="AH133" s="242"/>
    </row>
    <row r="134" spans="2:34" s="37" customFormat="1" hidden="1">
      <c r="B134" s="242">
        <f>VLOOKUP(C134,Companies[],3,FALSE)</f>
        <v>1001630233</v>
      </c>
      <c r="C134" s="242" t="s">
        <v>365</v>
      </c>
      <c r="D134" s="242" t="s">
        <v>324</v>
      </c>
      <c r="E134" s="242" t="s">
        <v>464</v>
      </c>
      <c r="F134" s="242" t="s">
        <v>60</v>
      </c>
      <c r="G134" s="242" t="s">
        <v>60</v>
      </c>
      <c r="H134" s="242"/>
      <c r="I134" s="242" t="s">
        <v>89</v>
      </c>
      <c r="J134" s="248">
        <v>176380212</v>
      </c>
      <c r="K134" s="242" t="s">
        <v>60</v>
      </c>
      <c r="L134" s="242"/>
      <c r="M134" s="242"/>
      <c r="N134" s="242"/>
      <c r="O134" s="242"/>
      <c r="P134" s="242"/>
      <c r="Q134" s="242"/>
      <c r="R134" s="242"/>
      <c r="S134" s="242"/>
      <c r="T134" s="242"/>
      <c r="U134" s="242"/>
      <c r="V134" s="242"/>
      <c r="W134" s="242"/>
      <c r="X134" s="242"/>
      <c r="Y134" s="242"/>
      <c r="Z134" s="242"/>
      <c r="AA134" s="242"/>
      <c r="AB134" s="242"/>
      <c r="AC134" s="242"/>
      <c r="AD134" s="242"/>
      <c r="AE134" s="242"/>
      <c r="AF134" s="242"/>
      <c r="AG134" s="242"/>
      <c r="AH134" s="242"/>
    </row>
    <row r="135" spans="2:34" s="37" customFormat="1" hidden="1">
      <c r="B135" s="242">
        <f>VLOOKUP(C135,Companies[],3,FALSE)</f>
        <v>1001630233</v>
      </c>
      <c r="C135" s="242" t="s">
        <v>365</v>
      </c>
      <c r="D135" s="242" t="s">
        <v>324</v>
      </c>
      <c r="E135" s="242" t="s">
        <v>461</v>
      </c>
      <c r="F135" s="242" t="s">
        <v>60</v>
      </c>
      <c r="G135" s="242" t="s">
        <v>60</v>
      </c>
      <c r="H135" s="242"/>
      <c r="I135" s="242" t="s">
        <v>89</v>
      </c>
      <c r="J135" s="248">
        <v>0</v>
      </c>
      <c r="K135" s="242" t="s">
        <v>60</v>
      </c>
      <c r="L135" s="242"/>
      <c r="M135" s="242"/>
      <c r="N135" s="242"/>
      <c r="O135" s="242"/>
      <c r="P135" s="242"/>
      <c r="Q135" s="242"/>
      <c r="R135" s="242"/>
      <c r="S135" s="242"/>
      <c r="T135" s="242"/>
      <c r="U135" s="242"/>
      <c r="V135" s="242"/>
      <c r="W135" s="242"/>
      <c r="X135" s="242"/>
      <c r="Y135" s="242"/>
      <c r="Z135" s="242"/>
      <c r="AA135" s="242"/>
      <c r="AB135" s="242"/>
      <c r="AC135" s="242"/>
      <c r="AD135" s="242"/>
      <c r="AE135" s="242"/>
      <c r="AF135" s="242"/>
      <c r="AG135" s="242"/>
      <c r="AH135" s="242"/>
    </row>
    <row r="136" spans="2:34" s="37" customFormat="1" hidden="1">
      <c r="B136" s="242">
        <f>VLOOKUP(C136,Companies[],3,FALSE)</f>
        <v>1001630233</v>
      </c>
      <c r="C136" s="242" t="s">
        <v>365</v>
      </c>
      <c r="D136" s="242" t="s">
        <v>330</v>
      </c>
      <c r="E136" s="242" t="s">
        <v>487</v>
      </c>
      <c r="F136" s="242" t="s">
        <v>80</v>
      </c>
      <c r="G136" s="242" t="s">
        <v>60</v>
      </c>
      <c r="H136" s="242"/>
      <c r="I136" s="242" t="s">
        <v>89</v>
      </c>
      <c r="J136" s="248">
        <v>30825</v>
      </c>
      <c r="K136" s="242" t="s">
        <v>60</v>
      </c>
      <c r="L136" s="242"/>
      <c r="M136" s="242"/>
      <c r="N136" s="242"/>
      <c r="O136" s="242"/>
      <c r="P136" s="242"/>
      <c r="Q136" s="242"/>
      <c r="R136" s="242"/>
      <c r="S136" s="242"/>
      <c r="T136" s="242"/>
      <c r="U136" s="242"/>
      <c r="V136" s="242"/>
      <c r="W136" s="242"/>
      <c r="X136" s="242"/>
      <c r="Y136" s="242"/>
      <c r="Z136" s="242"/>
      <c r="AA136" s="242"/>
      <c r="AB136" s="242"/>
      <c r="AC136" s="242"/>
      <c r="AD136" s="242"/>
      <c r="AE136" s="242"/>
      <c r="AF136" s="242"/>
      <c r="AG136" s="242"/>
      <c r="AH136" s="242"/>
    </row>
    <row r="137" spans="2:34" s="37" customFormat="1">
      <c r="B137" s="242">
        <f>VLOOKUP(C137,Companies[],3,FALSE)</f>
        <v>1001630233</v>
      </c>
      <c r="C137" s="242" t="s">
        <v>365</v>
      </c>
      <c r="D137" s="242" t="s">
        <v>330</v>
      </c>
      <c r="E137" s="242" t="s">
        <v>476</v>
      </c>
      <c r="F137" s="242" t="s">
        <v>80</v>
      </c>
      <c r="G137" s="242" t="s">
        <v>80</v>
      </c>
      <c r="H137" s="242" t="s">
        <v>417</v>
      </c>
      <c r="I137" s="242" t="s">
        <v>89</v>
      </c>
      <c r="J137" s="248">
        <v>334863.31</v>
      </c>
      <c r="K137" s="242" t="s">
        <v>60</v>
      </c>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2"/>
      <c r="AH137" s="242"/>
    </row>
    <row r="138" spans="2:34" s="37" customFormat="1">
      <c r="B138" s="242">
        <f>VLOOKUP(C138,Companies[],3,FALSE)</f>
        <v>1001630233</v>
      </c>
      <c r="C138" s="242" t="s">
        <v>365</v>
      </c>
      <c r="D138" s="242" t="s">
        <v>330</v>
      </c>
      <c r="E138" s="242" t="s">
        <v>476</v>
      </c>
      <c r="F138" s="242" t="s">
        <v>80</v>
      </c>
      <c r="G138" s="242" t="s">
        <v>80</v>
      </c>
      <c r="H138" s="242" t="s">
        <v>417</v>
      </c>
      <c r="I138" s="242" t="s">
        <v>89</v>
      </c>
      <c r="J138" s="248">
        <v>169356.77</v>
      </c>
      <c r="K138" s="242" t="s">
        <v>60</v>
      </c>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row>
    <row r="139" spans="2:34" s="37" customFormat="1" hidden="1">
      <c r="B139" s="242">
        <f>VLOOKUP(C139,Companies[],3,FALSE)</f>
        <v>1001630233</v>
      </c>
      <c r="C139" s="242" t="s">
        <v>365</v>
      </c>
      <c r="D139" s="242" t="s">
        <v>328</v>
      </c>
      <c r="E139" s="242" t="s">
        <v>484</v>
      </c>
      <c r="F139" s="242" t="s">
        <v>80</v>
      </c>
      <c r="G139" s="242" t="s">
        <v>60</v>
      </c>
      <c r="H139" s="242"/>
      <c r="I139" s="242" t="s">
        <v>89</v>
      </c>
      <c r="J139" s="248">
        <v>2115000</v>
      </c>
      <c r="K139" s="242" t="s">
        <v>60</v>
      </c>
      <c r="L139" s="242"/>
      <c r="M139" s="242"/>
      <c r="N139" s="242"/>
      <c r="O139" s="242"/>
      <c r="P139" s="242"/>
      <c r="Q139" s="242"/>
      <c r="R139" s="242"/>
      <c r="S139" s="242"/>
      <c r="T139" s="242"/>
      <c r="U139" s="242"/>
      <c r="V139" s="242"/>
      <c r="W139" s="242"/>
      <c r="X139" s="242"/>
      <c r="Y139" s="242"/>
      <c r="Z139" s="242"/>
      <c r="AA139" s="242"/>
      <c r="AB139" s="242"/>
      <c r="AC139" s="242"/>
      <c r="AD139" s="242"/>
      <c r="AE139" s="242"/>
      <c r="AF139" s="242"/>
      <c r="AG139" s="242"/>
      <c r="AH139" s="242"/>
    </row>
    <row r="140" spans="2:34" s="37" customFormat="1" hidden="1">
      <c r="B140" s="242">
        <f>VLOOKUP(C140,Companies[],3,FALSE)</f>
        <v>1001594184</v>
      </c>
      <c r="C140" s="242" t="s">
        <v>368</v>
      </c>
      <c r="D140" s="242" t="s">
        <v>324</v>
      </c>
      <c r="E140" s="242" t="s">
        <v>456</v>
      </c>
      <c r="F140" s="242" t="s">
        <v>60</v>
      </c>
      <c r="G140" s="242" t="s">
        <v>60</v>
      </c>
      <c r="H140" s="242"/>
      <c r="I140" s="242" t="s">
        <v>89</v>
      </c>
      <c r="J140" s="248">
        <v>85961650.820000008</v>
      </c>
      <c r="K140" s="242" t="s">
        <v>60</v>
      </c>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row>
    <row r="141" spans="2:34" s="37" customFormat="1" hidden="1">
      <c r="B141" s="242">
        <f>VLOOKUP(C141,Companies[],3,FALSE)</f>
        <v>1001594184</v>
      </c>
      <c r="C141" s="242" t="s">
        <v>368</v>
      </c>
      <c r="D141" s="242" t="s">
        <v>324</v>
      </c>
      <c r="E141" s="242" t="s">
        <v>463</v>
      </c>
      <c r="F141" s="242" t="s">
        <v>60</v>
      </c>
      <c r="G141" s="242" t="s">
        <v>60</v>
      </c>
      <c r="H141" s="242"/>
      <c r="I141" s="242" t="s">
        <v>89</v>
      </c>
      <c r="J141" s="248">
        <v>48146970.959999993</v>
      </c>
      <c r="K141" s="242" t="s">
        <v>60</v>
      </c>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2"/>
    </row>
    <row r="142" spans="2:34" s="37" customFormat="1" hidden="1">
      <c r="B142" s="242">
        <f>VLOOKUP(C142,Companies[],3,FALSE)</f>
        <v>1001594184</v>
      </c>
      <c r="C142" s="242" t="s">
        <v>368</v>
      </c>
      <c r="D142" s="242" t="s">
        <v>330</v>
      </c>
      <c r="E142" s="242" t="s">
        <v>485</v>
      </c>
      <c r="F142" s="242" t="s">
        <v>80</v>
      </c>
      <c r="G142" s="242" t="s">
        <v>60</v>
      </c>
      <c r="H142" s="242"/>
      <c r="I142" s="242" t="s">
        <v>89</v>
      </c>
      <c r="J142" s="248">
        <v>0</v>
      </c>
      <c r="K142" s="242" t="s">
        <v>60</v>
      </c>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row>
    <row r="143" spans="2:34" s="37" customFormat="1">
      <c r="B143" s="242">
        <f>VLOOKUP(C143,Companies[],3,FALSE)</f>
        <v>1001594184</v>
      </c>
      <c r="C143" s="242" t="s">
        <v>368</v>
      </c>
      <c r="D143" s="242" t="s">
        <v>328</v>
      </c>
      <c r="E143" s="242" t="s">
        <v>470</v>
      </c>
      <c r="F143" s="242" t="s">
        <v>80</v>
      </c>
      <c r="G143" s="242" t="s">
        <v>80</v>
      </c>
      <c r="H143" s="242" t="s">
        <v>431</v>
      </c>
      <c r="I143" s="242" t="s">
        <v>89</v>
      </c>
      <c r="J143" s="248">
        <v>4561582.5999999996</v>
      </c>
      <c r="K143" s="242" t="s">
        <v>60</v>
      </c>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row>
    <row r="144" spans="2:34" s="37" customFormat="1" hidden="1">
      <c r="B144" s="242">
        <f>VLOOKUP(C144,Companies[],3,FALSE)</f>
        <v>1001594184</v>
      </c>
      <c r="C144" s="242" t="s">
        <v>368</v>
      </c>
      <c r="D144" s="242" t="s">
        <v>324</v>
      </c>
      <c r="E144" s="242" t="s">
        <v>462</v>
      </c>
      <c r="F144" s="242" t="s">
        <v>60</v>
      </c>
      <c r="G144" s="242" t="s">
        <v>60</v>
      </c>
      <c r="H144" s="242"/>
      <c r="I144" s="242" t="s">
        <v>89</v>
      </c>
      <c r="J144" s="248">
        <v>0</v>
      </c>
      <c r="K144" s="242" t="s">
        <v>60</v>
      </c>
      <c r="L144" s="242"/>
      <c r="M144" s="242"/>
      <c r="N144" s="242"/>
      <c r="O144" s="242"/>
      <c r="P144" s="242"/>
      <c r="Q144" s="242"/>
      <c r="R144" s="242"/>
      <c r="S144" s="242"/>
      <c r="T144" s="242"/>
      <c r="U144" s="242"/>
      <c r="V144" s="242"/>
      <c r="W144" s="242"/>
      <c r="X144" s="242"/>
      <c r="Y144" s="242"/>
      <c r="Z144" s="242"/>
      <c r="AA144" s="242"/>
      <c r="AB144" s="242"/>
      <c r="AC144" s="242"/>
      <c r="AD144" s="242"/>
      <c r="AE144" s="242"/>
      <c r="AF144" s="242"/>
      <c r="AG144" s="242"/>
      <c r="AH144" s="242"/>
    </row>
    <row r="145" spans="2:34" s="37" customFormat="1" hidden="1">
      <c r="B145" s="242">
        <f>VLOOKUP(C145,Companies[],3,FALSE)</f>
        <v>1001594184</v>
      </c>
      <c r="C145" s="242" t="s">
        <v>368</v>
      </c>
      <c r="D145" s="242" t="s">
        <v>330</v>
      </c>
      <c r="E145" s="242" t="s">
        <v>490</v>
      </c>
      <c r="F145" s="242" t="s">
        <v>60</v>
      </c>
      <c r="G145" s="242" t="s">
        <v>60</v>
      </c>
      <c r="H145" s="242"/>
      <c r="I145" s="242" t="s">
        <v>89</v>
      </c>
      <c r="J145" s="248">
        <v>52329495.813361846</v>
      </c>
      <c r="K145" s="242" t="s">
        <v>60</v>
      </c>
      <c r="L145" s="242"/>
      <c r="M145" s="242"/>
      <c r="N145" s="242"/>
      <c r="O145" s="242"/>
      <c r="P145" s="242"/>
      <c r="Q145" s="242"/>
      <c r="R145" s="242"/>
      <c r="S145" s="242"/>
      <c r="T145" s="242"/>
      <c r="U145" s="242"/>
      <c r="V145" s="242"/>
      <c r="W145" s="242"/>
      <c r="X145" s="242"/>
      <c r="Y145" s="242"/>
      <c r="Z145" s="242"/>
      <c r="AA145" s="242"/>
      <c r="AB145" s="242"/>
      <c r="AC145" s="242"/>
      <c r="AD145" s="242"/>
      <c r="AE145" s="242"/>
      <c r="AF145" s="242"/>
      <c r="AG145" s="242"/>
      <c r="AH145" s="242"/>
    </row>
    <row r="146" spans="2:34" s="37" customFormat="1">
      <c r="B146" s="242">
        <f>VLOOKUP(C146,Companies[],3,FALSE)</f>
        <v>1001594184</v>
      </c>
      <c r="C146" s="242" t="s">
        <v>368</v>
      </c>
      <c r="D146" s="242" t="s">
        <v>324</v>
      </c>
      <c r="E146" s="242" t="s">
        <v>459</v>
      </c>
      <c r="F146" s="242" t="s">
        <v>80</v>
      </c>
      <c r="G146" s="242" t="s">
        <v>60</v>
      </c>
      <c r="H146" s="242" t="s">
        <v>431</v>
      </c>
      <c r="I146" s="242" t="s">
        <v>89</v>
      </c>
      <c r="J146" s="248">
        <v>36799555.541999996</v>
      </c>
      <c r="K146" s="242" t="s">
        <v>60</v>
      </c>
      <c r="L146" s="242"/>
      <c r="M146" s="242"/>
      <c r="N146" s="242"/>
      <c r="O146" s="242"/>
      <c r="P146" s="242"/>
      <c r="Q146" s="242"/>
      <c r="R146" s="242"/>
      <c r="S146" s="242"/>
      <c r="T146" s="242"/>
      <c r="U146" s="242"/>
      <c r="V146" s="242"/>
      <c r="W146" s="242"/>
      <c r="X146" s="242"/>
      <c r="Y146" s="242"/>
      <c r="Z146" s="242"/>
      <c r="AA146" s="242"/>
      <c r="AB146" s="242"/>
      <c r="AC146" s="242"/>
      <c r="AD146" s="242"/>
      <c r="AE146" s="242"/>
      <c r="AF146" s="242"/>
      <c r="AG146" s="242"/>
      <c r="AH146" s="242"/>
    </row>
    <row r="147" spans="2:34" s="37" customFormat="1">
      <c r="B147" s="242">
        <f>VLOOKUP(C147,Companies[],3,FALSE)</f>
        <v>1001594184</v>
      </c>
      <c r="C147" s="242" t="s">
        <v>368</v>
      </c>
      <c r="D147" s="242" t="s">
        <v>330</v>
      </c>
      <c r="E147" s="242" t="s">
        <v>494</v>
      </c>
      <c r="F147" s="242" t="s">
        <v>80</v>
      </c>
      <c r="G147" s="242" t="s">
        <v>80</v>
      </c>
      <c r="H147" s="242" t="s">
        <v>431</v>
      </c>
      <c r="I147" s="242" t="s">
        <v>89</v>
      </c>
      <c r="J147" s="248">
        <v>148972.9</v>
      </c>
      <c r="K147" s="242" t="s">
        <v>60</v>
      </c>
      <c r="L147" s="242"/>
      <c r="M147" s="242"/>
      <c r="N147" s="242"/>
      <c r="O147" s="242"/>
      <c r="P147" s="242"/>
      <c r="Q147" s="242"/>
      <c r="R147" s="242"/>
      <c r="S147" s="242"/>
      <c r="T147" s="242"/>
      <c r="U147" s="242"/>
      <c r="V147" s="242"/>
      <c r="W147" s="242"/>
      <c r="X147" s="242"/>
      <c r="Y147" s="242"/>
      <c r="Z147" s="242"/>
      <c r="AA147" s="242"/>
      <c r="AB147" s="242"/>
      <c r="AC147" s="242"/>
      <c r="AD147" s="242"/>
      <c r="AE147" s="242"/>
      <c r="AF147" s="242"/>
      <c r="AG147" s="242"/>
      <c r="AH147" s="242"/>
    </row>
    <row r="148" spans="2:34" s="37" customFormat="1" hidden="1">
      <c r="B148" s="242">
        <f>VLOOKUP(C148,Companies[],3,FALSE)</f>
        <v>1001594184</v>
      </c>
      <c r="C148" s="242" t="s">
        <v>368</v>
      </c>
      <c r="D148" s="242" t="s">
        <v>324</v>
      </c>
      <c r="E148" s="242" t="s">
        <v>467</v>
      </c>
      <c r="F148" s="242" t="s">
        <v>60</v>
      </c>
      <c r="G148" s="242" t="s">
        <v>60</v>
      </c>
      <c r="H148" s="242"/>
      <c r="I148" s="242" t="s">
        <v>89</v>
      </c>
      <c r="J148" s="248">
        <v>10651394.199999975</v>
      </c>
      <c r="K148" s="242" t="s">
        <v>60</v>
      </c>
      <c r="L148" s="242"/>
      <c r="M148" s="242"/>
      <c r="N148" s="242"/>
      <c r="O148" s="242"/>
      <c r="P148" s="242"/>
      <c r="Q148" s="242"/>
      <c r="R148" s="242"/>
      <c r="S148" s="242"/>
      <c r="T148" s="242"/>
      <c r="U148" s="242"/>
      <c r="V148" s="242"/>
      <c r="W148" s="242"/>
      <c r="X148" s="242"/>
      <c r="Y148" s="242"/>
      <c r="Z148" s="242"/>
      <c r="AA148" s="242"/>
      <c r="AB148" s="242"/>
      <c r="AC148" s="242"/>
      <c r="AD148" s="242"/>
      <c r="AE148" s="242"/>
      <c r="AF148" s="242"/>
      <c r="AG148" s="242"/>
      <c r="AH148" s="242"/>
    </row>
    <row r="149" spans="2:34" s="37" customFormat="1" hidden="1">
      <c r="B149" s="242">
        <f>VLOOKUP(C149,Companies[],3,FALSE)</f>
        <v>1001594184</v>
      </c>
      <c r="C149" s="242" t="s">
        <v>368</v>
      </c>
      <c r="D149" s="242" t="s">
        <v>324</v>
      </c>
      <c r="E149" s="242" t="s">
        <v>464</v>
      </c>
      <c r="F149" s="242" t="s">
        <v>60</v>
      </c>
      <c r="G149" s="242" t="s">
        <v>60</v>
      </c>
      <c r="H149" s="242"/>
      <c r="I149" s="242" t="s">
        <v>89</v>
      </c>
      <c r="J149" s="248">
        <v>5968491</v>
      </c>
      <c r="K149" s="242" t="s">
        <v>60</v>
      </c>
      <c r="L149" s="242"/>
      <c r="M149" s="242"/>
      <c r="N149" s="242"/>
      <c r="O149" s="242"/>
      <c r="P149" s="242"/>
      <c r="Q149" s="242"/>
      <c r="R149" s="242"/>
      <c r="S149" s="242"/>
      <c r="T149" s="242"/>
      <c r="U149" s="242"/>
      <c r="V149" s="242"/>
      <c r="W149" s="242"/>
      <c r="X149" s="242"/>
      <c r="Y149" s="242"/>
      <c r="Z149" s="242"/>
      <c r="AA149" s="242"/>
      <c r="AB149" s="242"/>
      <c r="AC149" s="242"/>
      <c r="AD149" s="242"/>
      <c r="AE149" s="242"/>
      <c r="AF149" s="242"/>
      <c r="AG149" s="242"/>
      <c r="AH149" s="242"/>
    </row>
    <row r="150" spans="2:34" s="37" customFormat="1" hidden="1">
      <c r="B150" s="242">
        <f>VLOOKUP(C150,Companies[],3,FALSE)</f>
        <v>1001594184</v>
      </c>
      <c r="C150" s="242" t="s">
        <v>368</v>
      </c>
      <c r="D150" s="242" t="s">
        <v>334</v>
      </c>
      <c r="E150" s="242" t="s">
        <v>482</v>
      </c>
      <c r="F150" s="242" t="s">
        <v>80</v>
      </c>
      <c r="G150" s="242" t="s">
        <v>60</v>
      </c>
      <c r="H150" s="242"/>
      <c r="I150" s="242" t="s">
        <v>89</v>
      </c>
      <c r="J150" s="248">
        <v>35110.01</v>
      </c>
      <c r="K150" s="242" t="s">
        <v>60</v>
      </c>
      <c r="L150" s="242"/>
      <c r="M150" s="242"/>
      <c r="N150" s="242"/>
      <c r="O150" s="242"/>
      <c r="P150" s="242"/>
      <c r="Q150" s="242"/>
      <c r="R150" s="242"/>
      <c r="S150" s="242"/>
      <c r="T150" s="242"/>
      <c r="U150" s="242"/>
      <c r="V150" s="242"/>
      <c r="W150" s="242"/>
      <c r="X150" s="242"/>
      <c r="Y150" s="242"/>
      <c r="Z150" s="242"/>
      <c r="AA150" s="242"/>
      <c r="AB150" s="242"/>
      <c r="AC150" s="242"/>
      <c r="AD150" s="242"/>
      <c r="AE150" s="242"/>
      <c r="AF150" s="242"/>
      <c r="AG150" s="242"/>
      <c r="AH150" s="242"/>
    </row>
    <row r="151" spans="2:34" s="37" customFormat="1" hidden="1">
      <c r="B151" s="242">
        <f>VLOOKUP(C151,Companies[],3,FALSE)</f>
        <v>1001594184</v>
      </c>
      <c r="C151" s="242" t="s">
        <v>368</v>
      </c>
      <c r="D151" s="242" t="s">
        <v>324</v>
      </c>
      <c r="E151" s="242" t="s">
        <v>473</v>
      </c>
      <c r="F151" s="242" t="s">
        <v>60</v>
      </c>
      <c r="G151" s="242" t="s">
        <v>60</v>
      </c>
      <c r="H151" s="242"/>
      <c r="I151" s="242" t="s">
        <v>89</v>
      </c>
      <c r="J151" s="248">
        <v>91865185.642969176</v>
      </c>
      <c r="K151" s="242" t="s">
        <v>60</v>
      </c>
      <c r="L151" s="242"/>
      <c r="M151" s="242"/>
      <c r="N151" s="242"/>
      <c r="O151" s="242"/>
      <c r="P151" s="242"/>
      <c r="Q151" s="242"/>
      <c r="R151" s="242"/>
      <c r="S151" s="242"/>
      <c r="T151" s="242"/>
      <c r="U151" s="242"/>
      <c r="V151" s="242"/>
      <c r="W151" s="242"/>
      <c r="X151" s="242"/>
      <c r="Y151" s="242"/>
      <c r="Z151" s="242"/>
      <c r="AA151" s="242"/>
      <c r="AB151" s="242"/>
      <c r="AC151" s="242"/>
      <c r="AD151" s="242"/>
      <c r="AE151" s="242"/>
      <c r="AF151" s="242"/>
      <c r="AG151" s="242"/>
      <c r="AH151" s="242"/>
    </row>
    <row r="152" spans="2:34" s="37" customFormat="1" hidden="1">
      <c r="B152" s="242">
        <f>VLOOKUP(C152,Companies[],3,FALSE)</f>
        <v>1001594184</v>
      </c>
      <c r="C152" s="242" t="s">
        <v>368</v>
      </c>
      <c r="D152" s="242" t="s">
        <v>324</v>
      </c>
      <c r="E152" s="242" t="s">
        <v>461</v>
      </c>
      <c r="F152" s="242" t="s">
        <v>60</v>
      </c>
      <c r="G152" s="242" t="s">
        <v>60</v>
      </c>
      <c r="H152" s="242"/>
      <c r="I152" s="242" t="s">
        <v>89</v>
      </c>
      <c r="J152" s="248">
        <v>54941989.890000001</v>
      </c>
      <c r="K152" s="242" t="s">
        <v>60</v>
      </c>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2"/>
      <c r="AH152" s="242"/>
    </row>
    <row r="153" spans="2:34" s="37" customFormat="1" hidden="1">
      <c r="B153" s="242">
        <f>VLOOKUP(C153,Companies[],3,FALSE)</f>
        <v>1001594184</v>
      </c>
      <c r="C153" s="242" t="s">
        <v>368</v>
      </c>
      <c r="D153" s="242" t="s">
        <v>330</v>
      </c>
      <c r="E153" s="242" t="s">
        <v>487</v>
      </c>
      <c r="F153" s="242" t="s">
        <v>80</v>
      </c>
      <c r="G153" s="242" t="s">
        <v>60</v>
      </c>
      <c r="H153" s="242"/>
      <c r="I153" s="242" t="s">
        <v>89</v>
      </c>
      <c r="J153" s="248">
        <v>0</v>
      </c>
      <c r="K153" s="242" t="s">
        <v>60</v>
      </c>
      <c r="L153" s="242"/>
      <c r="M153" s="242"/>
      <c r="N153" s="242"/>
      <c r="O153" s="242"/>
      <c r="P153" s="242"/>
      <c r="Q153" s="242"/>
      <c r="R153" s="242"/>
      <c r="S153" s="242"/>
      <c r="T153" s="242"/>
      <c r="U153" s="242"/>
      <c r="V153" s="242"/>
      <c r="W153" s="242"/>
      <c r="X153" s="242"/>
      <c r="Y153" s="242"/>
      <c r="Z153" s="242"/>
      <c r="AA153" s="242"/>
      <c r="AB153" s="242"/>
      <c r="AC153" s="242"/>
      <c r="AD153" s="242"/>
      <c r="AE153" s="242"/>
      <c r="AF153" s="242"/>
      <c r="AG153" s="242"/>
      <c r="AH153" s="242"/>
    </row>
    <row r="154" spans="2:34" s="37" customFormat="1">
      <c r="B154" s="242">
        <f>VLOOKUP(C154,Companies[],3,FALSE)</f>
        <v>1001594184</v>
      </c>
      <c r="C154" s="242" t="s">
        <v>368</v>
      </c>
      <c r="D154" s="242" t="s">
        <v>330</v>
      </c>
      <c r="E154" s="242" t="s">
        <v>476</v>
      </c>
      <c r="F154" s="242" t="s">
        <v>80</v>
      </c>
      <c r="G154" s="242" t="s">
        <v>80</v>
      </c>
      <c r="H154" s="242" t="s">
        <v>431</v>
      </c>
      <c r="I154" s="242" t="s">
        <v>89</v>
      </c>
      <c r="J154" s="248">
        <v>137332.26999999999</v>
      </c>
      <c r="K154" s="242" t="s">
        <v>60</v>
      </c>
      <c r="L154" s="242"/>
      <c r="M154" s="242"/>
      <c r="N154" s="242"/>
      <c r="O154" s="242"/>
      <c r="P154" s="242"/>
      <c r="Q154" s="242"/>
      <c r="R154" s="242"/>
      <c r="S154" s="242"/>
      <c r="T154" s="242"/>
      <c r="U154" s="242"/>
      <c r="V154" s="242"/>
      <c r="W154" s="242"/>
      <c r="X154" s="242"/>
      <c r="Y154" s="242"/>
      <c r="Z154" s="242"/>
      <c r="AA154" s="242"/>
      <c r="AB154" s="242"/>
      <c r="AC154" s="242"/>
      <c r="AD154" s="242"/>
      <c r="AE154" s="242"/>
      <c r="AF154" s="242"/>
      <c r="AG154" s="242"/>
      <c r="AH154" s="242"/>
    </row>
    <row r="155" spans="2:34" s="37" customFormat="1">
      <c r="B155" s="242">
        <f>VLOOKUP(C155,Companies[],3,FALSE)</f>
        <v>1001594184</v>
      </c>
      <c r="C155" s="242" t="s">
        <v>368</v>
      </c>
      <c r="D155" s="242" t="s">
        <v>330</v>
      </c>
      <c r="E155" s="242" t="s">
        <v>476</v>
      </c>
      <c r="F155" s="242" t="s">
        <v>80</v>
      </c>
      <c r="G155" s="242" t="s">
        <v>80</v>
      </c>
      <c r="H155" s="242" t="s">
        <v>432</v>
      </c>
      <c r="I155" s="242" t="s">
        <v>89</v>
      </c>
      <c r="J155" s="248">
        <v>775.06</v>
      </c>
      <c r="K155" s="242" t="s">
        <v>60</v>
      </c>
      <c r="L155" s="242"/>
      <c r="M155" s="242"/>
      <c r="N155" s="242"/>
      <c r="O155" s="242"/>
      <c r="P155" s="242"/>
      <c r="Q155" s="242"/>
      <c r="R155" s="242"/>
      <c r="S155" s="242"/>
      <c r="T155" s="242"/>
      <c r="U155" s="242"/>
      <c r="V155" s="242"/>
      <c r="W155" s="242"/>
      <c r="X155" s="242"/>
      <c r="Y155" s="242"/>
      <c r="Z155" s="242"/>
      <c r="AA155" s="242"/>
      <c r="AB155" s="242"/>
      <c r="AC155" s="242"/>
      <c r="AD155" s="242"/>
      <c r="AE155" s="242"/>
      <c r="AF155" s="242"/>
      <c r="AG155" s="242"/>
      <c r="AH155" s="242"/>
    </row>
    <row r="156" spans="2:34" s="37" customFormat="1" hidden="1">
      <c r="B156" s="242">
        <f>VLOOKUP(C156,Companies[],3,FALSE)</f>
        <v>1001594184</v>
      </c>
      <c r="C156" s="242" t="s">
        <v>368</v>
      </c>
      <c r="D156" s="242" t="s">
        <v>330</v>
      </c>
      <c r="E156" s="242" t="s">
        <v>480</v>
      </c>
      <c r="F156" s="242" t="s">
        <v>80</v>
      </c>
      <c r="G156" s="242" t="s">
        <v>60</v>
      </c>
      <c r="H156" s="242"/>
      <c r="I156" s="242" t="s">
        <v>89</v>
      </c>
      <c r="J156" s="248">
        <v>3373</v>
      </c>
      <c r="K156" s="242" t="s">
        <v>60</v>
      </c>
      <c r="L156" s="242"/>
      <c r="M156" s="242"/>
      <c r="N156" s="242"/>
      <c r="O156" s="242"/>
      <c r="P156" s="242"/>
      <c r="Q156" s="242"/>
      <c r="R156" s="242"/>
      <c r="S156" s="242"/>
      <c r="T156" s="242"/>
      <c r="U156" s="242"/>
      <c r="V156" s="242"/>
      <c r="W156" s="242"/>
      <c r="X156" s="242"/>
      <c r="Y156" s="242"/>
      <c r="Z156" s="242"/>
      <c r="AA156" s="242"/>
      <c r="AB156" s="242"/>
      <c r="AC156" s="242"/>
      <c r="AD156" s="242"/>
      <c r="AE156" s="242"/>
      <c r="AF156" s="242"/>
      <c r="AG156" s="242"/>
      <c r="AH156" s="242"/>
    </row>
    <row r="157" spans="2:34" s="37" customFormat="1" hidden="1">
      <c r="B157" s="242">
        <f>VLOOKUP(C157,Companies[],3,FALSE)</f>
        <v>0</v>
      </c>
      <c r="C157" s="242" t="s">
        <v>383</v>
      </c>
      <c r="D157" s="242" t="s">
        <v>324</v>
      </c>
      <c r="E157" s="242" t="s">
        <v>456</v>
      </c>
      <c r="F157" s="242" t="s">
        <v>60</v>
      </c>
      <c r="G157" s="242" t="s">
        <v>60</v>
      </c>
      <c r="H157" s="242"/>
      <c r="I157" s="242" t="s">
        <v>89</v>
      </c>
      <c r="J157" s="248">
        <v>526111251.25999993</v>
      </c>
      <c r="K157" s="242" t="s">
        <v>60</v>
      </c>
      <c r="L157" s="242"/>
      <c r="M157" s="242"/>
      <c r="N157" s="242"/>
      <c r="O157" s="242"/>
      <c r="P157" s="242"/>
      <c r="Q157" s="242"/>
      <c r="R157" s="242"/>
      <c r="S157" s="242"/>
      <c r="T157" s="242"/>
      <c r="U157" s="242"/>
      <c r="V157" s="242"/>
      <c r="W157" s="242"/>
      <c r="X157" s="242"/>
      <c r="Y157" s="242"/>
      <c r="Z157" s="242"/>
      <c r="AA157" s="242"/>
      <c r="AB157" s="242"/>
      <c r="AC157" s="242"/>
      <c r="AD157" s="242"/>
      <c r="AE157" s="242"/>
      <c r="AF157" s="242"/>
      <c r="AG157" s="242"/>
      <c r="AH157" s="242"/>
    </row>
    <row r="158" spans="2:34" s="37" customFormat="1" hidden="1">
      <c r="B158" s="242">
        <f>VLOOKUP(C158,Companies[],3,FALSE)</f>
        <v>0</v>
      </c>
      <c r="C158" s="242" t="s">
        <v>383</v>
      </c>
      <c r="D158" s="242" t="s">
        <v>324</v>
      </c>
      <c r="E158" s="242" t="s">
        <v>463</v>
      </c>
      <c r="F158" s="242" t="s">
        <v>60</v>
      </c>
      <c r="G158" s="242" t="s">
        <v>60</v>
      </c>
      <c r="H158" s="242"/>
      <c r="I158" s="242" t="s">
        <v>89</v>
      </c>
      <c r="J158" s="248">
        <v>0</v>
      </c>
      <c r="K158" s="242" t="s">
        <v>60</v>
      </c>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242"/>
      <c r="AH158" s="242"/>
    </row>
    <row r="159" spans="2:34" s="37" customFormat="1">
      <c r="B159" s="242">
        <f>VLOOKUP(C159,Companies[],3,FALSE)</f>
        <v>0</v>
      </c>
      <c r="C159" s="242" t="s">
        <v>383</v>
      </c>
      <c r="D159" s="242" t="s">
        <v>330</v>
      </c>
      <c r="E159" s="242" t="s">
        <v>485</v>
      </c>
      <c r="F159" s="242" t="s">
        <v>80</v>
      </c>
      <c r="G159" s="242" t="s">
        <v>80</v>
      </c>
      <c r="H159" s="242" t="s">
        <v>383</v>
      </c>
      <c r="I159" s="242" t="s">
        <v>89</v>
      </c>
      <c r="J159" s="248">
        <v>0</v>
      </c>
      <c r="K159" s="242" t="s">
        <v>60</v>
      </c>
      <c r="L159" s="242"/>
      <c r="M159" s="242"/>
      <c r="N159" s="242"/>
      <c r="O159" s="242"/>
      <c r="P159" s="242"/>
      <c r="Q159" s="242"/>
      <c r="R159" s="242"/>
      <c r="S159" s="242"/>
      <c r="T159" s="242"/>
      <c r="U159" s="242"/>
      <c r="V159" s="242"/>
      <c r="W159" s="242"/>
      <c r="X159" s="242"/>
      <c r="Y159" s="242"/>
      <c r="Z159" s="242"/>
      <c r="AA159" s="242"/>
      <c r="AB159" s="242"/>
      <c r="AC159" s="242"/>
      <c r="AD159" s="242"/>
      <c r="AE159" s="242"/>
      <c r="AF159" s="242"/>
      <c r="AG159" s="242"/>
      <c r="AH159" s="242"/>
    </row>
    <row r="160" spans="2:34" s="37" customFormat="1">
      <c r="B160" s="242">
        <f>VLOOKUP(C160,Companies[],3,FALSE)</f>
        <v>0</v>
      </c>
      <c r="C160" s="242" t="s">
        <v>383</v>
      </c>
      <c r="D160" s="242" t="s">
        <v>324</v>
      </c>
      <c r="E160" s="242" t="s">
        <v>488</v>
      </c>
      <c r="F160" s="242" t="s">
        <v>80</v>
      </c>
      <c r="G160" s="242" t="s">
        <v>80</v>
      </c>
      <c r="H160" s="242" t="s">
        <v>383</v>
      </c>
      <c r="I160" s="242" t="s">
        <v>89</v>
      </c>
      <c r="J160" s="248">
        <v>0</v>
      </c>
      <c r="K160" s="242" t="s">
        <v>60</v>
      </c>
      <c r="L160" s="242"/>
      <c r="M160" s="242"/>
      <c r="N160" s="242"/>
      <c r="O160" s="242"/>
      <c r="P160" s="242"/>
      <c r="Q160" s="242"/>
      <c r="R160" s="242"/>
      <c r="S160" s="242"/>
      <c r="T160" s="242"/>
      <c r="U160" s="242"/>
      <c r="V160" s="242"/>
      <c r="W160" s="242"/>
      <c r="X160" s="242"/>
      <c r="Y160" s="242"/>
      <c r="Z160" s="242"/>
      <c r="AA160" s="242"/>
      <c r="AB160" s="242"/>
      <c r="AC160" s="242"/>
      <c r="AD160" s="242"/>
      <c r="AE160" s="242"/>
      <c r="AF160" s="242"/>
      <c r="AG160" s="242"/>
      <c r="AH160" s="242"/>
    </row>
    <row r="161" spans="2:34" s="37" customFormat="1">
      <c r="B161" s="242">
        <f>VLOOKUP(C161,Companies[],3,FALSE)</f>
        <v>0</v>
      </c>
      <c r="C161" s="242" t="s">
        <v>383</v>
      </c>
      <c r="D161" s="242" t="s">
        <v>328</v>
      </c>
      <c r="E161" s="242" t="s">
        <v>470</v>
      </c>
      <c r="F161" s="242" t="s">
        <v>80</v>
      </c>
      <c r="G161" s="242" t="s">
        <v>80</v>
      </c>
      <c r="H161" s="242" t="s">
        <v>383</v>
      </c>
      <c r="I161" s="242" t="s">
        <v>89</v>
      </c>
      <c r="J161" s="248">
        <v>17800000</v>
      </c>
      <c r="K161" s="242" t="s">
        <v>60</v>
      </c>
      <c r="L161" s="242"/>
      <c r="M161" s="242"/>
      <c r="N161" s="242"/>
      <c r="O161" s="242"/>
      <c r="P161" s="242"/>
      <c r="Q161" s="242"/>
      <c r="R161" s="242"/>
      <c r="S161" s="242"/>
      <c r="T161" s="242"/>
      <c r="U161" s="242"/>
      <c r="V161" s="242"/>
      <c r="W161" s="242"/>
      <c r="X161" s="242"/>
      <c r="Y161" s="242"/>
      <c r="Z161" s="242"/>
      <c r="AA161" s="242"/>
      <c r="AB161" s="242"/>
      <c r="AC161" s="242"/>
      <c r="AD161" s="242"/>
      <c r="AE161" s="242"/>
      <c r="AF161" s="242"/>
      <c r="AG161" s="242"/>
      <c r="AH161" s="242"/>
    </row>
    <row r="162" spans="2:34" s="37" customFormat="1">
      <c r="B162" s="242">
        <f>VLOOKUP(C162,Companies[],3,FALSE)</f>
        <v>0</v>
      </c>
      <c r="C162" s="242" t="s">
        <v>383</v>
      </c>
      <c r="D162" s="242" t="s">
        <v>324</v>
      </c>
      <c r="E162" s="242" t="s">
        <v>459</v>
      </c>
      <c r="F162" s="242" t="s">
        <v>80</v>
      </c>
      <c r="G162" s="242" t="s">
        <v>80</v>
      </c>
      <c r="H162" s="242" t="s">
        <v>383</v>
      </c>
      <c r="I162" s="242" t="s">
        <v>89</v>
      </c>
      <c r="J162" s="248">
        <v>319267880.74000001</v>
      </c>
      <c r="K162" s="242" t="s">
        <v>60</v>
      </c>
      <c r="L162" s="242"/>
      <c r="M162" s="242"/>
      <c r="N162" s="242"/>
      <c r="O162" s="242"/>
      <c r="P162" s="242"/>
      <c r="Q162" s="242"/>
      <c r="R162" s="242"/>
      <c r="S162" s="242"/>
      <c r="T162" s="242"/>
      <c r="U162" s="242"/>
      <c r="V162" s="242"/>
      <c r="W162" s="242"/>
      <c r="X162" s="242"/>
      <c r="Y162" s="242"/>
      <c r="Z162" s="242"/>
      <c r="AA162" s="242"/>
      <c r="AB162" s="242"/>
      <c r="AC162" s="242"/>
      <c r="AD162" s="242"/>
      <c r="AE162" s="242"/>
      <c r="AF162" s="242"/>
      <c r="AG162" s="242"/>
      <c r="AH162" s="242"/>
    </row>
    <row r="163" spans="2:34" s="37" customFormat="1" hidden="1">
      <c r="B163" s="242">
        <f>VLOOKUP(C163,Companies[],3,FALSE)</f>
        <v>0</v>
      </c>
      <c r="C163" s="242" t="s">
        <v>383</v>
      </c>
      <c r="D163" s="242" t="s">
        <v>324</v>
      </c>
      <c r="E163" s="242" t="s">
        <v>467</v>
      </c>
      <c r="F163" s="242" t="s">
        <v>60</v>
      </c>
      <c r="G163" s="242" t="s">
        <v>60</v>
      </c>
      <c r="H163" s="242"/>
      <c r="I163" s="242" t="s">
        <v>89</v>
      </c>
      <c r="J163" s="248">
        <v>12180358</v>
      </c>
      <c r="K163" s="242" t="s">
        <v>60</v>
      </c>
      <c r="L163" s="242"/>
      <c r="M163" s="242"/>
      <c r="N163" s="242"/>
      <c r="O163" s="242"/>
      <c r="P163" s="242"/>
      <c r="Q163" s="242"/>
      <c r="R163" s="242"/>
      <c r="S163" s="242"/>
      <c r="T163" s="242"/>
      <c r="U163" s="242"/>
      <c r="V163" s="242"/>
      <c r="W163" s="242"/>
      <c r="X163" s="242"/>
      <c r="Y163" s="242"/>
      <c r="Z163" s="242"/>
      <c r="AA163" s="242"/>
      <c r="AB163" s="242"/>
      <c r="AC163" s="242"/>
      <c r="AD163" s="242"/>
      <c r="AE163" s="242"/>
      <c r="AF163" s="242"/>
      <c r="AG163" s="242"/>
      <c r="AH163" s="242"/>
    </row>
    <row r="164" spans="2:34" s="37" customFormat="1" hidden="1">
      <c r="B164" s="242">
        <f>VLOOKUP(C164,Companies[],3,FALSE)</f>
        <v>0</v>
      </c>
      <c r="C164" s="242" t="s">
        <v>383</v>
      </c>
      <c r="D164" s="242" t="s">
        <v>324</v>
      </c>
      <c r="E164" s="242" t="s">
        <v>461</v>
      </c>
      <c r="F164" s="242" t="s">
        <v>60</v>
      </c>
      <c r="G164" s="242" t="s">
        <v>60</v>
      </c>
      <c r="H164" s="242"/>
      <c r="I164" s="242" t="s">
        <v>89</v>
      </c>
      <c r="J164" s="248">
        <v>0</v>
      </c>
      <c r="K164" s="242" t="s">
        <v>60</v>
      </c>
      <c r="L164" s="242"/>
      <c r="M164" s="242"/>
      <c r="N164" s="242"/>
      <c r="O164" s="242"/>
      <c r="P164" s="242"/>
      <c r="Q164" s="242"/>
      <c r="R164" s="242"/>
      <c r="S164" s="242"/>
      <c r="T164" s="242"/>
      <c r="U164" s="242"/>
      <c r="V164" s="242"/>
      <c r="W164" s="242"/>
      <c r="X164" s="242"/>
      <c r="Y164" s="242"/>
      <c r="Z164" s="242"/>
      <c r="AA164" s="242"/>
      <c r="AB164" s="242"/>
      <c r="AC164" s="242"/>
      <c r="AD164" s="242"/>
      <c r="AE164" s="242"/>
      <c r="AF164" s="242"/>
      <c r="AG164" s="242"/>
      <c r="AH164" s="242"/>
    </row>
    <row r="165" spans="2:34" s="37" customFormat="1">
      <c r="B165" s="242">
        <f>VLOOKUP(C165,Companies[],3,FALSE)</f>
        <v>0</v>
      </c>
      <c r="C165" s="242" t="s">
        <v>383</v>
      </c>
      <c r="D165" s="242" t="s">
        <v>330</v>
      </c>
      <c r="E165" s="242" t="s">
        <v>487</v>
      </c>
      <c r="F165" s="242" t="s">
        <v>80</v>
      </c>
      <c r="G165" s="242" t="s">
        <v>80</v>
      </c>
      <c r="H165" s="242" t="s">
        <v>383</v>
      </c>
      <c r="I165" s="242" t="s">
        <v>89</v>
      </c>
      <c r="J165" s="248">
        <v>0</v>
      </c>
      <c r="K165" s="242" t="s">
        <v>60</v>
      </c>
      <c r="L165" s="242"/>
      <c r="M165" s="242"/>
      <c r="N165" s="242"/>
      <c r="O165" s="242"/>
      <c r="P165" s="242"/>
      <c r="Q165" s="242"/>
      <c r="R165" s="242"/>
      <c r="S165" s="242"/>
      <c r="T165" s="242"/>
      <c r="U165" s="242"/>
      <c r="V165" s="242"/>
      <c r="W165" s="242"/>
      <c r="X165" s="242"/>
      <c r="Y165" s="242"/>
      <c r="Z165" s="242"/>
      <c r="AA165" s="242"/>
      <c r="AB165" s="242"/>
      <c r="AC165" s="242"/>
      <c r="AD165" s="242"/>
      <c r="AE165" s="242"/>
      <c r="AF165" s="242"/>
      <c r="AG165" s="242"/>
      <c r="AH165" s="242"/>
    </row>
    <row r="166" spans="2:34" s="37" customFormat="1">
      <c r="B166" s="242">
        <f>VLOOKUP(C166,Companies[],3,FALSE)</f>
        <v>0</v>
      </c>
      <c r="C166" s="242" t="s">
        <v>383</v>
      </c>
      <c r="D166" s="242" t="s">
        <v>330</v>
      </c>
      <c r="E166" s="242" t="s">
        <v>476</v>
      </c>
      <c r="F166" s="242" t="s">
        <v>80</v>
      </c>
      <c r="G166" s="242" t="s">
        <v>80</v>
      </c>
      <c r="H166" s="242" t="s">
        <v>383</v>
      </c>
      <c r="I166" s="242" t="s">
        <v>89</v>
      </c>
      <c r="J166" s="248">
        <v>0</v>
      </c>
      <c r="K166" s="242" t="s">
        <v>60</v>
      </c>
      <c r="L166" s="242"/>
      <c r="M166" s="242"/>
      <c r="N166" s="242"/>
      <c r="O166" s="242"/>
      <c r="P166" s="242"/>
      <c r="Q166" s="242"/>
      <c r="R166" s="242"/>
      <c r="S166" s="242"/>
      <c r="T166" s="242"/>
      <c r="U166" s="242"/>
      <c r="V166" s="242"/>
      <c r="W166" s="242"/>
      <c r="X166" s="242"/>
      <c r="Y166" s="242"/>
      <c r="Z166" s="242"/>
      <c r="AA166" s="242"/>
      <c r="AB166" s="242"/>
      <c r="AC166" s="242"/>
      <c r="AD166" s="242"/>
      <c r="AE166" s="242"/>
      <c r="AF166" s="242"/>
      <c r="AG166" s="242"/>
      <c r="AH166" s="242"/>
    </row>
    <row r="167" spans="2:34" s="37" customFormat="1" hidden="1">
      <c r="B167" s="242">
        <f>VLOOKUP(C167,Companies[],3,FALSE)</f>
        <v>1001761145</v>
      </c>
      <c r="C167" s="31" t="s">
        <v>326</v>
      </c>
      <c r="D167" s="242" t="s">
        <v>324</v>
      </c>
      <c r="E167" s="242" t="s">
        <v>463</v>
      </c>
      <c r="F167" s="242" t="s">
        <v>60</v>
      </c>
      <c r="G167" s="242" t="s">
        <v>60</v>
      </c>
      <c r="H167" s="242"/>
      <c r="I167" s="242" t="s">
        <v>89</v>
      </c>
      <c r="J167" s="248">
        <v>716681.37999999989</v>
      </c>
      <c r="K167" s="242" t="s">
        <v>60</v>
      </c>
      <c r="L167" s="242"/>
      <c r="M167" s="242"/>
      <c r="N167" s="242"/>
      <c r="O167" s="242"/>
      <c r="P167" s="242"/>
      <c r="Q167" s="242"/>
      <c r="R167" s="242"/>
      <c r="S167" s="242"/>
      <c r="T167" s="242"/>
      <c r="U167" s="242"/>
      <c r="V167" s="242"/>
      <c r="W167" s="242"/>
      <c r="X167" s="242"/>
      <c r="Y167" s="242"/>
      <c r="Z167" s="242"/>
      <c r="AA167" s="242"/>
      <c r="AB167" s="242"/>
      <c r="AC167" s="242"/>
      <c r="AD167" s="242"/>
      <c r="AE167" s="242"/>
      <c r="AF167" s="242"/>
      <c r="AG167" s="242"/>
      <c r="AH167" s="242"/>
    </row>
    <row r="168" spans="2:34" s="37" customFormat="1" hidden="1">
      <c r="B168" s="242">
        <f>VLOOKUP(C168,Companies[],3,FALSE)</f>
        <v>1001761145</v>
      </c>
      <c r="C168" s="31" t="s">
        <v>326</v>
      </c>
      <c r="D168" s="242" t="s">
        <v>328</v>
      </c>
      <c r="E168" s="242" t="s">
        <v>470</v>
      </c>
      <c r="F168" s="242" t="s">
        <v>80</v>
      </c>
      <c r="G168" s="242" t="s">
        <v>60</v>
      </c>
      <c r="H168" s="242"/>
      <c r="I168" s="242" t="s">
        <v>89</v>
      </c>
      <c r="J168" s="248">
        <v>164717.53000000003</v>
      </c>
      <c r="K168" s="242" t="s">
        <v>60</v>
      </c>
      <c r="L168" s="242"/>
      <c r="M168" s="242"/>
      <c r="N168" s="242"/>
      <c r="O168" s="242"/>
      <c r="P168" s="242"/>
      <c r="Q168" s="242"/>
      <c r="R168" s="242"/>
      <c r="S168" s="242"/>
      <c r="T168" s="242"/>
      <c r="U168" s="242"/>
      <c r="V168" s="242"/>
      <c r="W168" s="242"/>
      <c r="X168" s="242"/>
      <c r="Y168" s="242"/>
      <c r="Z168" s="242"/>
      <c r="AA168" s="242"/>
      <c r="AB168" s="242"/>
      <c r="AC168" s="242"/>
      <c r="AD168" s="242"/>
      <c r="AE168" s="242"/>
      <c r="AF168" s="242"/>
      <c r="AG168" s="242"/>
      <c r="AH168" s="242"/>
    </row>
    <row r="169" spans="2:34" s="37" customFormat="1" hidden="1">
      <c r="B169" s="242">
        <f>VLOOKUP(C169,Companies[],3,FALSE)</f>
        <v>1001761145</v>
      </c>
      <c r="C169" s="31" t="s">
        <v>326</v>
      </c>
      <c r="D169" s="242" t="s">
        <v>324</v>
      </c>
      <c r="E169" s="242" t="s">
        <v>459</v>
      </c>
      <c r="F169" s="242" t="s">
        <v>80</v>
      </c>
      <c r="G169" s="242" t="s">
        <v>60</v>
      </c>
      <c r="H169" s="242"/>
      <c r="I169" s="242" t="s">
        <v>89</v>
      </c>
      <c r="J169" s="248">
        <v>137626.79999999999</v>
      </c>
      <c r="K169" s="242" t="s">
        <v>60</v>
      </c>
      <c r="L169" s="242"/>
      <c r="M169" s="242"/>
      <c r="N169" s="242"/>
      <c r="O169" s="242"/>
      <c r="P169" s="242"/>
      <c r="Q169" s="242"/>
      <c r="R169" s="242"/>
      <c r="S169" s="242"/>
      <c r="T169" s="242"/>
      <c r="U169" s="242"/>
      <c r="V169" s="242"/>
      <c r="W169" s="242"/>
      <c r="X169" s="242"/>
      <c r="Y169" s="242"/>
      <c r="Z169" s="242"/>
      <c r="AA169" s="242"/>
      <c r="AB169" s="242"/>
      <c r="AC169" s="242"/>
      <c r="AD169" s="242"/>
      <c r="AE169" s="242"/>
      <c r="AF169" s="242"/>
      <c r="AG169" s="242"/>
      <c r="AH169" s="242"/>
    </row>
    <row r="170" spans="2:34" s="37" customFormat="1" hidden="1">
      <c r="B170" s="242">
        <f>VLOOKUP(C170,Companies[],3,FALSE)</f>
        <v>1001761145</v>
      </c>
      <c r="C170" s="31" t="s">
        <v>326</v>
      </c>
      <c r="D170" s="242" t="s">
        <v>336</v>
      </c>
      <c r="E170" s="242" t="s">
        <v>478</v>
      </c>
      <c r="F170" s="242" t="s">
        <v>60</v>
      </c>
      <c r="G170" s="242" t="s">
        <v>60</v>
      </c>
      <c r="H170" s="242"/>
      <c r="I170" s="242" t="s">
        <v>89</v>
      </c>
      <c r="J170" s="248">
        <v>9105981.3900000006</v>
      </c>
      <c r="K170" s="242" t="s">
        <v>60</v>
      </c>
      <c r="L170" s="242"/>
      <c r="M170" s="242"/>
      <c r="N170" s="242"/>
      <c r="O170" s="242"/>
      <c r="P170" s="242"/>
      <c r="Q170" s="242"/>
      <c r="R170" s="242"/>
      <c r="S170" s="242"/>
      <c r="T170" s="242"/>
      <c r="U170" s="242"/>
      <c r="V170" s="242"/>
      <c r="W170" s="242"/>
      <c r="X170" s="242"/>
      <c r="Y170" s="242"/>
      <c r="Z170" s="242"/>
      <c r="AA170" s="242"/>
      <c r="AB170" s="242"/>
      <c r="AC170" s="242"/>
      <c r="AD170" s="242"/>
      <c r="AE170" s="242"/>
      <c r="AF170" s="242"/>
      <c r="AG170" s="242"/>
      <c r="AH170" s="242"/>
    </row>
    <row r="171" spans="2:34" s="37" customFormat="1" hidden="1">
      <c r="B171" s="242">
        <f>VLOOKUP(C171,Companies[],3,FALSE)</f>
        <v>1001761145</v>
      </c>
      <c r="C171" s="31" t="s">
        <v>326</v>
      </c>
      <c r="D171" s="242" t="s">
        <v>330</v>
      </c>
      <c r="E171" s="242" t="s">
        <v>480</v>
      </c>
      <c r="F171" s="242" t="s">
        <v>80</v>
      </c>
      <c r="G171" s="242" t="s">
        <v>80</v>
      </c>
      <c r="H171" s="242"/>
      <c r="I171" s="242" t="s">
        <v>89</v>
      </c>
      <c r="J171" s="248">
        <v>1360513.4100000001</v>
      </c>
      <c r="K171" s="242"/>
      <c r="L171" s="242"/>
      <c r="M171" s="242"/>
      <c r="N171" s="242"/>
      <c r="O171" s="242"/>
      <c r="P171" s="242"/>
      <c r="Q171" s="242"/>
      <c r="R171" s="242"/>
      <c r="S171" s="242"/>
      <c r="T171" s="242"/>
      <c r="U171" s="242"/>
      <c r="V171" s="242"/>
      <c r="W171" s="242"/>
      <c r="X171" s="242"/>
      <c r="Y171" s="242"/>
      <c r="Z171" s="242"/>
      <c r="AA171" s="242"/>
      <c r="AB171" s="242"/>
      <c r="AC171" s="242"/>
      <c r="AD171" s="242"/>
      <c r="AE171" s="242"/>
      <c r="AF171" s="242"/>
      <c r="AG171" s="242"/>
      <c r="AH171" s="242"/>
    </row>
    <row r="172" spans="2:34" s="37" customFormat="1" ht="15.6" thickBot="1">
      <c r="B172" s="242"/>
      <c r="C172" s="242"/>
      <c r="D172" s="242"/>
      <c r="E172" s="242"/>
      <c r="F172" s="242"/>
      <c r="G172" s="248"/>
      <c r="H172" s="242"/>
      <c r="I172" s="242"/>
      <c r="J172" s="248"/>
      <c r="K172" s="242"/>
      <c r="L172" s="242"/>
      <c r="M172" s="242"/>
      <c r="N172" s="242"/>
      <c r="O172" s="242"/>
      <c r="P172" s="242"/>
      <c r="Q172" s="242"/>
      <c r="R172" s="242"/>
      <c r="S172" s="242"/>
      <c r="T172" s="242"/>
      <c r="U172" s="242"/>
      <c r="V172" s="242"/>
      <c r="W172" s="242"/>
      <c r="X172" s="242"/>
      <c r="Y172" s="242"/>
      <c r="Z172" s="242"/>
      <c r="AA172" s="242"/>
      <c r="AB172" s="242"/>
      <c r="AC172" s="242"/>
      <c r="AD172" s="242"/>
      <c r="AE172" s="242"/>
      <c r="AF172" s="242"/>
      <c r="AG172" s="242"/>
      <c r="AH172" s="242"/>
    </row>
    <row r="173" spans="2:34" s="37" customFormat="1" ht="15.6" thickBot="1">
      <c r="B173" s="242"/>
      <c r="C173" s="242"/>
      <c r="D173" s="242"/>
      <c r="E173" s="242"/>
      <c r="F173" s="242"/>
      <c r="G173" s="248"/>
      <c r="H173" s="151" t="s">
        <v>497</v>
      </c>
      <c r="I173" s="152"/>
      <c r="J173" s="153">
        <f>SUMIF(Table10[Reporting currency],"USD",Table10[Revenue value])+(IFERROR(SUMIF(Table10[Reporting currency],"&lt;&gt;USD",Table10[Revenue value])/'Part 1 - About'!$E$45,0))</f>
        <v>1059677671.7881866</v>
      </c>
      <c r="K173" s="242"/>
      <c r="L173" s="242"/>
      <c r="M173" s="242"/>
      <c r="N173" s="242"/>
      <c r="O173" s="242"/>
      <c r="P173" s="242"/>
      <c r="Q173" s="242"/>
      <c r="R173" s="242"/>
      <c r="S173" s="242"/>
      <c r="T173" s="242"/>
      <c r="U173" s="242"/>
      <c r="V173" s="242"/>
      <c r="W173" s="242"/>
      <c r="X173" s="242"/>
      <c r="Y173" s="242"/>
      <c r="Z173" s="242"/>
      <c r="AA173" s="242"/>
      <c r="AB173" s="242"/>
      <c r="AC173" s="242"/>
      <c r="AD173" s="242"/>
      <c r="AE173" s="242"/>
      <c r="AF173" s="242"/>
      <c r="AG173" s="242"/>
      <c r="AH173" s="242"/>
    </row>
    <row r="174" spans="2:34" s="37" customFormat="1" ht="15.6" thickBot="1">
      <c r="B174" s="242"/>
      <c r="C174" s="242"/>
      <c r="D174" s="242"/>
      <c r="E174" s="242"/>
      <c r="F174" s="242"/>
      <c r="G174" s="248"/>
      <c r="H174" s="191"/>
      <c r="I174" s="191"/>
      <c r="J174" s="192"/>
      <c r="K174" s="242"/>
      <c r="L174" s="249"/>
      <c r="M174" s="242"/>
      <c r="N174" s="242"/>
      <c r="O174" s="242"/>
      <c r="P174" s="242"/>
      <c r="Q174" s="242"/>
      <c r="R174" s="242"/>
      <c r="S174" s="242"/>
      <c r="T174" s="242"/>
      <c r="U174" s="242"/>
      <c r="V174" s="242"/>
      <c r="W174" s="242"/>
      <c r="X174" s="242"/>
      <c r="Y174" s="242"/>
      <c r="Z174" s="242"/>
      <c r="AA174" s="242"/>
      <c r="AB174" s="242"/>
      <c r="AC174" s="242"/>
      <c r="AD174" s="242"/>
      <c r="AE174" s="242"/>
      <c r="AF174" s="242"/>
      <c r="AG174" s="242"/>
      <c r="AH174" s="242"/>
    </row>
    <row r="175" spans="2:34" s="37" customFormat="1" ht="16.899999999999999" thickBot="1">
      <c r="B175" s="242"/>
      <c r="C175" s="242"/>
      <c r="D175" s="242"/>
      <c r="E175" s="242"/>
      <c r="F175" s="242"/>
      <c r="G175" s="248"/>
      <c r="H175" s="190" t="str">
        <f>"Total in "&amp;'Part 1 - About'!$E$44</f>
        <v>Total in ZMW</v>
      </c>
      <c r="I175" s="152"/>
      <c r="J175" s="153">
        <f>IF('Part 1 - About'!$E$44="USD",0,SUMIF(Table10[Reporting currency],'Part 1 - About'!$E$44,Table10[Revenue value]))+(IFERROR(SUMIF(Table10[Reporting currency],"USD",Table10[Revenue value])*'Part 1 - About'!$E$45,0))</f>
        <v>19381504617.005932</v>
      </c>
      <c r="K175" s="242"/>
      <c r="L175" s="249"/>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row>
    <row r="176" spans="2:34" s="37" customFormat="1">
      <c r="B176" s="242"/>
      <c r="C176" s="242"/>
      <c r="D176" s="242"/>
      <c r="E176" s="242"/>
      <c r="F176" s="242"/>
      <c r="G176" s="242"/>
      <c r="H176" s="242"/>
      <c r="I176" s="242"/>
      <c r="J176" s="248"/>
      <c r="K176" s="242"/>
      <c r="L176" s="249"/>
      <c r="M176" s="242"/>
      <c r="N176" s="242"/>
      <c r="O176" s="242"/>
      <c r="P176" s="242"/>
      <c r="Q176" s="242"/>
      <c r="R176" s="242"/>
      <c r="S176" s="242"/>
      <c r="T176" s="242"/>
      <c r="U176" s="242"/>
      <c r="V176" s="242"/>
      <c r="W176" s="242"/>
      <c r="X176" s="242"/>
      <c r="Y176" s="242"/>
      <c r="Z176" s="242"/>
      <c r="AA176" s="242"/>
      <c r="AB176" s="242"/>
      <c r="AC176" s="242"/>
      <c r="AD176" s="242"/>
      <c r="AE176" s="242"/>
      <c r="AF176" s="242"/>
      <c r="AG176" s="242"/>
      <c r="AH176" s="242"/>
    </row>
    <row r="177" spans="3:33" ht="23.25" customHeight="1">
      <c r="C177" s="357" t="s">
        <v>498</v>
      </c>
      <c r="D177" s="357"/>
      <c r="E177" s="357"/>
      <c r="F177" s="357"/>
      <c r="G177" s="357"/>
      <c r="H177" s="357"/>
      <c r="I177" s="357"/>
      <c r="J177" s="358"/>
      <c r="K177" s="357"/>
      <c r="L177" s="357"/>
      <c r="M177" s="357"/>
      <c r="N177" s="357"/>
    </row>
    <row r="178" spans="3:33" s="37" customFormat="1">
      <c r="C178" s="359" t="s">
        <v>499</v>
      </c>
      <c r="D178" s="359"/>
      <c r="E178" s="359"/>
      <c r="F178" s="359"/>
      <c r="G178" s="359"/>
      <c r="H178" s="359"/>
      <c r="I178" s="359"/>
      <c r="J178" s="360"/>
      <c r="K178" s="359"/>
      <c r="L178" s="359"/>
      <c r="M178" s="359"/>
      <c r="N178" s="359"/>
      <c r="O178" s="242"/>
      <c r="P178" s="242"/>
      <c r="Q178" s="242"/>
      <c r="R178" s="242"/>
      <c r="S178" s="242"/>
      <c r="T178" s="242"/>
      <c r="U178" s="242"/>
      <c r="V178" s="242"/>
      <c r="W178" s="242"/>
      <c r="X178" s="242"/>
      <c r="Y178" s="242"/>
      <c r="Z178" s="242"/>
      <c r="AA178" s="242"/>
      <c r="AB178" s="242"/>
      <c r="AC178" s="242"/>
      <c r="AD178" s="242"/>
      <c r="AE178" s="242"/>
      <c r="AF178" s="242"/>
      <c r="AG178" s="242"/>
    </row>
    <row r="179" spans="3:33" s="37" customFormat="1">
      <c r="C179" s="157"/>
      <c r="D179" s="157"/>
      <c r="E179" s="157"/>
      <c r="F179" s="157"/>
      <c r="G179" s="157"/>
      <c r="H179" s="157"/>
      <c r="I179" s="157"/>
      <c r="J179" s="298"/>
      <c r="K179" s="157"/>
      <c r="L179" s="157"/>
      <c r="M179" s="157"/>
      <c r="N179" s="157"/>
      <c r="O179" s="242"/>
      <c r="P179" s="242"/>
      <c r="Q179" s="242"/>
      <c r="R179" s="242"/>
      <c r="S179" s="242"/>
      <c r="T179" s="242"/>
      <c r="U179" s="242"/>
      <c r="V179" s="242"/>
      <c r="W179" s="242"/>
      <c r="X179" s="242"/>
      <c r="Y179" s="242"/>
      <c r="Z179" s="242"/>
      <c r="AA179" s="242"/>
      <c r="AB179" s="242"/>
      <c r="AC179" s="242"/>
      <c r="AD179" s="242"/>
      <c r="AE179" s="242"/>
      <c r="AF179" s="242"/>
      <c r="AG179" s="242"/>
    </row>
    <row r="180" spans="3:33" s="37" customFormat="1">
      <c r="C180" s="232" t="s">
        <v>528</v>
      </c>
      <c r="D180" s="157"/>
      <c r="E180" s="157"/>
      <c r="F180" s="157"/>
      <c r="G180" s="157"/>
      <c r="H180" s="157"/>
      <c r="I180" s="157"/>
      <c r="J180" s="298"/>
      <c r="K180" s="157"/>
      <c r="L180" s="157"/>
      <c r="M180" s="157"/>
      <c r="N180" s="157"/>
      <c r="O180" s="242"/>
      <c r="P180" s="242"/>
      <c r="Q180" s="242"/>
      <c r="R180" s="242"/>
      <c r="S180" s="242"/>
      <c r="T180" s="242"/>
      <c r="U180" s="242"/>
      <c r="V180" s="242"/>
      <c r="W180" s="242"/>
      <c r="X180" s="242"/>
      <c r="Y180" s="242"/>
      <c r="Z180" s="242"/>
      <c r="AA180" s="242"/>
      <c r="AB180" s="242"/>
      <c r="AC180" s="242"/>
      <c r="AD180" s="242"/>
      <c r="AE180" s="242"/>
      <c r="AF180" s="242"/>
      <c r="AG180" s="242"/>
    </row>
    <row r="181" spans="3:33" s="37" customFormat="1">
      <c r="C181" s="232"/>
      <c r="D181" s="157"/>
      <c r="E181" s="157"/>
      <c r="F181" s="157"/>
      <c r="G181" s="157"/>
      <c r="H181" s="157"/>
      <c r="I181" s="157"/>
      <c r="J181" s="298"/>
      <c r="K181" s="157"/>
      <c r="L181" s="157"/>
      <c r="M181" s="157"/>
      <c r="N181" s="157"/>
      <c r="O181" s="242"/>
      <c r="P181" s="242"/>
      <c r="Q181" s="242"/>
      <c r="R181" s="242"/>
      <c r="S181" s="242"/>
      <c r="T181" s="242"/>
      <c r="U181" s="242"/>
      <c r="V181" s="242"/>
      <c r="W181" s="242"/>
      <c r="X181" s="242"/>
      <c r="Y181" s="242"/>
      <c r="Z181" s="242"/>
      <c r="AA181" s="242"/>
      <c r="AB181" s="242"/>
      <c r="AC181" s="242"/>
      <c r="AD181" s="242"/>
      <c r="AE181" s="242"/>
      <c r="AF181" s="242"/>
      <c r="AG181" s="242"/>
    </row>
    <row r="182" spans="3:33" s="37" customFormat="1">
      <c r="C182" s="158"/>
      <c r="D182" s="158"/>
      <c r="E182" s="233" t="s">
        <v>519</v>
      </c>
      <c r="F182" s="233" t="s">
        <v>452</v>
      </c>
      <c r="G182" s="233" t="s">
        <v>451</v>
      </c>
      <c r="H182" s="255" t="s">
        <v>453</v>
      </c>
      <c r="I182" s="256" t="s">
        <v>397</v>
      </c>
      <c r="J182" s="298"/>
      <c r="K182" s="157"/>
      <c r="L182" s="157"/>
      <c r="M182" s="157"/>
      <c r="N182" s="157"/>
      <c r="O182" s="242"/>
      <c r="P182" s="242"/>
      <c r="Q182" s="242"/>
      <c r="R182" s="242"/>
      <c r="S182" s="242"/>
      <c r="T182" s="242"/>
      <c r="U182" s="242"/>
      <c r="V182" s="242"/>
      <c r="W182" s="242"/>
      <c r="X182" s="242"/>
      <c r="Y182" s="242"/>
      <c r="Z182" s="242"/>
      <c r="AA182" s="242"/>
      <c r="AB182" s="242"/>
      <c r="AC182" s="242"/>
      <c r="AD182" s="242"/>
      <c r="AE182" s="242"/>
      <c r="AF182" s="242"/>
      <c r="AG182" s="242"/>
    </row>
    <row r="183" spans="3:33" s="37" customFormat="1">
      <c r="C183" s="158"/>
      <c r="D183" s="158"/>
      <c r="E183" s="250" t="s">
        <v>349</v>
      </c>
      <c r="F183" s="250" t="s">
        <v>324</v>
      </c>
      <c r="G183" s="251" t="s">
        <v>503</v>
      </c>
      <c r="H183" s="253">
        <v>43675428.002095982</v>
      </c>
      <c r="I183" s="252" t="s">
        <v>89</v>
      </c>
      <c r="J183" s="298"/>
      <c r="K183" s="157"/>
      <c r="L183" s="157"/>
      <c r="M183" s="157"/>
      <c r="N183" s="157"/>
      <c r="O183" s="242"/>
      <c r="P183" s="242"/>
      <c r="Q183" s="242"/>
      <c r="R183" s="242"/>
      <c r="S183" s="242"/>
      <c r="T183" s="242"/>
      <c r="U183" s="242"/>
      <c r="V183" s="242"/>
      <c r="W183" s="242"/>
      <c r="X183" s="242"/>
      <c r="Y183" s="242"/>
      <c r="Z183" s="242"/>
      <c r="AA183" s="242"/>
      <c r="AB183" s="242"/>
      <c r="AC183" s="242"/>
      <c r="AD183" s="242"/>
      <c r="AE183" s="242"/>
      <c r="AF183" s="242"/>
      <c r="AG183" s="242"/>
    </row>
    <row r="184" spans="3:33" s="37" customFormat="1">
      <c r="C184" s="158"/>
      <c r="D184" s="158"/>
      <c r="E184" s="250" t="s">
        <v>354</v>
      </c>
      <c r="F184" s="250" t="s">
        <v>324</v>
      </c>
      <c r="G184" s="251" t="s">
        <v>503</v>
      </c>
      <c r="H184" s="253">
        <v>0</v>
      </c>
      <c r="I184" s="252" t="s">
        <v>89</v>
      </c>
      <c r="J184" s="298"/>
      <c r="K184" s="157"/>
      <c r="L184" s="157"/>
      <c r="M184" s="157"/>
      <c r="N184" s="157"/>
      <c r="O184" s="242"/>
      <c r="P184" s="242"/>
      <c r="Q184" s="242"/>
      <c r="R184" s="242"/>
      <c r="S184" s="242"/>
      <c r="T184" s="242"/>
      <c r="U184" s="242"/>
      <c r="V184" s="242"/>
      <c r="W184" s="242"/>
      <c r="X184" s="242"/>
      <c r="Y184" s="242"/>
      <c r="Z184" s="242"/>
      <c r="AA184" s="242"/>
      <c r="AB184" s="242"/>
      <c r="AC184" s="242"/>
      <c r="AD184" s="242"/>
      <c r="AE184" s="242"/>
      <c r="AF184" s="242"/>
      <c r="AG184" s="242"/>
    </row>
    <row r="185" spans="3:33" s="37" customFormat="1">
      <c r="C185" s="158"/>
      <c r="D185" s="158"/>
      <c r="E185" s="250" t="s">
        <v>357</v>
      </c>
      <c r="F185" s="250" t="s">
        <v>324</v>
      </c>
      <c r="G185" s="251" t="s">
        <v>503</v>
      </c>
      <c r="H185" s="253">
        <v>0</v>
      </c>
      <c r="I185" s="252" t="s">
        <v>89</v>
      </c>
      <c r="J185" s="298"/>
      <c r="K185" s="157"/>
      <c r="L185" s="157"/>
      <c r="M185" s="157"/>
      <c r="N185" s="157"/>
      <c r="O185" s="242"/>
      <c r="P185" s="242"/>
      <c r="Q185" s="242"/>
      <c r="R185" s="242"/>
      <c r="S185" s="242"/>
      <c r="T185" s="242"/>
      <c r="U185" s="242"/>
      <c r="V185" s="242"/>
      <c r="W185" s="242"/>
      <c r="X185" s="242"/>
      <c r="Y185" s="242"/>
      <c r="Z185" s="242"/>
      <c r="AA185" s="242"/>
      <c r="AB185" s="242"/>
      <c r="AC185" s="242"/>
      <c r="AD185" s="242"/>
      <c r="AE185" s="242"/>
      <c r="AF185" s="242"/>
      <c r="AG185" s="242"/>
    </row>
    <row r="186" spans="3:33" s="37" customFormat="1">
      <c r="C186" s="158"/>
      <c r="D186" s="158"/>
      <c r="E186" s="250" t="s">
        <v>365</v>
      </c>
      <c r="F186" s="250" t="s">
        <v>324</v>
      </c>
      <c r="G186" s="251" t="s">
        <v>503</v>
      </c>
      <c r="H186" s="253">
        <v>94897036.350000024</v>
      </c>
      <c r="I186" s="252" t="s">
        <v>89</v>
      </c>
      <c r="J186" s="298"/>
      <c r="K186" s="157"/>
      <c r="L186" s="157"/>
      <c r="M186" s="157"/>
      <c r="N186" s="157"/>
      <c r="O186" s="242"/>
      <c r="P186" s="242"/>
      <c r="Q186" s="242"/>
      <c r="R186" s="242"/>
      <c r="S186" s="242"/>
      <c r="T186" s="242"/>
      <c r="U186" s="242"/>
      <c r="V186" s="242"/>
      <c r="W186" s="242"/>
      <c r="X186" s="242"/>
      <c r="Y186" s="242"/>
      <c r="Z186" s="242"/>
      <c r="AA186" s="242"/>
      <c r="AB186" s="242"/>
      <c r="AC186" s="242"/>
      <c r="AD186" s="242"/>
      <c r="AE186" s="242"/>
      <c r="AF186" s="242"/>
      <c r="AG186" s="242"/>
    </row>
    <row r="187" spans="3:33" s="37" customFormat="1">
      <c r="C187" s="158"/>
      <c r="D187" s="290"/>
      <c r="E187" s="250" t="s">
        <v>360</v>
      </c>
      <c r="F187" s="250" t="s">
        <v>324</v>
      </c>
      <c r="G187" s="251" t="s">
        <v>503</v>
      </c>
      <c r="H187" s="253">
        <v>224330100.00999999</v>
      </c>
      <c r="I187" s="252" t="s">
        <v>89</v>
      </c>
      <c r="J187" s="298"/>
      <c r="K187" s="157"/>
      <c r="L187" s="157"/>
      <c r="M187" s="157"/>
      <c r="N187" s="157"/>
      <c r="O187" s="242"/>
      <c r="P187" s="242"/>
      <c r="Q187" s="242"/>
      <c r="R187" s="242"/>
      <c r="S187" s="242"/>
      <c r="T187" s="242"/>
      <c r="U187" s="242"/>
      <c r="V187" s="242"/>
      <c r="W187" s="242"/>
      <c r="X187" s="242"/>
      <c r="Y187" s="242"/>
      <c r="Z187" s="242"/>
      <c r="AA187" s="242"/>
      <c r="AB187" s="242"/>
      <c r="AC187" s="242"/>
      <c r="AD187" s="242"/>
      <c r="AE187" s="242"/>
      <c r="AF187" s="242"/>
      <c r="AG187" s="242"/>
    </row>
    <row r="188" spans="3:33" s="37" customFormat="1">
      <c r="C188" s="158"/>
      <c r="D188" s="158"/>
      <c r="E188" s="250" t="s">
        <v>363</v>
      </c>
      <c r="F188" s="250" t="s">
        <v>324</v>
      </c>
      <c r="G188" s="251" t="s">
        <v>503</v>
      </c>
      <c r="H188" s="253">
        <v>11056811.210000001</v>
      </c>
      <c r="I188" s="252" t="s">
        <v>89</v>
      </c>
      <c r="J188" s="298"/>
      <c r="K188" s="157"/>
      <c r="L188" s="157"/>
      <c r="M188" s="157"/>
      <c r="N188" s="157"/>
      <c r="O188" s="242"/>
      <c r="P188" s="242"/>
      <c r="Q188" s="242"/>
      <c r="R188" s="242"/>
      <c r="S188" s="242"/>
      <c r="T188" s="242"/>
      <c r="U188" s="242"/>
      <c r="V188" s="242"/>
      <c r="W188" s="242"/>
      <c r="X188" s="242"/>
      <c r="Y188" s="242"/>
      <c r="Z188" s="242"/>
      <c r="AA188" s="242"/>
      <c r="AB188" s="242"/>
      <c r="AC188" s="242"/>
      <c r="AD188" s="242"/>
      <c r="AE188" s="242"/>
      <c r="AF188" s="242"/>
      <c r="AG188" s="242"/>
    </row>
    <row r="189" spans="3:33" s="37" customFormat="1">
      <c r="C189" s="158"/>
      <c r="D189" s="289"/>
      <c r="E189" s="250" t="s">
        <v>367</v>
      </c>
      <c r="F189" s="250" t="s">
        <v>324</v>
      </c>
      <c r="G189" s="251" t="s">
        <v>503</v>
      </c>
      <c r="H189" s="253">
        <v>107247532.92</v>
      </c>
      <c r="I189" s="252" t="s">
        <v>89</v>
      </c>
      <c r="J189" s="298"/>
      <c r="K189" s="157"/>
      <c r="L189" s="157"/>
      <c r="M189" s="157"/>
      <c r="N189" s="157"/>
      <c r="O189" s="242"/>
      <c r="P189" s="242"/>
      <c r="Q189" s="242"/>
      <c r="R189" s="242"/>
      <c r="S189" s="242"/>
      <c r="T189" s="242"/>
      <c r="U189" s="242"/>
      <c r="V189" s="242"/>
      <c r="W189" s="242"/>
      <c r="X189" s="242"/>
      <c r="Y189" s="242"/>
      <c r="Z189" s="242"/>
      <c r="AA189" s="242"/>
      <c r="AB189" s="242"/>
      <c r="AC189" s="242"/>
      <c r="AD189" s="242"/>
      <c r="AE189" s="242"/>
      <c r="AF189" s="242"/>
      <c r="AG189" s="242"/>
    </row>
    <row r="190" spans="3:33" s="37" customFormat="1">
      <c r="C190" s="158"/>
      <c r="D190" s="290"/>
      <c r="E190" s="250" t="s">
        <v>368</v>
      </c>
      <c r="F190" s="250" t="s">
        <v>324</v>
      </c>
      <c r="G190" s="251" t="s">
        <v>503</v>
      </c>
      <c r="H190" s="253">
        <v>103000140.29036242</v>
      </c>
      <c r="I190" s="252" t="s">
        <v>89</v>
      </c>
      <c r="J190" s="298"/>
      <c r="K190" s="157"/>
      <c r="L190" s="157"/>
      <c r="M190" s="157"/>
      <c r="N190" s="157"/>
      <c r="O190" s="242"/>
      <c r="P190" s="242"/>
      <c r="Q190" s="242"/>
      <c r="R190" s="242"/>
      <c r="S190" s="242"/>
      <c r="T190" s="242"/>
      <c r="U190" s="242"/>
      <c r="V190" s="242"/>
      <c r="W190" s="242"/>
      <c r="X190" s="242"/>
      <c r="Y190" s="242"/>
      <c r="Z190" s="242"/>
      <c r="AA190" s="242"/>
      <c r="AB190" s="242"/>
      <c r="AC190" s="242"/>
      <c r="AD190" s="242"/>
      <c r="AE190" s="242"/>
      <c r="AF190" s="242"/>
      <c r="AG190" s="242"/>
    </row>
    <row r="191" spans="3:33" s="37" customFormat="1">
      <c r="C191" s="158"/>
      <c r="D191" s="158"/>
      <c r="E191" s="250" t="s">
        <v>383</v>
      </c>
      <c r="F191" s="250" t="s">
        <v>324</v>
      </c>
      <c r="G191" s="251" t="s">
        <v>503</v>
      </c>
      <c r="H191" s="253">
        <v>4075318.56</v>
      </c>
      <c r="I191" s="252" t="s">
        <v>89</v>
      </c>
      <c r="J191" s="298"/>
      <c r="K191" s="157"/>
      <c r="L191" s="157"/>
      <c r="M191" s="157"/>
      <c r="N191" s="157"/>
      <c r="O191" s="242"/>
      <c r="P191" s="242"/>
      <c r="Q191" s="242"/>
      <c r="R191" s="242"/>
      <c r="S191" s="242"/>
      <c r="T191" s="242"/>
      <c r="U191" s="242"/>
      <c r="V191" s="242"/>
      <c r="W191" s="242"/>
      <c r="X191" s="242"/>
      <c r="Y191" s="242"/>
      <c r="Z191" s="242"/>
      <c r="AA191" s="242"/>
      <c r="AB191" s="242"/>
      <c r="AC191" s="242"/>
      <c r="AD191" s="242"/>
      <c r="AE191" s="242"/>
      <c r="AF191" s="242"/>
      <c r="AG191" s="242"/>
    </row>
    <row r="192" spans="3:33" s="37" customFormat="1">
      <c r="C192" s="158"/>
      <c r="D192" s="158"/>
      <c r="E192" s="250" t="s">
        <v>371</v>
      </c>
      <c r="F192" s="250" t="s">
        <v>324</v>
      </c>
      <c r="G192" s="251" t="s">
        <v>503</v>
      </c>
      <c r="H192" s="253">
        <v>48906335.460000001</v>
      </c>
      <c r="I192" s="252" t="s">
        <v>89</v>
      </c>
      <c r="J192" s="298"/>
      <c r="K192" s="157"/>
      <c r="L192" s="157"/>
      <c r="M192" s="157"/>
      <c r="N192" s="157"/>
      <c r="O192" s="242"/>
      <c r="P192" s="242"/>
      <c r="Q192" s="242"/>
      <c r="R192" s="242"/>
      <c r="S192" s="242"/>
      <c r="T192" s="242"/>
      <c r="U192" s="242"/>
      <c r="V192" s="242"/>
      <c r="W192" s="242"/>
      <c r="X192" s="242"/>
      <c r="Y192" s="242"/>
      <c r="Z192" s="242"/>
      <c r="AA192" s="242"/>
      <c r="AB192" s="242"/>
      <c r="AC192" s="242"/>
      <c r="AD192" s="242"/>
      <c r="AE192" s="242"/>
      <c r="AF192" s="242"/>
      <c r="AG192" s="242"/>
    </row>
    <row r="193" spans="3:33" s="37" customFormat="1">
      <c r="C193" s="158"/>
      <c r="D193" s="158"/>
      <c r="E193" s="250" t="s">
        <v>374</v>
      </c>
      <c r="F193" s="250" t="s">
        <v>324</v>
      </c>
      <c r="G193" s="251" t="s">
        <v>503</v>
      </c>
      <c r="H193" s="253">
        <v>308490.94</v>
      </c>
      <c r="I193" s="252" t="s">
        <v>89</v>
      </c>
      <c r="J193" s="298"/>
      <c r="K193" s="157"/>
      <c r="L193" s="157"/>
      <c r="M193" s="157"/>
      <c r="N193" s="157"/>
      <c r="O193" s="242"/>
      <c r="P193" s="242"/>
      <c r="Q193" s="242"/>
      <c r="R193" s="242"/>
      <c r="S193" s="242"/>
      <c r="T193" s="242"/>
      <c r="U193" s="242"/>
      <c r="V193" s="242"/>
      <c r="W193" s="242"/>
      <c r="X193" s="242"/>
      <c r="Y193" s="242"/>
      <c r="Z193" s="242"/>
      <c r="AA193" s="242"/>
      <c r="AB193" s="242"/>
      <c r="AC193" s="242"/>
      <c r="AD193" s="242"/>
      <c r="AE193" s="242"/>
      <c r="AF193" s="242"/>
      <c r="AG193" s="242"/>
    </row>
    <row r="194" spans="3:33" s="37" customFormat="1">
      <c r="C194" s="158"/>
      <c r="D194" s="158"/>
      <c r="E194" s="250" t="s">
        <v>326</v>
      </c>
      <c r="F194" s="250" t="s">
        <v>324</v>
      </c>
      <c r="G194" s="251" t="s">
        <v>503</v>
      </c>
      <c r="H194" s="253">
        <v>1591101.8399999999</v>
      </c>
      <c r="I194" s="252" t="s">
        <v>89</v>
      </c>
      <c r="J194" s="298"/>
      <c r="K194" s="157"/>
      <c r="L194" s="157"/>
      <c r="M194" s="157"/>
      <c r="N194" s="157"/>
      <c r="O194" s="242"/>
      <c r="P194" s="242"/>
      <c r="Q194" s="242"/>
      <c r="R194" s="242"/>
      <c r="S194" s="242"/>
      <c r="T194" s="242"/>
      <c r="U194" s="242"/>
      <c r="V194" s="242"/>
      <c r="W194" s="242"/>
      <c r="X194" s="242"/>
      <c r="Y194" s="242"/>
      <c r="Z194" s="242"/>
      <c r="AA194" s="242"/>
      <c r="AB194" s="242"/>
      <c r="AC194" s="242"/>
      <c r="AD194" s="242"/>
      <c r="AE194" s="242"/>
      <c r="AF194" s="242"/>
      <c r="AG194" s="242"/>
    </row>
    <row r="195" spans="3:33" s="37" customFormat="1">
      <c r="C195" s="158"/>
      <c r="D195" s="158"/>
      <c r="E195" s="250" t="s">
        <v>377</v>
      </c>
      <c r="F195" s="250" t="s">
        <v>324</v>
      </c>
      <c r="G195" s="251" t="s">
        <v>503</v>
      </c>
      <c r="H195" s="253">
        <v>26863640.869999997</v>
      </c>
      <c r="I195" s="252" t="s">
        <v>89</v>
      </c>
      <c r="J195" s="298"/>
      <c r="K195" s="157"/>
      <c r="L195" s="157"/>
      <c r="M195" s="157"/>
      <c r="N195" s="157"/>
      <c r="O195" s="242"/>
      <c r="P195" s="242"/>
      <c r="Q195" s="242"/>
      <c r="R195" s="242"/>
      <c r="S195" s="242"/>
      <c r="T195" s="242"/>
      <c r="U195" s="242"/>
      <c r="V195" s="242"/>
      <c r="W195" s="242"/>
      <c r="X195" s="242"/>
      <c r="Y195" s="242"/>
      <c r="Z195" s="242"/>
      <c r="AA195" s="242"/>
      <c r="AB195" s="242"/>
      <c r="AC195" s="242"/>
      <c r="AD195" s="242"/>
      <c r="AE195" s="242"/>
      <c r="AF195" s="242"/>
      <c r="AG195" s="242"/>
    </row>
    <row r="196" spans="3:33" s="37" customFormat="1">
      <c r="C196" s="158"/>
      <c r="D196" s="158"/>
      <c r="E196" s="250" t="s">
        <v>380</v>
      </c>
      <c r="F196" s="250" t="s">
        <v>324</v>
      </c>
      <c r="G196" s="251" t="s">
        <v>503</v>
      </c>
      <c r="H196" s="253">
        <v>46002392.359999999</v>
      </c>
      <c r="I196" s="252" t="s">
        <v>89</v>
      </c>
      <c r="J196" s="298"/>
      <c r="K196" s="157"/>
      <c r="L196" s="157"/>
      <c r="M196" s="157"/>
      <c r="N196" s="157"/>
      <c r="O196" s="242"/>
      <c r="P196" s="242"/>
      <c r="Q196" s="242"/>
      <c r="R196" s="242"/>
      <c r="S196" s="242"/>
      <c r="T196" s="242"/>
      <c r="U196" s="242"/>
      <c r="V196" s="242"/>
      <c r="W196" s="242"/>
      <c r="X196" s="242"/>
      <c r="Y196" s="242"/>
      <c r="Z196" s="242"/>
      <c r="AA196" s="242"/>
      <c r="AB196" s="242"/>
      <c r="AC196" s="242"/>
      <c r="AD196" s="242"/>
      <c r="AE196" s="242"/>
      <c r="AF196" s="242"/>
      <c r="AG196" s="242"/>
    </row>
    <row r="197" spans="3:33" s="37" customFormat="1">
      <c r="C197" s="158"/>
      <c r="D197" s="158"/>
      <c r="E197" s="250" t="s">
        <v>349</v>
      </c>
      <c r="F197" s="250" t="s">
        <v>324</v>
      </c>
      <c r="G197" s="251" t="s">
        <v>504</v>
      </c>
      <c r="H197" s="253">
        <v>433621853.61000001</v>
      </c>
      <c r="I197" s="252" t="s">
        <v>89</v>
      </c>
      <c r="J197" s="298"/>
      <c r="K197" s="157"/>
      <c r="L197" s="157"/>
      <c r="M197" s="157"/>
      <c r="N197" s="157"/>
      <c r="O197" s="242"/>
      <c r="P197" s="242"/>
      <c r="Q197" s="242"/>
      <c r="R197" s="242"/>
      <c r="S197" s="242"/>
      <c r="T197" s="242"/>
      <c r="U197" s="242"/>
      <c r="V197" s="242"/>
      <c r="W197" s="242"/>
      <c r="X197" s="242"/>
      <c r="Y197" s="242"/>
      <c r="Z197" s="242"/>
      <c r="AA197" s="242"/>
      <c r="AB197" s="242"/>
      <c r="AC197" s="242"/>
      <c r="AD197" s="242"/>
      <c r="AE197" s="242"/>
      <c r="AF197" s="242"/>
      <c r="AG197" s="242"/>
    </row>
    <row r="198" spans="3:33" s="37" customFormat="1">
      <c r="C198" s="158"/>
      <c r="D198" s="289"/>
      <c r="E198" s="250" t="s">
        <v>357</v>
      </c>
      <c r="F198" s="250" t="s">
        <v>324</v>
      </c>
      <c r="G198" s="251" t="s">
        <v>504</v>
      </c>
      <c r="H198" s="253">
        <v>0</v>
      </c>
      <c r="I198" s="252" t="s">
        <v>89</v>
      </c>
      <c r="J198" s="298"/>
      <c r="K198" s="157"/>
      <c r="L198" s="157"/>
      <c r="M198" s="157"/>
      <c r="N198" s="157"/>
      <c r="O198" s="242"/>
      <c r="P198" s="242"/>
      <c r="Q198" s="242"/>
      <c r="R198" s="242"/>
      <c r="S198" s="242"/>
      <c r="T198" s="242"/>
      <c r="U198" s="242"/>
      <c r="V198" s="242"/>
      <c r="W198" s="242"/>
      <c r="X198" s="242"/>
      <c r="Y198" s="242"/>
      <c r="Z198" s="242"/>
      <c r="AA198" s="242"/>
      <c r="AB198" s="242"/>
      <c r="AC198" s="242"/>
      <c r="AD198" s="242"/>
      <c r="AE198" s="242"/>
      <c r="AF198" s="242"/>
      <c r="AG198" s="242"/>
    </row>
    <row r="199" spans="3:33" s="37" customFormat="1">
      <c r="C199" s="158"/>
      <c r="D199" s="289"/>
      <c r="E199" s="250" t="s">
        <v>365</v>
      </c>
      <c r="F199" s="250" t="s">
        <v>324</v>
      </c>
      <c r="G199" s="251" t="s">
        <v>504</v>
      </c>
      <c r="H199" s="253">
        <v>476925873.87999994</v>
      </c>
      <c r="I199" s="252" t="s">
        <v>89</v>
      </c>
      <c r="J199" s="298"/>
      <c r="K199" s="157"/>
      <c r="L199" s="157"/>
      <c r="M199" s="157"/>
      <c r="N199" s="157"/>
      <c r="O199" s="242"/>
      <c r="P199" s="242"/>
      <c r="Q199" s="242"/>
      <c r="R199" s="242"/>
      <c r="S199" s="242"/>
      <c r="T199" s="242"/>
      <c r="U199" s="242"/>
      <c r="V199" s="242"/>
      <c r="W199" s="242"/>
      <c r="X199" s="242"/>
      <c r="Y199" s="242"/>
      <c r="Z199" s="242"/>
      <c r="AA199" s="242"/>
      <c r="AB199" s="242"/>
      <c r="AC199" s="242"/>
      <c r="AD199" s="242"/>
      <c r="AE199" s="242"/>
      <c r="AF199" s="242"/>
      <c r="AG199" s="242"/>
    </row>
    <row r="200" spans="3:33" s="37" customFormat="1">
      <c r="C200" s="158"/>
      <c r="D200" s="158"/>
      <c r="E200" s="250" t="s">
        <v>360</v>
      </c>
      <c r="F200" s="250" t="s">
        <v>324</v>
      </c>
      <c r="G200" s="251" t="s">
        <v>504</v>
      </c>
      <c r="H200" s="253">
        <v>168287678.37387499</v>
      </c>
      <c r="I200" s="252" t="s">
        <v>89</v>
      </c>
      <c r="J200" s="298"/>
      <c r="K200" s="157"/>
      <c r="L200" s="157"/>
      <c r="M200" s="157"/>
      <c r="N200" s="157"/>
      <c r="O200" s="242"/>
      <c r="P200" s="242"/>
      <c r="Q200" s="242"/>
      <c r="R200" s="242"/>
      <c r="S200" s="242"/>
      <c r="T200" s="242"/>
      <c r="U200" s="242"/>
      <c r="V200" s="242"/>
      <c r="W200" s="242"/>
      <c r="X200" s="242"/>
      <c r="Y200" s="242"/>
      <c r="Z200" s="242"/>
      <c r="AA200" s="242"/>
      <c r="AB200" s="242"/>
      <c r="AC200" s="242"/>
      <c r="AD200" s="242"/>
      <c r="AE200" s="242"/>
      <c r="AF200" s="242"/>
      <c r="AG200" s="242"/>
    </row>
    <row r="201" spans="3:33" s="37" customFormat="1">
      <c r="C201" s="158"/>
      <c r="D201" s="158"/>
      <c r="E201" s="250" t="s">
        <v>363</v>
      </c>
      <c r="F201" s="250" t="s">
        <v>324</v>
      </c>
      <c r="G201" s="251" t="s">
        <v>504</v>
      </c>
      <c r="H201" s="253">
        <v>391219140.31999993</v>
      </c>
      <c r="I201" s="252" t="s">
        <v>89</v>
      </c>
      <c r="J201" s="298"/>
      <c r="K201" s="157"/>
      <c r="L201" s="157"/>
      <c r="M201" s="157"/>
      <c r="N201" s="157"/>
      <c r="O201" s="242"/>
      <c r="P201" s="242"/>
      <c r="Q201" s="242"/>
      <c r="R201" s="242"/>
      <c r="S201" s="242"/>
      <c r="T201" s="242"/>
      <c r="U201" s="242"/>
      <c r="V201" s="242"/>
      <c r="W201" s="242"/>
      <c r="X201" s="242"/>
      <c r="Y201" s="242"/>
      <c r="Z201" s="242"/>
      <c r="AA201" s="242"/>
      <c r="AB201" s="242"/>
      <c r="AC201" s="242"/>
      <c r="AD201" s="242"/>
      <c r="AE201" s="242"/>
      <c r="AF201" s="242"/>
      <c r="AG201" s="242"/>
    </row>
    <row r="202" spans="3:33" s="37" customFormat="1">
      <c r="C202" s="158"/>
      <c r="D202" s="158"/>
      <c r="E202" s="250" t="s">
        <v>367</v>
      </c>
      <c r="F202" s="250" t="s">
        <v>324</v>
      </c>
      <c r="G202" s="251" t="s">
        <v>504</v>
      </c>
      <c r="H202" s="253">
        <v>46562390.059999987</v>
      </c>
      <c r="I202" s="252" t="s">
        <v>89</v>
      </c>
      <c r="J202" s="298"/>
      <c r="K202" s="157"/>
      <c r="L202" s="157"/>
      <c r="M202" s="157"/>
      <c r="N202" s="157"/>
      <c r="O202" s="242"/>
      <c r="P202" s="242"/>
      <c r="Q202" s="242"/>
      <c r="R202" s="242"/>
      <c r="S202" s="242"/>
      <c r="T202" s="242"/>
      <c r="U202" s="242"/>
      <c r="V202" s="242"/>
      <c r="W202" s="242"/>
      <c r="X202" s="242"/>
      <c r="Y202" s="242"/>
      <c r="Z202" s="242"/>
      <c r="AA202" s="242"/>
      <c r="AB202" s="242"/>
      <c r="AC202" s="242"/>
      <c r="AD202" s="242"/>
      <c r="AE202" s="242"/>
      <c r="AF202" s="242"/>
      <c r="AG202" s="242"/>
    </row>
    <row r="203" spans="3:33" s="37" customFormat="1">
      <c r="C203" s="158"/>
      <c r="D203" s="158"/>
      <c r="E203" s="250" t="s">
        <v>368</v>
      </c>
      <c r="F203" s="250" t="s">
        <v>324</v>
      </c>
      <c r="G203" s="251" t="s">
        <v>504</v>
      </c>
      <c r="H203" s="253">
        <v>17165607.219999995</v>
      </c>
      <c r="I203" s="252" t="s">
        <v>89</v>
      </c>
      <c r="J203" s="298"/>
      <c r="K203" s="157"/>
      <c r="L203" s="157"/>
      <c r="M203" s="157"/>
      <c r="N203" s="157"/>
      <c r="O203" s="242"/>
      <c r="P203" s="242"/>
      <c r="Q203" s="242"/>
      <c r="R203" s="242"/>
      <c r="S203" s="242"/>
      <c r="T203" s="242"/>
      <c r="U203" s="242"/>
      <c r="V203" s="242"/>
      <c r="W203" s="242"/>
      <c r="X203" s="242"/>
      <c r="Y203" s="242"/>
      <c r="Z203" s="242"/>
      <c r="AA203" s="242"/>
      <c r="AB203" s="242"/>
      <c r="AC203" s="242"/>
      <c r="AD203" s="242"/>
      <c r="AE203" s="242"/>
      <c r="AF203" s="242"/>
      <c r="AG203" s="242"/>
    </row>
    <row r="204" spans="3:33" s="37" customFormat="1">
      <c r="C204" s="158"/>
      <c r="D204" s="158"/>
      <c r="E204" s="250" t="s">
        <v>383</v>
      </c>
      <c r="F204" s="250" t="s">
        <v>324</v>
      </c>
      <c r="G204" s="251" t="s">
        <v>504</v>
      </c>
      <c r="H204" s="253">
        <v>61429716.18</v>
      </c>
      <c r="I204" s="252" t="s">
        <v>89</v>
      </c>
      <c r="J204" s="298"/>
      <c r="K204" s="157"/>
      <c r="L204" s="157"/>
      <c r="M204" s="157"/>
      <c r="N204" s="157"/>
      <c r="O204" s="242"/>
      <c r="P204" s="242"/>
      <c r="Q204" s="242"/>
      <c r="R204" s="242"/>
      <c r="S204" s="242"/>
      <c r="T204" s="242"/>
      <c r="U204" s="242"/>
      <c r="V204" s="242"/>
      <c r="W204" s="242"/>
      <c r="X204" s="242"/>
      <c r="Y204" s="242"/>
      <c r="Z204" s="242"/>
      <c r="AA204" s="242"/>
      <c r="AB204" s="242"/>
      <c r="AC204" s="242"/>
      <c r="AD204" s="242"/>
      <c r="AE204" s="242"/>
      <c r="AF204" s="242"/>
      <c r="AG204" s="242"/>
    </row>
    <row r="205" spans="3:33" s="37" customFormat="1">
      <c r="C205" s="158"/>
      <c r="D205" s="158"/>
      <c r="E205" s="250" t="s">
        <v>371</v>
      </c>
      <c r="F205" s="250" t="s">
        <v>324</v>
      </c>
      <c r="G205" s="251" t="s">
        <v>504</v>
      </c>
      <c r="H205" s="253">
        <v>89813532.640000015</v>
      </c>
      <c r="I205" s="252" t="s">
        <v>89</v>
      </c>
      <c r="J205" s="298"/>
      <c r="K205" s="157"/>
      <c r="L205" s="157"/>
      <c r="M205" s="157"/>
      <c r="N205" s="157"/>
      <c r="O205" s="242"/>
      <c r="P205" s="242"/>
      <c r="Q205" s="242"/>
      <c r="R205" s="242"/>
      <c r="S205" s="242"/>
      <c r="T205" s="242"/>
      <c r="U205" s="242"/>
      <c r="V205" s="242"/>
      <c r="W205" s="242"/>
      <c r="X205" s="242"/>
      <c r="Y205" s="242"/>
      <c r="Z205" s="242"/>
      <c r="AA205" s="242"/>
      <c r="AB205" s="242"/>
      <c r="AC205" s="242"/>
      <c r="AD205" s="242"/>
      <c r="AE205" s="242"/>
      <c r="AF205" s="242"/>
      <c r="AG205" s="242"/>
    </row>
    <row r="206" spans="3:33" s="37" customFormat="1">
      <c r="C206" s="158"/>
      <c r="D206" s="158"/>
      <c r="E206" s="250" t="s">
        <v>374</v>
      </c>
      <c r="F206" s="250" t="s">
        <v>324</v>
      </c>
      <c r="G206" s="251" t="s">
        <v>504</v>
      </c>
      <c r="H206" s="253">
        <v>42277494.720000006</v>
      </c>
      <c r="I206" s="252" t="s">
        <v>89</v>
      </c>
      <c r="J206" s="299"/>
      <c r="K206" s="231"/>
      <c r="L206" s="231"/>
      <c r="M206" s="231"/>
      <c r="N206" s="231"/>
      <c r="O206" s="242"/>
      <c r="P206" s="242"/>
      <c r="Q206" s="242"/>
      <c r="R206" s="242"/>
      <c r="S206" s="242"/>
      <c r="T206" s="242"/>
      <c r="U206" s="242"/>
      <c r="V206" s="242"/>
      <c r="W206" s="242"/>
      <c r="X206" s="242"/>
      <c r="Y206" s="242"/>
      <c r="Z206" s="242"/>
      <c r="AA206" s="242"/>
      <c r="AB206" s="242"/>
      <c r="AC206" s="242"/>
      <c r="AD206" s="242"/>
      <c r="AE206" s="242"/>
      <c r="AF206" s="242"/>
      <c r="AG206" s="242"/>
    </row>
    <row r="207" spans="3:33" s="37" customFormat="1">
      <c r="C207" s="158"/>
      <c r="D207" s="158"/>
      <c r="E207" s="250" t="s">
        <v>326</v>
      </c>
      <c r="F207" s="250" t="s">
        <v>324</v>
      </c>
      <c r="G207" s="251" t="s">
        <v>504</v>
      </c>
      <c r="H207" s="253">
        <v>20217121.090000004</v>
      </c>
      <c r="I207" s="252" t="s">
        <v>89</v>
      </c>
      <c r="J207" s="299"/>
      <c r="K207" s="231"/>
      <c r="L207" s="231"/>
      <c r="M207" s="231"/>
      <c r="N207" s="231"/>
      <c r="O207" s="242"/>
      <c r="P207" s="242"/>
      <c r="Q207" s="242"/>
      <c r="R207" s="242"/>
      <c r="S207" s="242"/>
      <c r="T207" s="242"/>
      <c r="U207" s="242"/>
      <c r="V207" s="242"/>
      <c r="W207" s="242"/>
      <c r="X207" s="242"/>
      <c r="Y207" s="242"/>
      <c r="Z207" s="242"/>
      <c r="AA207" s="242"/>
      <c r="AB207" s="242"/>
      <c r="AC207" s="242"/>
      <c r="AD207" s="242"/>
      <c r="AE207" s="242"/>
      <c r="AF207" s="242"/>
      <c r="AG207" s="242"/>
    </row>
    <row r="208" spans="3:33" s="37" customFormat="1">
      <c r="C208" s="158"/>
      <c r="D208" s="158"/>
      <c r="E208" s="250" t="s">
        <v>377</v>
      </c>
      <c r="F208" s="250" t="s">
        <v>324</v>
      </c>
      <c r="G208" s="251" t="s">
        <v>504</v>
      </c>
      <c r="H208" s="253">
        <v>48332546.350000001</v>
      </c>
      <c r="I208" s="252" t="s">
        <v>89</v>
      </c>
      <c r="J208" s="299"/>
      <c r="K208" s="231"/>
      <c r="L208" s="231"/>
      <c r="M208" s="231"/>
      <c r="N208" s="231"/>
      <c r="O208" s="242"/>
      <c r="P208" s="242"/>
      <c r="Q208" s="242"/>
      <c r="R208" s="242"/>
      <c r="S208" s="242"/>
      <c r="T208" s="242"/>
      <c r="U208" s="242"/>
      <c r="V208" s="242"/>
      <c r="W208" s="242"/>
      <c r="X208" s="242"/>
      <c r="Y208" s="242"/>
      <c r="Z208" s="242"/>
      <c r="AA208" s="242"/>
      <c r="AB208" s="242"/>
      <c r="AC208" s="242"/>
      <c r="AD208" s="242"/>
      <c r="AE208" s="242"/>
      <c r="AF208" s="242"/>
      <c r="AG208" s="242"/>
    </row>
    <row r="209" spans="3:33" s="37" customFormat="1">
      <c r="C209" s="158"/>
      <c r="D209" s="158"/>
      <c r="E209" s="250" t="s">
        <v>380</v>
      </c>
      <c r="F209" s="250" t="s">
        <v>324</v>
      </c>
      <c r="G209" s="251" t="s">
        <v>504</v>
      </c>
      <c r="H209" s="253">
        <v>1461198.89</v>
      </c>
      <c r="I209" s="252" t="s">
        <v>89</v>
      </c>
      <c r="J209" s="299"/>
      <c r="K209" s="231"/>
      <c r="L209" s="231"/>
      <c r="M209" s="231"/>
      <c r="N209" s="231"/>
      <c r="O209" s="242"/>
      <c r="P209" s="242"/>
      <c r="Q209" s="242"/>
      <c r="R209" s="242"/>
      <c r="S209" s="242"/>
      <c r="T209" s="242"/>
      <c r="U209" s="242"/>
      <c r="V209" s="242"/>
      <c r="W209" s="242"/>
      <c r="X209" s="242"/>
      <c r="Y209" s="242"/>
      <c r="Z209" s="242"/>
      <c r="AA209" s="242"/>
      <c r="AB209" s="242"/>
      <c r="AC209" s="242"/>
      <c r="AD209" s="242"/>
      <c r="AE209" s="242"/>
      <c r="AF209" s="242"/>
      <c r="AG209" s="242"/>
    </row>
    <row r="210" spans="3:33" s="37" customFormat="1">
      <c r="C210" s="158"/>
      <c r="D210" s="158"/>
      <c r="E210" s="250" t="s">
        <v>349</v>
      </c>
      <c r="F210" s="250" t="s">
        <v>326</v>
      </c>
      <c r="G210" s="251" t="s">
        <v>505</v>
      </c>
      <c r="H210" s="253">
        <v>433621853.61000001</v>
      </c>
      <c r="I210" s="252" t="s">
        <v>89</v>
      </c>
      <c r="J210" s="299"/>
      <c r="K210" s="231"/>
      <c r="L210" s="231"/>
      <c r="M210" s="231"/>
      <c r="N210" s="231"/>
      <c r="O210" s="242"/>
      <c r="P210" s="242"/>
      <c r="Q210" s="242"/>
      <c r="R210" s="242"/>
      <c r="S210" s="242"/>
      <c r="T210" s="242"/>
      <c r="U210" s="242"/>
      <c r="V210" s="242"/>
      <c r="W210" s="242"/>
      <c r="X210" s="242"/>
      <c r="Y210" s="242"/>
      <c r="Z210" s="242"/>
      <c r="AA210" s="242"/>
      <c r="AB210" s="242"/>
      <c r="AC210" s="242"/>
      <c r="AD210" s="242"/>
      <c r="AE210" s="242"/>
      <c r="AF210" s="242"/>
      <c r="AG210" s="242"/>
    </row>
    <row r="211" spans="3:33" s="37" customFormat="1">
      <c r="C211" s="158"/>
      <c r="D211" s="158"/>
      <c r="E211" s="158" t="s">
        <v>354</v>
      </c>
      <c r="F211" s="250" t="s">
        <v>326</v>
      </c>
      <c r="G211" s="157" t="s">
        <v>506</v>
      </c>
      <c r="H211" s="254">
        <v>225700451.625256</v>
      </c>
      <c r="I211" s="252" t="s">
        <v>89</v>
      </c>
      <c r="J211" s="299"/>
      <c r="K211" s="231"/>
      <c r="L211" s="231"/>
      <c r="M211" s="231"/>
      <c r="N211" s="231"/>
      <c r="O211" s="242"/>
      <c r="P211" s="242"/>
      <c r="Q211" s="242"/>
      <c r="R211" s="242"/>
      <c r="S211" s="242"/>
      <c r="T211" s="242"/>
      <c r="U211" s="242"/>
      <c r="V211" s="242"/>
      <c r="W211" s="242"/>
      <c r="X211" s="242"/>
      <c r="Y211" s="242"/>
      <c r="Z211" s="242"/>
      <c r="AA211" s="242"/>
      <c r="AB211" s="242"/>
      <c r="AC211" s="242"/>
      <c r="AD211" s="242"/>
      <c r="AE211" s="242"/>
      <c r="AF211" s="242"/>
      <c r="AG211" s="242"/>
    </row>
    <row r="212" spans="3:33" s="37" customFormat="1" ht="15.6" thickBot="1">
      <c r="C212" s="158"/>
      <c r="D212" s="158"/>
      <c r="E212" s="162" t="s">
        <v>508</v>
      </c>
      <c r="F212" s="162"/>
      <c r="G212" s="162"/>
      <c r="H212" s="163">
        <f>SUM(H183:H211)</f>
        <v>3168590787.3815885</v>
      </c>
      <c r="I212" s="234" t="s">
        <v>89</v>
      </c>
      <c r="J212" s="299"/>
      <c r="K212" s="231"/>
      <c r="L212" s="231"/>
      <c r="M212" s="231"/>
      <c r="N212" s="231"/>
      <c r="O212" s="242"/>
      <c r="P212" s="242"/>
      <c r="Q212" s="242"/>
      <c r="R212" s="242"/>
      <c r="S212" s="242"/>
      <c r="T212" s="242"/>
      <c r="U212" s="242"/>
      <c r="V212" s="242"/>
      <c r="W212" s="242"/>
      <c r="X212" s="242"/>
      <c r="Y212" s="242"/>
      <c r="Z212" s="242"/>
      <c r="AA212" s="242"/>
      <c r="AB212" s="242"/>
      <c r="AC212" s="242"/>
      <c r="AD212" s="242"/>
      <c r="AE212" s="242"/>
      <c r="AF212" s="242"/>
      <c r="AG212" s="242"/>
    </row>
    <row r="213" spans="3:33" s="37" customFormat="1" ht="15.6" thickTop="1">
      <c r="C213" s="231"/>
      <c r="D213" s="231"/>
      <c r="E213" s="231" t="s">
        <v>529</v>
      </c>
      <c r="F213" s="231"/>
      <c r="G213" s="231"/>
      <c r="H213" s="287">
        <f>SUM(J175,H212)</f>
        <v>22550095404.38752</v>
      </c>
      <c r="I213" s="231"/>
      <c r="J213" s="299"/>
      <c r="K213" s="231"/>
      <c r="L213" s="231"/>
      <c r="M213" s="231"/>
      <c r="N213" s="231"/>
      <c r="O213" s="242"/>
      <c r="P213" s="242"/>
      <c r="Q213" s="242"/>
      <c r="R213" s="242"/>
      <c r="S213" s="242"/>
      <c r="T213" s="242"/>
      <c r="U213" s="242"/>
      <c r="V213" s="242"/>
      <c r="W213" s="242"/>
      <c r="X213" s="242"/>
      <c r="Y213" s="242"/>
      <c r="Z213" s="242"/>
      <c r="AA213" s="242"/>
      <c r="AB213" s="242"/>
      <c r="AC213" s="242"/>
      <c r="AD213" s="242"/>
      <c r="AE213" s="242"/>
      <c r="AF213" s="242"/>
      <c r="AG213" s="242"/>
    </row>
    <row r="214" spans="3:33" s="37" customFormat="1">
      <c r="C214" s="231"/>
      <c r="D214" s="231"/>
      <c r="E214" s="231"/>
      <c r="F214" s="231"/>
      <c r="G214" s="231"/>
      <c r="H214" s="291">
        <v>2564218000</v>
      </c>
      <c r="I214" s="287">
        <f>SUM(H213,H214)</f>
        <v>25114313404.38752</v>
      </c>
      <c r="J214" s="299">
        <f>SUM('Part 4 - Government revenues'!J53-'Part 5 - Company data'!I214)</f>
        <v>-3006519948.5375252</v>
      </c>
      <c r="K214" s="231"/>
      <c r="L214" s="231"/>
      <c r="M214" s="231"/>
      <c r="N214" s="231"/>
      <c r="O214" s="242"/>
      <c r="P214" s="242"/>
      <c r="Q214" s="242"/>
      <c r="R214" s="242"/>
      <c r="S214" s="242"/>
      <c r="T214" s="242"/>
      <c r="U214" s="242"/>
      <c r="V214" s="242"/>
      <c r="W214" s="242"/>
      <c r="X214" s="242"/>
      <c r="Y214" s="242"/>
      <c r="Z214" s="242"/>
      <c r="AA214" s="242"/>
      <c r="AB214" s="242"/>
      <c r="AC214" s="242"/>
      <c r="AD214" s="242"/>
      <c r="AE214" s="242"/>
      <c r="AF214" s="242"/>
      <c r="AG214" s="242"/>
    </row>
    <row r="215" spans="3:33" s="37" customFormat="1" ht="16.5" customHeight="1" thickBot="1">
      <c r="C215" s="355"/>
      <c r="D215" s="355"/>
      <c r="E215" s="355"/>
      <c r="F215" s="355"/>
      <c r="G215" s="355"/>
      <c r="H215" s="355"/>
      <c r="I215" s="355"/>
      <c r="J215" s="356"/>
      <c r="K215" s="355"/>
      <c r="L215" s="355"/>
      <c r="M215" s="355"/>
      <c r="N215" s="355"/>
      <c r="O215" s="242"/>
      <c r="P215" s="242"/>
      <c r="Q215" s="242"/>
      <c r="R215" s="242"/>
      <c r="S215" s="242"/>
      <c r="T215" s="242"/>
      <c r="U215" s="242"/>
      <c r="V215" s="242"/>
      <c r="W215" s="242"/>
      <c r="X215" s="242"/>
      <c r="Y215" s="242"/>
      <c r="Z215" s="242"/>
      <c r="AA215" s="242"/>
      <c r="AB215" s="242"/>
      <c r="AC215" s="242"/>
      <c r="AD215" s="242"/>
      <c r="AE215" s="242"/>
      <c r="AF215" s="242"/>
      <c r="AG215" s="242"/>
    </row>
    <row r="216" spans="3:33" s="37" customFormat="1">
      <c r="C216" s="342"/>
      <c r="D216" s="342"/>
      <c r="E216" s="342"/>
      <c r="F216" s="342"/>
      <c r="G216" s="342"/>
      <c r="H216" s="342"/>
      <c r="I216" s="342"/>
      <c r="J216" s="350"/>
      <c r="K216" s="342"/>
      <c r="L216" s="342"/>
      <c r="M216" s="342"/>
      <c r="N216" s="342"/>
      <c r="O216" s="242"/>
      <c r="P216" s="242"/>
      <c r="Q216" s="242"/>
      <c r="R216" s="242"/>
      <c r="S216" s="242"/>
      <c r="T216" s="242"/>
      <c r="U216" s="242"/>
      <c r="V216" s="242"/>
      <c r="W216" s="242"/>
      <c r="X216" s="242"/>
      <c r="Y216" s="242"/>
      <c r="Z216" s="242"/>
      <c r="AA216" s="242"/>
      <c r="AB216" s="242"/>
      <c r="AC216" s="242"/>
      <c r="AD216" s="242"/>
      <c r="AE216" s="242"/>
      <c r="AF216" s="242"/>
      <c r="AG216" s="242"/>
    </row>
    <row r="217" spans="3:33" s="37" customFormat="1" ht="15.6" thickBot="1">
      <c r="C217" s="322" t="s">
        <v>32</v>
      </c>
      <c r="D217" s="323"/>
      <c r="E217" s="323"/>
      <c r="F217" s="323"/>
      <c r="G217" s="323"/>
      <c r="H217" s="323"/>
      <c r="I217" s="323"/>
      <c r="J217" s="351"/>
      <c r="K217" s="323"/>
      <c r="L217" s="323"/>
      <c r="M217" s="323"/>
      <c r="N217" s="323"/>
      <c r="O217" s="242"/>
      <c r="P217" s="242"/>
      <c r="Q217" s="242"/>
      <c r="R217" s="242"/>
      <c r="S217" s="242"/>
      <c r="T217" s="242"/>
      <c r="U217" s="242"/>
      <c r="V217" s="242"/>
      <c r="W217" s="242"/>
      <c r="X217" s="242"/>
      <c r="Y217" s="242"/>
      <c r="Z217" s="242"/>
      <c r="AA217" s="242"/>
      <c r="AB217" s="242"/>
      <c r="AC217" s="242"/>
      <c r="AD217" s="242"/>
      <c r="AE217" s="242"/>
      <c r="AF217" s="242"/>
      <c r="AG217" s="242"/>
    </row>
    <row r="218" spans="3:33" s="37" customFormat="1">
      <c r="C218" s="324" t="s">
        <v>33</v>
      </c>
      <c r="D218" s="325"/>
      <c r="E218" s="325"/>
      <c r="F218" s="325"/>
      <c r="G218" s="325"/>
      <c r="H218" s="325"/>
      <c r="I218" s="325"/>
      <c r="J218" s="352"/>
      <c r="K218" s="325"/>
      <c r="L218" s="325"/>
      <c r="M218" s="325"/>
      <c r="N218" s="325"/>
      <c r="O218" s="242"/>
      <c r="P218" s="242"/>
      <c r="Q218" s="242"/>
      <c r="R218" s="242"/>
      <c r="S218" s="242"/>
      <c r="T218" s="242"/>
      <c r="U218" s="242"/>
      <c r="V218" s="242"/>
      <c r="W218" s="242"/>
      <c r="X218" s="242"/>
      <c r="Y218" s="242"/>
      <c r="Z218" s="242"/>
      <c r="AA218" s="242"/>
      <c r="AB218" s="242"/>
      <c r="AC218" s="242"/>
      <c r="AD218" s="242"/>
      <c r="AE218" s="242"/>
      <c r="AF218" s="242"/>
      <c r="AG218" s="242"/>
    </row>
    <row r="219" spans="3:33" s="37" customFormat="1" ht="15.6" thickBot="1">
      <c r="C219" s="343"/>
      <c r="D219" s="343"/>
      <c r="E219" s="343"/>
      <c r="F219" s="343"/>
      <c r="G219" s="343"/>
      <c r="H219" s="343"/>
      <c r="I219" s="343"/>
      <c r="J219" s="353"/>
      <c r="K219" s="343"/>
      <c r="L219" s="343"/>
      <c r="M219" s="343"/>
      <c r="N219" s="343"/>
      <c r="O219" s="242"/>
      <c r="P219" s="242"/>
      <c r="Q219" s="242"/>
      <c r="R219" s="242"/>
      <c r="S219" s="242"/>
      <c r="T219" s="242"/>
      <c r="U219" s="242"/>
      <c r="V219" s="242"/>
      <c r="W219" s="242"/>
      <c r="X219" s="242"/>
      <c r="Y219" s="242"/>
      <c r="Z219" s="242"/>
      <c r="AA219" s="242"/>
      <c r="AB219" s="242"/>
      <c r="AC219" s="242"/>
      <c r="AD219" s="242"/>
      <c r="AE219" s="242"/>
      <c r="AF219" s="242"/>
      <c r="AG219" s="242"/>
    </row>
    <row r="220" spans="3:33" s="37" customFormat="1">
      <c r="C220" s="312" t="s">
        <v>34</v>
      </c>
      <c r="D220" s="312"/>
      <c r="E220" s="312"/>
      <c r="F220" s="312"/>
      <c r="G220" s="312"/>
      <c r="H220" s="312"/>
      <c r="I220" s="312"/>
      <c r="J220" s="348"/>
      <c r="K220" s="312"/>
      <c r="L220" s="312"/>
      <c r="M220" s="312"/>
      <c r="N220" s="312"/>
      <c r="O220" s="242"/>
      <c r="P220" s="242"/>
      <c r="Q220" s="242"/>
      <c r="R220" s="242"/>
      <c r="S220" s="242"/>
      <c r="T220" s="242"/>
      <c r="U220" s="242"/>
      <c r="V220" s="242"/>
      <c r="W220" s="242"/>
      <c r="X220" s="242"/>
      <c r="Y220" s="242"/>
      <c r="Z220" s="242"/>
      <c r="AA220" s="242"/>
      <c r="AB220" s="242"/>
      <c r="AC220" s="242"/>
      <c r="AD220" s="242"/>
      <c r="AE220" s="242"/>
      <c r="AF220" s="242"/>
      <c r="AG220" s="242"/>
    </row>
    <row r="221" spans="3:33" s="37" customFormat="1" ht="15.75" customHeight="1">
      <c r="C221" s="301" t="s">
        <v>35</v>
      </c>
      <c r="D221" s="301"/>
      <c r="E221" s="301"/>
      <c r="F221" s="301"/>
      <c r="G221" s="301"/>
      <c r="H221" s="301"/>
      <c r="I221" s="301"/>
      <c r="J221" s="354"/>
      <c r="K221" s="301"/>
      <c r="L221" s="301"/>
      <c r="M221" s="301"/>
      <c r="N221" s="301"/>
      <c r="O221" s="242"/>
      <c r="P221" s="242"/>
      <c r="Q221" s="242"/>
      <c r="R221" s="242"/>
      <c r="S221" s="242"/>
      <c r="T221" s="242"/>
      <c r="U221" s="242"/>
      <c r="V221" s="242"/>
      <c r="W221" s="242"/>
      <c r="X221" s="242"/>
      <c r="Y221" s="242"/>
      <c r="Z221" s="242"/>
      <c r="AA221" s="242"/>
      <c r="AB221" s="242"/>
      <c r="AC221" s="242"/>
      <c r="AD221" s="242"/>
      <c r="AE221" s="242"/>
      <c r="AF221" s="242"/>
      <c r="AG221" s="242"/>
    </row>
    <row r="222" spans="3:33" s="37" customFormat="1">
      <c r="C222" s="312" t="s">
        <v>37</v>
      </c>
      <c r="D222" s="312"/>
      <c r="E222" s="312"/>
      <c r="F222" s="312"/>
      <c r="G222" s="312"/>
      <c r="H222" s="312"/>
      <c r="I222" s="312"/>
      <c r="J222" s="348"/>
      <c r="K222" s="312"/>
      <c r="L222" s="312"/>
      <c r="M222" s="312"/>
      <c r="N222" s="312"/>
      <c r="O222" s="242"/>
      <c r="P222" s="242"/>
      <c r="Q222" s="242"/>
      <c r="R222" s="242"/>
      <c r="S222" s="242"/>
      <c r="T222" s="242"/>
      <c r="U222" s="242"/>
      <c r="V222" s="242"/>
      <c r="W222" s="242"/>
      <c r="X222" s="242"/>
      <c r="Y222" s="242"/>
      <c r="Z222" s="242"/>
      <c r="AA222" s="242"/>
      <c r="AB222" s="242"/>
      <c r="AC222" s="242"/>
      <c r="AD222" s="242"/>
      <c r="AE222" s="242"/>
      <c r="AF222" s="242"/>
      <c r="AG222" s="242"/>
    </row>
    <row r="226" spans="11:11">
      <c r="K226" s="193"/>
    </row>
    <row r="228" spans="11:11">
      <c r="K228" s="193"/>
    </row>
  </sheetData>
  <protectedRanges>
    <protectedRange algorithmName="SHA-512" hashValue="19r0bVvPR7yZA0UiYij7Tv1CBk3noIABvFePbLhCJ4nk3L6A+Fy+RdPPS3STf+a52x4pG2PQK4FAkXK9epnlIA==" saltValue="gQC4yrLvnbJqxYZ0KSEoZA==" spinCount="100000" sqref="C172:D175 F172:H174 F175:G175 B16:B171" name="Government revenues_1"/>
    <protectedRange algorithmName="SHA-512" hashValue="19r0bVvPR7yZA0UiYij7Tv1CBk3noIABvFePbLhCJ4nk3L6A+Fy+RdPPS3STf+a52x4pG2PQK4FAkXK9epnlIA==" saltValue="gQC4yrLvnbJqxYZ0KSEoZA==" spinCount="100000" sqref="I173:I175" name="Government revenues_2"/>
    <protectedRange algorithmName="SHA-512" hashValue="19r0bVvPR7yZA0UiYij7Tv1CBk3noIABvFePbLhCJ4nk3L6A+Fy+RdPPS3STf+a52x4pG2PQK4FAkXK9epnlIA==" saltValue="gQC4yrLvnbJqxYZ0KSEoZA==" spinCount="100000" sqref="J36 H15:H35 H41:H92 E194 E207 C15:D171 H94:H171 J38:J40" name="Government revenues_1_2"/>
    <protectedRange algorithmName="SHA-512" hashValue="19r0bVvPR7yZA0UiYij7Tv1CBk3noIABvFePbLhCJ4nk3L6A+Fy+RdPPS3STf+a52x4pG2PQK4FAkXK9epnlIA==" saltValue="gQC4yrLvnbJqxYZ0KSEoZA==" spinCount="100000" sqref="I15:I171" name="Government revenues_2_2"/>
    <protectedRange algorithmName="SHA-512" hashValue="19r0bVvPR7yZA0UiYij7Tv1CBk3noIABvFePbLhCJ4nk3L6A+Fy+RdPPS3STf+a52x4pG2PQK4FAkXK9epnlIA==" saltValue="gQC4yrLvnbJqxYZ0KSEoZA==" spinCount="100000" sqref="J46" name="Government revenues"/>
  </protectedRanges>
  <mergeCells count="21">
    <mergeCell ref="C7:N7"/>
    <mergeCell ref="C8:N8"/>
    <mergeCell ref="C9:N9"/>
    <mergeCell ref="C10:N10"/>
    <mergeCell ref="C11:N11"/>
    <mergeCell ref="C2:N2"/>
    <mergeCell ref="C3:N3"/>
    <mergeCell ref="C4:N4"/>
    <mergeCell ref="C5:N5"/>
    <mergeCell ref="C6:N6"/>
    <mergeCell ref="C222:N222"/>
    <mergeCell ref="B13:N13"/>
    <mergeCell ref="C216:N216"/>
    <mergeCell ref="C217:N217"/>
    <mergeCell ref="C218:N218"/>
    <mergeCell ref="C219:N219"/>
    <mergeCell ref="C220:N220"/>
    <mergeCell ref="C221:N221"/>
    <mergeCell ref="C215:N215"/>
    <mergeCell ref="C177:N177"/>
    <mergeCell ref="C178:N178"/>
  </mergeCells>
  <dataValidations xWindow="1133" yWindow="562" count="17">
    <dataValidation type="textLength" allowBlank="1" showInputMessage="1" showErrorMessage="1" errorTitle="Please do not edit these cells" error="Please do not edit these cells" sqref="E197:I205 J185:J205 L177:N205 C177:K181 K183:K205" xr:uid="{00000000-0002-0000-0500-000000000000}">
      <formula1>10000</formula1>
      <formula2>50000</formula2>
    </dataValidation>
    <dataValidation type="textLength" allowBlank="1" showInputMessage="1" showErrorMessage="1" sqref="B215:N222 B172:G176 K172:O176 J172:J174 H172:I172 H174:I174 H176:J176 C1:N14 O1:O15 B1:B15 O177:O222 A1:A222" xr:uid="{00000000-0002-0000-0500-000001000000}">
      <formula1>9999999</formula1>
      <formula2>99999999</formula2>
    </dataValidation>
    <dataValidation type="whole" allowBlank="1" showInputMessage="1" showErrorMessage="1" sqref="H173:I173 H175:I175" xr:uid="{00000000-0002-0000-0500-000002000000}">
      <formula1>1</formula1>
      <formula2>2</formula2>
    </dataValidation>
    <dataValidation type="list" showInputMessage="1" showErrorMessage="1" sqref="H94:H96 H119 H167:H171 H91:H92 H15:H35 H98:H106 H109:H116 H41:H89 H123:H124 H126:H158 H163:H164 J36 J38:J40" xr:uid="{00000000-0002-0000-0500-000003000000}">
      <formula1>Projectname</formula1>
    </dataValidation>
    <dataValidation type="list" allowBlank="1" showInputMessage="1" showErrorMessage="1" sqref="I212 I15:I171" xr:uid="{00000000-0002-0000-0500-000004000000}">
      <formula1>Currency_code_list</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94:J171 J15:J45 J47:J92" xr:uid="{00000000-0002-0000-0500-000005000000}">
      <formula1>0.1</formula1>
      <formula2>0.2</formula2>
    </dataValidation>
    <dataValidation showInputMessage="1" showErrorMessage="1" sqref="H107:H108 H117:H118 H125 H120:H122" xr:uid="{00000000-0002-0000-0500-000006000000}"/>
    <dataValidation type="list" showInputMessage="1" showErrorMessage="1" sqref="C133:C154 C15:C45 C156:C171 C47:C111 C114:C131 H159:H162 H165:H166" xr:uid="{00000000-0002-0000-0500-000007000000}">
      <formula1>Companies_list</formula1>
    </dataValidation>
    <dataValidation allowBlank="1" showInputMessage="1" showErrorMessage="1" promptTitle="Receiving government agency" prompt="Input the name of the government recipient here._x000a__x000a_Please refrain from using acronyms, and input complete name." sqref="C155 C132 C112:C113 C46 E194 E207" xr:uid="{00000000-0002-0000-0500-000008000000}"/>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45 E47:E171" xr:uid="{00000000-0002-0000-0500-000009000000}">
      <formula1>Revenue_stream_list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46" xr:uid="{00000000-0002-0000-0500-00000A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46" xr:uid="{00000000-0002-0000-0500-00000B000000}">
      <formula1>0.1</formula1>
      <formula2>0.2</formula2>
    </dataValidation>
    <dataValidation type="list" allowBlank="1" showInputMessage="1" showErrorMessage="1" sqref="B16:B171" xr:uid="{00000000-0002-0000-0500-00000C000000}">
      <formula1>Sector_list</formula1>
    </dataValidation>
    <dataValidation type="list" allowBlank="1" showInputMessage="1" showErrorMessage="1" sqref="D15:D171" xr:uid="{00000000-0002-0000-0500-00000D000000}">
      <formula1>Government_entities_list</formula1>
    </dataValidation>
    <dataValidation type="list" allowBlank="1" showInputMessage="1" showErrorMessage="1" sqref="F15:G171 K15:K171" xr:uid="{00000000-0002-0000-0500-00000E000000}">
      <formula1>Simple_options_list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71" xr:uid="{00000000-0002-0000-0500-00000F000000}">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71" xr:uid="{00000000-0002-0000-0500-000010000000}">
      <formula1>0.1</formula1>
      <formula2>0.2</formula2>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218:G218" r:id="rId3" display="Give us your feedback or report a conflict in the data! Write to us at  data@eiti.org" xr:uid="{00000000-0004-0000-0500-000002000000}"/>
    <hyperlink ref="C217:G217" r:id="rId4" display="For the latest version of Summary data templates, see  https://eiti.org/summary-data-template" xr:uid="{00000000-0004-0000-0500-000003000000}"/>
  </hyperlinks>
  <pageMargins left="0.7" right="0.7" top="0.75" bottom="0.75" header="0.3" footer="0.3"/>
  <pageSetup paperSize="9" orientation="portrait" r:id="rId5"/>
  <legacyDrawing r:id="rId6"/>
  <tableParts count="1">
    <tablePart r:id="rId7"/>
  </tableParts>
  <extLst>
    <ext xmlns:x14="http://schemas.microsoft.com/office/spreadsheetml/2009/9/main" uri="{CCE6A557-97BC-4b89-ADB6-D9C93CAAB3DF}">
      <x14:dataValidations xmlns:xm="http://schemas.microsoft.com/office/excel/2006/main" xWindow="1133" yWindow="562" count="1">
        <x14:dataValidation type="list" showInputMessage="1" showErrorMessage="1" xr:uid="{00000000-0002-0000-0500-000011000000}">
          <x14:formula1>
            <xm:f>'Part 3 - Reporting entities'!$C$47:$C$57</xm:f>
          </x14:formula1>
          <xm:sqref>H97 H90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topLeftCell="F4" zoomScale="75" zoomScaleNormal="75" workbookViewId="0">
      <selection activeCell="V64" sqref="V64"/>
    </sheetView>
  </sheetViews>
  <sheetFormatPr defaultColWidth="9.140625" defaultRowHeight="14.45"/>
  <cols>
    <col min="1" max="1" width="38.855468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85546875" customWidth="1"/>
    <col min="20" max="20" width="10.85546875" customWidth="1"/>
    <col min="27" max="27" width="10.42578125" customWidth="1"/>
    <col min="29" max="29" width="15.5703125" customWidth="1"/>
    <col min="31" max="31" width="16" customWidth="1"/>
  </cols>
  <sheetData>
    <row r="1" spans="1:31">
      <c r="A1" s="1" t="s">
        <v>530</v>
      </c>
      <c r="I1" s="1" t="s">
        <v>531</v>
      </c>
      <c r="K1" s="1" t="s">
        <v>532</v>
      </c>
      <c r="N1" s="1" t="s">
        <v>533</v>
      </c>
      <c r="S1" s="1" t="s">
        <v>534</v>
      </c>
      <c r="AA1" s="1" t="s">
        <v>535</v>
      </c>
      <c r="AC1" s="1" t="s">
        <v>536</v>
      </c>
      <c r="AE1" s="1" t="s">
        <v>537</v>
      </c>
    </row>
    <row r="2" spans="1:31">
      <c r="A2" s="1" t="s">
        <v>538</v>
      </c>
      <c r="B2" s="1" t="s">
        <v>539</v>
      </c>
      <c r="C2" s="1" t="s">
        <v>52</v>
      </c>
      <c r="D2" s="1" t="s">
        <v>540</v>
      </c>
      <c r="E2" s="1" t="s">
        <v>541</v>
      </c>
      <c r="F2" s="1" t="s">
        <v>542</v>
      </c>
      <c r="G2" s="1" t="s">
        <v>397</v>
      </c>
      <c r="I2" t="s">
        <v>543</v>
      </c>
      <c r="K2" t="s">
        <v>543</v>
      </c>
      <c r="N2" s="4" t="s">
        <v>544</v>
      </c>
      <c r="O2" s="4" t="s">
        <v>545</v>
      </c>
      <c r="P2" s="4" t="s">
        <v>546</v>
      </c>
      <c r="S2" s="1" t="s">
        <v>547</v>
      </c>
      <c r="T2" s="1" t="s">
        <v>548</v>
      </c>
      <c r="U2" s="1" t="s">
        <v>549</v>
      </c>
      <c r="V2" s="1" t="s">
        <v>446</v>
      </c>
      <c r="W2" s="1" t="s">
        <v>447</v>
      </c>
      <c r="X2" s="1" t="s">
        <v>448</v>
      </c>
      <c r="Y2" s="1" t="s">
        <v>449</v>
      </c>
      <c r="AA2" s="1" t="s">
        <v>550</v>
      </c>
      <c r="AC2" t="s">
        <v>551</v>
      </c>
      <c r="AE2" t="s">
        <v>552</v>
      </c>
    </row>
    <row r="3" spans="1:31">
      <c r="A3" t="s">
        <v>553</v>
      </c>
      <c r="B3" t="s">
        <v>554</v>
      </c>
      <c r="C3" t="s">
        <v>555</v>
      </c>
      <c r="D3" t="s">
        <v>556</v>
      </c>
      <c r="E3" t="s">
        <v>194</v>
      </c>
      <c r="F3">
        <v>840</v>
      </c>
      <c r="G3" t="s">
        <v>557</v>
      </c>
      <c r="I3" t="s">
        <v>558</v>
      </c>
      <c r="K3" s="6" t="s">
        <v>559</v>
      </c>
      <c r="N3" s="5" t="s">
        <v>560</v>
      </c>
      <c r="O3" s="5" t="s">
        <v>561</v>
      </c>
      <c r="P3" t="s">
        <v>562</v>
      </c>
      <c r="S3" t="s">
        <v>460</v>
      </c>
      <c r="T3" t="s">
        <v>563</v>
      </c>
      <c r="U3" t="s">
        <v>564</v>
      </c>
      <c r="V3" t="s">
        <v>565</v>
      </c>
      <c r="W3" t="s">
        <v>566</v>
      </c>
      <c r="X3" t="s">
        <v>460</v>
      </c>
      <c r="Y3" t="s">
        <v>460</v>
      </c>
      <c r="AA3" t="s">
        <v>567</v>
      </c>
      <c r="AC3" t="s">
        <v>568</v>
      </c>
      <c r="AE3" t="s">
        <v>325</v>
      </c>
    </row>
    <row r="4" spans="1:31">
      <c r="A4" t="s">
        <v>569</v>
      </c>
      <c r="B4" t="s">
        <v>570</v>
      </c>
      <c r="C4" t="s">
        <v>571</v>
      </c>
      <c r="D4" t="s">
        <v>572</v>
      </c>
      <c r="E4" t="s">
        <v>573</v>
      </c>
      <c r="F4">
        <v>971</v>
      </c>
      <c r="G4" t="s">
        <v>574</v>
      </c>
      <c r="I4" t="s">
        <v>80</v>
      </c>
      <c r="K4" t="s">
        <v>151</v>
      </c>
      <c r="N4" s="5" t="s">
        <v>575</v>
      </c>
      <c r="O4" s="5" t="s">
        <v>576</v>
      </c>
      <c r="P4" t="s">
        <v>577</v>
      </c>
      <c r="S4" t="s">
        <v>578</v>
      </c>
      <c r="T4" t="s">
        <v>579</v>
      </c>
      <c r="U4" t="s">
        <v>580</v>
      </c>
      <c r="V4" t="s">
        <v>565</v>
      </c>
      <c r="W4" t="s">
        <v>566</v>
      </c>
      <c r="X4" t="s">
        <v>578</v>
      </c>
      <c r="Y4" t="s">
        <v>578</v>
      </c>
      <c r="AA4" t="s">
        <v>79</v>
      </c>
      <c r="AC4" t="s">
        <v>581</v>
      </c>
      <c r="AE4" t="s">
        <v>582</v>
      </c>
    </row>
    <row r="5" spans="1:31">
      <c r="A5" t="s">
        <v>583</v>
      </c>
      <c r="B5" t="s">
        <v>584</v>
      </c>
      <c r="C5" t="s">
        <v>585</v>
      </c>
      <c r="D5" t="s">
        <v>586</v>
      </c>
      <c r="E5" t="s">
        <v>587</v>
      </c>
      <c r="F5">
        <v>978</v>
      </c>
      <c r="G5" t="s">
        <v>588</v>
      </c>
      <c r="I5" t="s">
        <v>100</v>
      </c>
      <c r="K5" t="s">
        <v>75</v>
      </c>
      <c r="N5" s="5" t="s">
        <v>589</v>
      </c>
      <c r="O5" s="5" t="s">
        <v>590</v>
      </c>
      <c r="P5" t="s">
        <v>591</v>
      </c>
      <c r="S5" t="s">
        <v>592</v>
      </c>
      <c r="T5" t="s">
        <v>593</v>
      </c>
      <c r="U5" t="s">
        <v>594</v>
      </c>
      <c r="V5" t="s">
        <v>565</v>
      </c>
      <c r="W5" t="s">
        <v>592</v>
      </c>
      <c r="X5" t="s">
        <v>592</v>
      </c>
      <c r="Y5" t="s">
        <v>592</v>
      </c>
      <c r="AA5" t="s">
        <v>81</v>
      </c>
      <c r="AC5" t="s">
        <v>401</v>
      </c>
      <c r="AE5" t="s">
        <v>329</v>
      </c>
    </row>
    <row r="6" spans="1:31">
      <c r="A6" t="s">
        <v>595</v>
      </c>
      <c r="B6" t="s">
        <v>596</v>
      </c>
      <c r="C6" t="s">
        <v>597</v>
      </c>
      <c r="D6" t="s">
        <v>598</v>
      </c>
      <c r="E6" t="s">
        <v>599</v>
      </c>
      <c r="F6">
        <v>8</v>
      </c>
      <c r="G6" t="s">
        <v>600</v>
      </c>
      <c r="I6" t="s">
        <v>60</v>
      </c>
      <c r="K6" t="s">
        <v>106</v>
      </c>
      <c r="N6" s="5" t="s">
        <v>601</v>
      </c>
      <c r="O6" s="5" t="s">
        <v>602</v>
      </c>
      <c r="P6" t="s">
        <v>603</v>
      </c>
      <c r="S6" t="s">
        <v>469</v>
      </c>
      <c r="T6" t="s">
        <v>604</v>
      </c>
      <c r="U6" t="s">
        <v>605</v>
      </c>
      <c r="V6" t="s">
        <v>565</v>
      </c>
      <c r="W6" t="s">
        <v>469</v>
      </c>
      <c r="X6" t="s">
        <v>469</v>
      </c>
      <c r="Y6" t="s">
        <v>469</v>
      </c>
      <c r="AA6" t="s">
        <v>351</v>
      </c>
      <c r="AC6" t="s">
        <v>606</v>
      </c>
      <c r="AE6" t="s">
        <v>327</v>
      </c>
    </row>
    <row r="7" spans="1:31">
      <c r="A7" t="s">
        <v>607</v>
      </c>
      <c r="B7" t="s">
        <v>608</v>
      </c>
      <c r="C7" t="s">
        <v>609</v>
      </c>
      <c r="D7" t="s">
        <v>610</v>
      </c>
      <c r="E7" t="s">
        <v>611</v>
      </c>
      <c r="F7">
        <v>12</v>
      </c>
      <c r="G7" t="s">
        <v>612</v>
      </c>
      <c r="I7" t="s">
        <v>106</v>
      </c>
      <c r="K7" t="s">
        <v>107</v>
      </c>
      <c r="N7" s="5" t="s">
        <v>613</v>
      </c>
      <c r="O7" s="5" t="s">
        <v>614</v>
      </c>
      <c r="P7" t="s">
        <v>615</v>
      </c>
      <c r="S7" t="s">
        <v>455</v>
      </c>
      <c r="T7" t="s">
        <v>616</v>
      </c>
      <c r="U7" t="s">
        <v>617</v>
      </c>
      <c r="V7" t="s">
        <v>565</v>
      </c>
      <c r="W7" t="s">
        <v>618</v>
      </c>
      <c r="X7" t="s">
        <v>455</v>
      </c>
      <c r="Y7" t="s">
        <v>455</v>
      </c>
      <c r="AA7" t="s">
        <v>106</v>
      </c>
      <c r="AC7" t="s">
        <v>333</v>
      </c>
      <c r="AE7" t="s">
        <v>333</v>
      </c>
    </row>
    <row r="8" spans="1:31">
      <c r="A8" t="s">
        <v>619</v>
      </c>
      <c r="B8" t="s">
        <v>620</v>
      </c>
      <c r="C8" t="s">
        <v>621</v>
      </c>
      <c r="D8" t="s">
        <v>622</v>
      </c>
      <c r="E8" t="s">
        <v>194</v>
      </c>
      <c r="F8">
        <v>840</v>
      </c>
      <c r="G8" t="s">
        <v>557</v>
      </c>
      <c r="N8" s="5" t="s">
        <v>623</v>
      </c>
      <c r="O8" s="5" t="s">
        <v>624</v>
      </c>
      <c r="P8" t="s">
        <v>625</v>
      </c>
      <c r="S8" t="s">
        <v>471</v>
      </c>
      <c r="T8" t="s">
        <v>626</v>
      </c>
      <c r="U8" t="s">
        <v>627</v>
      </c>
      <c r="V8" t="s">
        <v>565</v>
      </c>
      <c r="W8" t="s">
        <v>618</v>
      </c>
      <c r="X8" t="s">
        <v>471</v>
      </c>
      <c r="Y8" t="s">
        <v>471</v>
      </c>
      <c r="AA8" t="s">
        <v>628</v>
      </c>
      <c r="AC8" t="s">
        <v>106</v>
      </c>
    </row>
    <row r="9" spans="1:31">
      <c r="A9" t="s">
        <v>629</v>
      </c>
      <c r="B9" t="s">
        <v>630</v>
      </c>
      <c r="C9" t="s">
        <v>631</v>
      </c>
      <c r="D9" t="s">
        <v>632</v>
      </c>
      <c r="E9" t="s">
        <v>587</v>
      </c>
      <c r="F9">
        <v>978</v>
      </c>
      <c r="G9" t="s">
        <v>588</v>
      </c>
      <c r="I9" s="1" t="s">
        <v>633</v>
      </c>
      <c r="N9" s="5" t="s">
        <v>634</v>
      </c>
      <c r="O9" s="5" t="s">
        <v>635</v>
      </c>
      <c r="P9" t="s">
        <v>636</v>
      </c>
      <c r="S9" t="s">
        <v>479</v>
      </c>
      <c r="T9" t="s">
        <v>637</v>
      </c>
      <c r="U9" t="s">
        <v>638</v>
      </c>
      <c r="V9" t="s">
        <v>565</v>
      </c>
      <c r="W9" t="s">
        <v>618</v>
      </c>
      <c r="X9" t="s">
        <v>639</v>
      </c>
      <c r="Y9" t="s">
        <v>479</v>
      </c>
      <c r="AA9" t="s">
        <v>333</v>
      </c>
    </row>
    <row r="10" spans="1:31">
      <c r="A10" t="s">
        <v>640</v>
      </c>
      <c r="B10" t="s">
        <v>641</v>
      </c>
      <c r="C10" t="s">
        <v>642</v>
      </c>
      <c r="D10" t="s">
        <v>643</v>
      </c>
      <c r="E10" t="s">
        <v>644</v>
      </c>
      <c r="F10">
        <v>973</v>
      </c>
      <c r="G10" t="s">
        <v>645</v>
      </c>
      <c r="I10" s="169" t="s">
        <v>541</v>
      </c>
      <c r="J10" s="169" t="s">
        <v>542</v>
      </c>
      <c r="K10" s="170" t="s">
        <v>397</v>
      </c>
      <c r="N10" s="5" t="s">
        <v>646</v>
      </c>
      <c r="O10" s="5" t="s">
        <v>647</v>
      </c>
      <c r="P10" t="s">
        <v>196</v>
      </c>
      <c r="S10" t="s">
        <v>474</v>
      </c>
      <c r="T10" t="s">
        <v>648</v>
      </c>
      <c r="U10" t="s">
        <v>649</v>
      </c>
      <c r="V10" t="s">
        <v>565</v>
      </c>
      <c r="W10" t="s">
        <v>618</v>
      </c>
      <c r="X10" t="s">
        <v>639</v>
      </c>
      <c r="Y10" t="s">
        <v>474</v>
      </c>
    </row>
    <row r="11" spans="1:31">
      <c r="A11" t="s">
        <v>650</v>
      </c>
      <c r="B11" t="s">
        <v>651</v>
      </c>
      <c r="C11" t="s">
        <v>652</v>
      </c>
      <c r="D11" t="s">
        <v>653</v>
      </c>
      <c r="E11" t="s">
        <v>654</v>
      </c>
      <c r="F11">
        <v>951</v>
      </c>
      <c r="G11" t="s">
        <v>655</v>
      </c>
      <c r="I11" s="2" t="s">
        <v>656</v>
      </c>
      <c r="J11" s="2">
        <v>784</v>
      </c>
      <c r="K11" s="3" t="s">
        <v>657</v>
      </c>
      <c r="N11" s="5" t="s">
        <v>658</v>
      </c>
      <c r="O11" s="5" t="s">
        <v>659</v>
      </c>
      <c r="P11" t="s">
        <v>660</v>
      </c>
      <c r="S11" t="s">
        <v>661</v>
      </c>
      <c r="T11" t="s">
        <v>662</v>
      </c>
      <c r="U11" t="s">
        <v>663</v>
      </c>
      <c r="V11" t="s">
        <v>565</v>
      </c>
      <c r="W11" t="s">
        <v>618</v>
      </c>
      <c r="X11" t="s">
        <v>639</v>
      </c>
      <c r="Y11" t="s">
        <v>661</v>
      </c>
    </row>
    <row r="12" spans="1:31">
      <c r="A12" t="s">
        <v>664</v>
      </c>
      <c r="B12" t="s">
        <v>665</v>
      </c>
      <c r="C12" t="s">
        <v>666</v>
      </c>
      <c r="D12" t="s">
        <v>667</v>
      </c>
      <c r="E12" t="s">
        <v>654</v>
      </c>
      <c r="F12">
        <v>951</v>
      </c>
      <c r="G12" t="s">
        <v>655</v>
      </c>
      <c r="I12" s="2" t="s">
        <v>573</v>
      </c>
      <c r="J12" s="2">
        <v>971</v>
      </c>
      <c r="K12" s="3" t="s">
        <v>574</v>
      </c>
      <c r="N12" s="5" t="s">
        <v>668</v>
      </c>
      <c r="O12" s="5" t="s">
        <v>669</v>
      </c>
      <c r="P12" t="s">
        <v>200</v>
      </c>
      <c r="S12" t="s">
        <v>466</v>
      </c>
      <c r="T12" t="s">
        <v>670</v>
      </c>
      <c r="U12" t="s">
        <v>671</v>
      </c>
      <c r="V12" t="s">
        <v>565</v>
      </c>
      <c r="W12" t="s">
        <v>672</v>
      </c>
      <c r="X12" t="s">
        <v>466</v>
      </c>
      <c r="Y12" t="s">
        <v>466</v>
      </c>
    </row>
    <row r="13" spans="1:31">
      <c r="A13" t="s">
        <v>673</v>
      </c>
      <c r="B13" t="s">
        <v>674</v>
      </c>
      <c r="C13" t="s">
        <v>675</v>
      </c>
      <c r="D13" t="s">
        <v>676</v>
      </c>
      <c r="E13" t="s">
        <v>677</v>
      </c>
      <c r="F13">
        <v>32</v>
      </c>
      <c r="G13" t="s">
        <v>678</v>
      </c>
      <c r="I13" s="2" t="s">
        <v>599</v>
      </c>
      <c r="J13" s="2">
        <v>8</v>
      </c>
      <c r="K13" s="3" t="s">
        <v>600</v>
      </c>
      <c r="N13" s="5" t="s">
        <v>679</v>
      </c>
      <c r="O13" s="5" t="s">
        <v>680</v>
      </c>
      <c r="P13" t="s">
        <v>681</v>
      </c>
      <c r="S13" t="s">
        <v>495</v>
      </c>
      <c r="T13" t="s">
        <v>682</v>
      </c>
      <c r="U13" t="s">
        <v>683</v>
      </c>
      <c r="V13" t="s">
        <v>565</v>
      </c>
      <c r="W13" t="s">
        <v>672</v>
      </c>
      <c r="X13" t="s">
        <v>495</v>
      </c>
      <c r="Y13" t="s">
        <v>495</v>
      </c>
    </row>
    <row r="14" spans="1:31">
      <c r="A14" t="s">
        <v>684</v>
      </c>
      <c r="B14" t="s">
        <v>685</v>
      </c>
      <c r="C14" t="s">
        <v>686</v>
      </c>
      <c r="D14" t="s">
        <v>687</v>
      </c>
      <c r="E14" t="s">
        <v>688</v>
      </c>
      <c r="F14">
        <v>51</v>
      </c>
      <c r="G14" t="s">
        <v>689</v>
      </c>
      <c r="I14" s="2" t="s">
        <v>688</v>
      </c>
      <c r="J14" s="2">
        <v>51</v>
      </c>
      <c r="K14" s="3" t="s">
        <v>689</v>
      </c>
      <c r="N14" s="5" t="s">
        <v>690</v>
      </c>
      <c r="O14" s="5" t="s">
        <v>400</v>
      </c>
      <c r="P14" t="s">
        <v>195</v>
      </c>
      <c r="S14" t="s">
        <v>691</v>
      </c>
      <c r="T14" t="s">
        <v>692</v>
      </c>
      <c r="U14" t="s">
        <v>693</v>
      </c>
      <c r="V14" t="s">
        <v>565</v>
      </c>
      <c r="W14" t="s">
        <v>672</v>
      </c>
      <c r="X14" t="s">
        <v>691</v>
      </c>
      <c r="Y14" t="s">
        <v>691</v>
      </c>
    </row>
    <row r="15" spans="1:31">
      <c r="A15" t="s">
        <v>694</v>
      </c>
      <c r="B15" t="s">
        <v>695</v>
      </c>
      <c r="C15" t="s">
        <v>696</v>
      </c>
      <c r="D15" t="s">
        <v>697</v>
      </c>
      <c r="E15" t="s">
        <v>698</v>
      </c>
      <c r="F15">
        <v>533</v>
      </c>
      <c r="G15" t="s">
        <v>699</v>
      </c>
      <c r="I15" s="2" t="s">
        <v>700</v>
      </c>
      <c r="J15" s="2">
        <v>532</v>
      </c>
      <c r="K15" s="3" t="s">
        <v>701</v>
      </c>
      <c r="N15" s="5" t="s">
        <v>702</v>
      </c>
      <c r="O15" s="5" t="s">
        <v>703</v>
      </c>
      <c r="P15" t="s">
        <v>704</v>
      </c>
      <c r="S15" t="s">
        <v>486</v>
      </c>
      <c r="T15" t="s">
        <v>705</v>
      </c>
      <c r="U15" t="s">
        <v>706</v>
      </c>
      <c r="V15" t="s">
        <v>565</v>
      </c>
      <c r="W15" t="s">
        <v>486</v>
      </c>
      <c r="X15" t="s">
        <v>486</v>
      </c>
      <c r="Y15" t="s">
        <v>486</v>
      </c>
    </row>
    <row r="16" spans="1:31">
      <c r="A16" t="s">
        <v>707</v>
      </c>
      <c r="B16" t="s">
        <v>708</v>
      </c>
      <c r="C16" t="s">
        <v>709</v>
      </c>
      <c r="D16" t="s">
        <v>710</v>
      </c>
      <c r="E16" t="s">
        <v>711</v>
      </c>
      <c r="F16">
        <v>36</v>
      </c>
      <c r="G16" t="s">
        <v>712</v>
      </c>
      <c r="I16" s="2" t="s">
        <v>644</v>
      </c>
      <c r="J16" s="2">
        <v>973</v>
      </c>
      <c r="K16" s="3" t="s">
        <v>645</v>
      </c>
      <c r="N16" s="5" t="s">
        <v>713</v>
      </c>
      <c r="O16" s="5" t="s">
        <v>714</v>
      </c>
      <c r="P16" t="s">
        <v>715</v>
      </c>
      <c r="S16" t="s">
        <v>716</v>
      </c>
      <c r="T16" t="s">
        <v>717</v>
      </c>
      <c r="U16" t="s">
        <v>718</v>
      </c>
      <c r="V16" t="s">
        <v>719</v>
      </c>
      <c r="W16" t="s">
        <v>716</v>
      </c>
      <c r="X16" t="s">
        <v>716</v>
      </c>
      <c r="Y16" t="s">
        <v>716</v>
      </c>
    </row>
    <row r="17" spans="1:25">
      <c r="A17" t="s">
        <v>720</v>
      </c>
      <c r="B17" t="s">
        <v>721</v>
      </c>
      <c r="C17" t="s">
        <v>722</v>
      </c>
      <c r="D17" t="s">
        <v>723</v>
      </c>
      <c r="E17" t="s">
        <v>587</v>
      </c>
      <c r="F17">
        <v>978</v>
      </c>
      <c r="G17" t="s">
        <v>588</v>
      </c>
      <c r="I17" s="2" t="s">
        <v>677</v>
      </c>
      <c r="J17" s="2">
        <v>32</v>
      </c>
      <c r="K17" s="3" t="s">
        <v>678</v>
      </c>
      <c r="N17" s="5" t="s">
        <v>724</v>
      </c>
      <c r="O17" s="5" t="s">
        <v>725</v>
      </c>
      <c r="P17" t="s">
        <v>726</v>
      </c>
      <c r="S17" t="s">
        <v>727</v>
      </c>
      <c r="T17" t="s">
        <v>728</v>
      </c>
      <c r="U17" t="s">
        <v>729</v>
      </c>
      <c r="V17" t="s">
        <v>730</v>
      </c>
      <c r="W17" t="s">
        <v>731</v>
      </c>
      <c r="X17" t="s">
        <v>732</v>
      </c>
      <c r="Y17" t="s">
        <v>727</v>
      </c>
    </row>
    <row r="18" spans="1:25">
      <c r="A18" t="s">
        <v>733</v>
      </c>
      <c r="B18" t="s">
        <v>734</v>
      </c>
      <c r="C18" t="s">
        <v>735</v>
      </c>
      <c r="D18" t="s">
        <v>736</v>
      </c>
      <c r="E18" t="s">
        <v>737</v>
      </c>
      <c r="F18">
        <v>944</v>
      </c>
      <c r="G18" t="s">
        <v>738</v>
      </c>
      <c r="I18" s="2" t="s">
        <v>711</v>
      </c>
      <c r="J18" s="2">
        <v>36</v>
      </c>
      <c r="K18" s="3" t="s">
        <v>712</v>
      </c>
      <c r="N18" s="5" t="s">
        <v>739</v>
      </c>
      <c r="O18" s="5" t="s">
        <v>740</v>
      </c>
      <c r="P18" t="s">
        <v>741</v>
      </c>
      <c r="S18" t="s">
        <v>477</v>
      </c>
      <c r="T18" t="s">
        <v>742</v>
      </c>
      <c r="U18" t="s">
        <v>743</v>
      </c>
      <c r="V18" t="s">
        <v>730</v>
      </c>
      <c r="W18" t="s">
        <v>731</v>
      </c>
      <c r="X18" t="s">
        <v>732</v>
      </c>
      <c r="Y18" t="s">
        <v>477</v>
      </c>
    </row>
    <row r="19" spans="1:25">
      <c r="A19" t="s">
        <v>744</v>
      </c>
      <c r="B19" t="s">
        <v>745</v>
      </c>
      <c r="C19" t="s">
        <v>746</v>
      </c>
      <c r="D19" t="s">
        <v>747</v>
      </c>
      <c r="E19" t="s">
        <v>748</v>
      </c>
      <c r="F19">
        <v>44</v>
      </c>
      <c r="G19" t="s">
        <v>749</v>
      </c>
      <c r="I19" s="2" t="s">
        <v>698</v>
      </c>
      <c r="J19" s="2">
        <v>533</v>
      </c>
      <c r="K19" s="3" t="s">
        <v>699</v>
      </c>
      <c r="N19" s="5" t="s">
        <v>750</v>
      </c>
      <c r="O19" s="5" t="s">
        <v>751</v>
      </c>
      <c r="P19" t="s">
        <v>752</v>
      </c>
      <c r="S19" t="s">
        <v>753</v>
      </c>
      <c r="T19" t="s">
        <v>754</v>
      </c>
      <c r="U19" t="s">
        <v>755</v>
      </c>
      <c r="V19" t="s">
        <v>730</v>
      </c>
      <c r="W19" t="s">
        <v>731</v>
      </c>
      <c r="X19" t="s">
        <v>753</v>
      </c>
      <c r="Y19" t="s">
        <v>753</v>
      </c>
    </row>
    <row r="20" spans="1:25">
      <c r="A20" t="s">
        <v>756</v>
      </c>
      <c r="B20" t="s">
        <v>757</v>
      </c>
      <c r="C20" t="s">
        <v>758</v>
      </c>
      <c r="D20" t="s">
        <v>759</v>
      </c>
      <c r="E20" t="s">
        <v>760</v>
      </c>
      <c r="F20">
        <v>48</v>
      </c>
      <c r="G20" t="s">
        <v>761</v>
      </c>
      <c r="I20" s="2" t="s">
        <v>737</v>
      </c>
      <c r="J20" s="2">
        <v>944</v>
      </c>
      <c r="K20" s="3" t="s">
        <v>738</v>
      </c>
      <c r="N20" s="5" t="s">
        <v>762</v>
      </c>
      <c r="O20" s="5" t="s">
        <v>402</v>
      </c>
      <c r="P20" t="s">
        <v>192</v>
      </c>
      <c r="S20" t="s">
        <v>458</v>
      </c>
      <c r="T20" t="s">
        <v>763</v>
      </c>
      <c r="U20" t="s">
        <v>764</v>
      </c>
      <c r="V20" t="s">
        <v>730</v>
      </c>
      <c r="W20" t="s">
        <v>731</v>
      </c>
      <c r="X20" t="s">
        <v>765</v>
      </c>
      <c r="Y20" t="s">
        <v>458</v>
      </c>
    </row>
    <row r="21" spans="1:25">
      <c r="A21" t="s">
        <v>766</v>
      </c>
      <c r="B21" t="s">
        <v>767</v>
      </c>
      <c r="C21" t="s">
        <v>768</v>
      </c>
      <c r="D21" t="s">
        <v>769</v>
      </c>
      <c r="E21" t="s">
        <v>770</v>
      </c>
      <c r="F21">
        <v>50</v>
      </c>
      <c r="G21" t="s">
        <v>771</v>
      </c>
      <c r="I21" s="2" t="s">
        <v>772</v>
      </c>
      <c r="J21" s="2">
        <v>977</v>
      </c>
      <c r="K21" s="3" t="s">
        <v>773</v>
      </c>
      <c r="N21" s="5" t="s">
        <v>774</v>
      </c>
      <c r="O21" s="5" t="s">
        <v>775</v>
      </c>
      <c r="P21" t="s">
        <v>776</v>
      </c>
      <c r="S21" t="s">
        <v>777</v>
      </c>
      <c r="T21" t="s">
        <v>778</v>
      </c>
      <c r="U21" t="s">
        <v>779</v>
      </c>
      <c r="V21" t="s">
        <v>730</v>
      </c>
      <c r="W21" t="s">
        <v>731</v>
      </c>
      <c r="X21" t="s">
        <v>765</v>
      </c>
      <c r="Y21" t="s">
        <v>777</v>
      </c>
    </row>
    <row r="22" spans="1:25">
      <c r="A22" t="s">
        <v>780</v>
      </c>
      <c r="B22" t="s">
        <v>781</v>
      </c>
      <c r="C22" t="s">
        <v>782</v>
      </c>
      <c r="D22" t="s">
        <v>783</v>
      </c>
      <c r="E22" t="s">
        <v>784</v>
      </c>
      <c r="F22">
        <v>52</v>
      </c>
      <c r="G22" t="s">
        <v>785</v>
      </c>
      <c r="I22" s="2" t="s">
        <v>784</v>
      </c>
      <c r="J22" s="2">
        <v>52</v>
      </c>
      <c r="K22" s="3" t="s">
        <v>785</v>
      </c>
      <c r="N22" s="5" t="s">
        <v>786</v>
      </c>
      <c r="O22" s="5" t="s">
        <v>787</v>
      </c>
      <c r="P22" t="s">
        <v>788</v>
      </c>
      <c r="S22" t="s">
        <v>789</v>
      </c>
      <c r="T22" t="s">
        <v>790</v>
      </c>
      <c r="U22" t="s">
        <v>791</v>
      </c>
      <c r="V22" t="s">
        <v>730</v>
      </c>
      <c r="W22" t="s">
        <v>731</v>
      </c>
      <c r="X22" t="s">
        <v>765</v>
      </c>
      <c r="Y22" t="s">
        <v>792</v>
      </c>
    </row>
    <row r="23" spans="1:25">
      <c r="A23" t="s">
        <v>793</v>
      </c>
      <c r="B23" t="s">
        <v>794</v>
      </c>
      <c r="C23" t="s">
        <v>795</v>
      </c>
      <c r="D23" t="s">
        <v>796</v>
      </c>
      <c r="E23" t="s">
        <v>797</v>
      </c>
      <c r="F23">
        <v>974</v>
      </c>
      <c r="G23" t="s">
        <v>798</v>
      </c>
      <c r="I23" s="2" t="s">
        <v>770</v>
      </c>
      <c r="J23" s="2">
        <v>50</v>
      </c>
      <c r="K23" s="3" t="s">
        <v>771</v>
      </c>
      <c r="N23" s="5" t="s">
        <v>799</v>
      </c>
      <c r="O23" s="5" t="s">
        <v>800</v>
      </c>
      <c r="P23" t="s">
        <v>801</v>
      </c>
      <c r="S23" t="s">
        <v>802</v>
      </c>
      <c r="T23" t="s">
        <v>803</v>
      </c>
      <c r="U23" t="s">
        <v>804</v>
      </c>
      <c r="V23" t="s">
        <v>730</v>
      </c>
      <c r="W23" t="s">
        <v>731</v>
      </c>
      <c r="X23" t="s">
        <v>765</v>
      </c>
      <c r="Y23" t="s">
        <v>792</v>
      </c>
    </row>
    <row r="24" spans="1:25">
      <c r="A24" t="s">
        <v>805</v>
      </c>
      <c r="B24" t="s">
        <v>806</v>
      </c>
      <c r="C24" t="s">
        <v>807</v>
      </c>
      <c r="D24" t="s">
        <v>808</v>
      </c>
      <c r="E24" t="s">
        <v>587</v>
      </c>
      <c r="F24">
        <v>978</v>
      </c>
      <c r="G24" t="s">
        <v>588</v>
      </c>
      <c r="I24" s="2" t="s">
        <v>809</v>
      </c>
      <c r="J24" s="2">
        <v>975</v>
      </c>
      <c r="K24" s="3" t="s">
        <v>810</v>
      </c>
      <c r="N24" s="5" t="s">
        <v>811</v>
      </c>
      <c r="O24" s="5" t="s">
        <v>812</v>
      </c>
      <c r="P24" t="s">
        <v>813</v>
      </c>
      <c r="S24" t="s">
        <v>814</v>
      </c>
      <c r="T24" t="s">
        <v>815</v>
      </c>
      <c r="U24" t="s">
        <v>816</v>
      </c>
      <c r="V24" t="s">
        <v>730</v>
      </c>
      <c r="W24" t="s">
        <v>731</v>
      </c>
      <c r="X24" t="s">
        <v>765</v>
      </c>
      <c r="Y24" t="s">
        <v>814</v>
      </c>
    </row>
    <row r="25" spans="1:25">
      <c r="A25" t="s">
        <v>817</v>
      </c>
      <c r="B25" t="s">
        <v>818</v>
      </c>
      <c r="C25" t="s">
        <v>819</v>
      </c>
      <c r="D25" t="s">
        <v>820</v>
      </c>
      <c r="E25" t="s">
        <v>821</v>
      </c>
      <c r="F25">
        <v>84</v>
      </c>
      <c r="G25" t="s">
        <v>822</v>
      </c>
      <c r="I25" s="2" t="s">
        <v>760</v>
      </c>
      <c r="J25" s="2">
        <v>48</v>
      </c>
      <c r="K25" s="3" t="s">
        <v>761</v>
      </c>
      <c r="N25" s="5" t="s">
        <v>823</v>
      </c>
      <c r="O25" s="5" t="s">
        <v>824</v>
      </c>
      <c r="P25" t="s">
        <v>825</v>
      </c>
      <c r="S25" t="s">
        <v>475</v>
      </c>
      <c r="T25" t="s">
        <v>826</v>
      </c>
      <c r="U25" t="s">
        <v>827</v>
      </c>
      <c r="V25" t="s">
        <v>730</v>
      </c>
      <c r="W25" t="s">
        <v>731</v>
      </c>
      <c r="X25" t="s">
        <v>765</v>
      </c>
      <c r="Y25" t="s">
        <v>475</v>
      </c>
    </row>
    <row r="26" spans="1:25">
      <c r="A26" t="s">
        <v>828</v>
      </c>
      <c r="B26" t="s">
        <v>829</v>
      </c>
      <c r="C26" t="s">
        <v>830</v>
      </c>
      <c r="D26" t="s">
        <v>831</v>
      </c>
      <c r="E26" t="s">
        <v>832</v>
      </c>
      <c r="F26">
        <v>952</v>
      </c>
      <c r="G26" t="s">
        <v>833</v>
      </c>
      <c r="I26" s="2" t="s">
        <v>834</v>
      </c>
      <c r="J26" s="2">
        <v>108</v>
      </c>
      <c r="K26" s="3" t="s">
        <v>835</v>
      </c>
      <c r="N26" s="5" t="s">
        <v>836</v>
      </c>
      <c r="O26" s="5" t="s">
        <v>837</v>
      </c>
      <c r="P26" t="s">
        <v>838</v>
      </c>
      <c r="S26" t="s">
        <v>839</v>
      </c>
      <c r="T26" t="s">
        <v>840</v>
      </c>
      <c r="U26" t="s">
        <v>841</v>
      </c>
      <c r="V26" t="s">
        <v>730</v>
      </c>
      <c r="W26" t="s">
        <v>842</v>
      </c>
      <c r="X26" t="s">
        <v>839</v>
      </c>
      <c r="Y26" t="s">
        <v>839</v>
      </c>
    </row>
    <row r="27" spans="1:25">
      <c r="A27" t="s">
        <v>843</v>
      </c>
      <c r="B27" t="s">
        <v>844</v>
      </c>
      <c r="C27" t="s">
        <v>845</v>
      </c>
      <c r="D27" t="s">
        <v>846</v>
      </c>
      <c r="E27" t="s">
        <v>847</v>
      </c>
      <c r="F27">
        <v>60</v>
      </c>
      <c r="G27" t="s">
        <v>848</v>
      </c>
      <c r="I27" s="2" t="s">
        <v>847</v>
      </c>
      <c r="J27" s="2">
        <v>60</v>
      </c>
      <c r="K27" s="3" t="s">
        <v>848</v>
      </c>
      <c r="N27" s="5" t="s">
        <v>849</v>
      </c>
      <c r="O27" s="5" t="s">
        <v>850</v>
      </c>
      <c r="P27" t="s">
        <v>851</v>
      </c>
      <c r="S27" t="s">
        <v>489</v>
      </c>
      <c r="T27" t="s">
        <v>852</v>
      </c>
      <c r="U27" t="s">
        <v>853</v>
      </c>
      <c r="V27" t="s">
        <v>730</v>
      </c>
      <c r="W27" t="s">
        <v>842</v>
      </c>
      <c r="X27" t="s">
        <v>489</v>
      </c>
      <c r="Y27" t="s">
        <v>489</v>
      </c>
    </row>
    <row r="28" spans="1:25">
      <c r="A28" t="s">
        <v>854</v>
      </c>
      <c r="B28" t="s">
        <v>855</v>
      </c>
      <c r="C28" t="s">
        <v>856</v>
      </c>
      <c r="D28" t="s">
        <v>857</v>
      </c>
      <c r="E28" t="s">
        <v>856</v>
      </c>
      <c r="F28">
        <v>64</v>
      </c>
      <c r="G28" t="s">
        <v>858</v>
      </c>
      <c r="I28" s="2" t="s">
        <v>859</v>
      </c>
      <c r="J28" s="2">
        <v>96</v>
      </c>
      <c r="K28" s="3" t="s">
        <v>860</v>
      </c>
      <c r="N28" s="5" t="s">
        <v>861</v>
      </c>
      <c r="O28" s="5" t="s">
        <v>862</v>
      </c>
      <c r="P28" t="s">
        <v>863</v>
      </c>
      <c r="S28" t="s">
        <v>864</v>
      </c>
      <c r="T28" t="s">
        <v>865</v>
      </c>
      <c r="U28" t="s">
        <v>866</v>
      </c>
      <c r="V28" t="s">
        <v>730</v>
      </c>
      <c r="W28" t="s">
        <v>864</v>
      </c>
      <c r="X28" t="s">
        <v>864</v>
      </c>
      <c r="Y28" t="s">
        <v>864</v>
      </c>
    </row>
    <row r="29" spans="1:25">
      <c r="A29" t="s">
        <v>867</v>
      </c>
      <c r="B29" t="s">
        <v>868</v>
      </c>
      <c r="C29" t="s">
        <v>869</v>
      </c>
      <c r="D29" t="s">
        <v>870</v>
      </c>
      <c r="E29" t="s">
        <v>871</v>
      </c>
      <c r="F29">
        <v>68</v>
      </c>
      <c r="G29" t="s">
        <v>872</v>
      </c>
      <c r="I29" s="2" t="s">
        <v>871</v>
      </c>
      <c r="J29" s="2">
        <v>68</v>
      </c>
      <c r="K29" s="3" t="s">
        <v>872</v>
      </c>
      <c r="N29" s="5" t="s">
        <v>873</v>
      </c>
      <c r="O29" s="5" t="s">
        <v>874</v>
      </c>
      <c r="P29" t="s">
        <v>875</v>
      </c>
      <c r="S29" t="s">
        <v>876</v>
      </c>
      <c r="T29" t="s">
        <v>877</v>
      </c>
      <c r="U29" t="s">
        <v>878</v>
      </c>
      <c r="V29" t="s">
        <v>730</v>
      </c>
      <c r="W29" t="s">
        <v>876</v>
      </c>
      <c r="X29" t="s">
        <v>876</v>
      </c>
      <c r="Y29" t="s">
        <v>876</v>
      </c>
    </row>
    <row r="30" spans="1:25">
      <c r="A30" t="s">
        <v>879</v>
      </c>
      <c r="B30" t="s">
        <v>880</v>
      </c>
      <c r="C30" t="s">
        <v>881</v>
      </c>
      <c r="D30" t="s">
        <v>882</v>
      </c>
      <c r="E30" t="s">
        <v>772</v>
      </c>
      <c r="F30">
        <v>977</v>
      </c>
      <c r="G30" t="s">
        <v>773</v>
      </c>
      <c r="I30" s="2" t="s">
        <v>883</v>
      </c>
      <c r="J30" s="2">
        <v>986</v>
      </c>
      <c r="K30" s="3" t="s">
        <v>884</v>
      </c>
      <c r="N30" s="5" t="s">
        <v>885</v>
      </c>
      <c r="O30" s="5" t="s">
        <v>886</v>
      </c>
      <c r="P30" t="s">
        <v>201</v>
      </c>
      <c r="S30" t="s">
        <v>887</v>
      </c>
      <c r="T30" t="s">
        <v>887</v>
      </c>
      <c r="U30" t="s">
        <v>887</v>
      </c>
      <c r="V30" t="s">
        <v>887</v>
      </c>
      <c r="W30" t="s">
        <v>887</v>
      </c>
      <c r="X30" t="s">
        <v>887</v>
      </c>
      <c r="Y30" t="s">
        <v>887</v>
      </c>
    </row>
    <row r="31" spans="1:25">
      <c r="A31" t="s">
        <v>888</v>
      </c>
      <c r="B31" t="s">
        <v>889</v>
      </c>
      <c r="C31" t="s">
        <v>890</v>
      </c>
      <c r="D31" t="s">
        <v>891</v>
      </c>
      <c r="E31" t="s">
        <v>892</v>
      </c>
      <c r="F31">
        <v>72</v>
      </c>
      <c r="G31" t="s">
        <v>893</v>
      </c>
      <c r="I31" s="2" t="s">
        <v>748</v>
      </c>
      <c r="J31" s="2">
        <v>44</v>
      </c>
      <c r="K31" s="3" t="s">
        <v>749</v>
      </c>
      <c r="N31" s="5" t="s">
        <v>894</v>
      </c>
      <c r="O31" s="5" t="s">
        <v>895</v>
      </c>
      <c r="P31" t="s">
        <v>896</v>
      </c>
    </row>
    <row r="32" spans="1:25">
      <c r="A32" t="s">
        <v>897</v>
      </c>
      <c r="B32" t="s">
        <v>898</v>
      </c>
      <c r="C32" t="s">
        <v>899</v>
      </c>
      <c r="D32" t="s">
        <v>900</v>
      </c>
      <c r="E32" t="s">
        <v>883</v>
      </c>
      <c r="F32">
        <v>986</v>
      </c>
      <c r="G32" t="s">
        <v>884</v>
      </c>
      <c r="I32" s="2" t="s">
        <v>856</v>
      </c>
      <c r="J32" s="2">
        <v>64</v>
      </c>
      <c r="K32" s="3" t="s">
        <v>858</v>
      </c>
      <c r="N32" s="5" t="s">
        <v>901</v>
      </c>
      <c r="O32" s="5" t="s">
        <v>902</v>
      </c>
      <c r="P32" t="s">
        <v>903</v>
      </c>
    </row>
    <row r="33" spans="1:16">
      <c r="A33" t="s">
        <v>904</v>
      </c>
      <c r="B33" t="s">
        <v>905</v>
      </c>
      <c r="C33" t="s">
        <v>906</v>
      </c>
      <c r="D33" t="s">
        <v>907</v>
      </c>
      <c r="E33" t="s">
        <v>194</v>
      </c>
      <c r="F33">
        <v>840</v>
      </c>
      <c r="G33" t="s">
        <v>557</v>
      </c>
      <c r="I33" s="2" t="s">
        <v>892</v>
      </c>
      <c r="J33" s="2">
        <v>72</v>
      </c>
      <c r="K33" s="3" t="s">
        <v>893</v>
      </c>
      <c r="N33" s="5" t="s">
        <v>908</v>
      </c>
      <c r="O33" s="5" t="s">
        <v>909</v>
      </c>
      <c r="P33" t="s">
        <v>910</v>
      </c>
    </row>
    <row r="34" spans="1:16">
      <c r="A34" t="s">
        <v>911</v>
      </c>
      <c r="B34" t="s">
        <v>912</v>
      </c>
      <c r="C34" t="s">
        <v>913</v>
      </c>
      <c r="D34" t="s">
        <v>914</v>
      </c>
      <c r="E34" t="s">
        <v>194</v>
      </c>
      <c r="F34">
        <v>840</v>
      </c>
      <c r="G34" t="s">
        <v>557</v>
      </c>
      <c r="I34" s="2" t="s">
        <v>797</v>
      </c>
      <c r="J34" s="2">
        <v>974</v>
      </c>
      <c r="K34" s="3" t="s">
        <v>798</v>
      </c>
      <c r="N34" s="5" t="s">
        <v>915</v>
      </c>
      <c r="O34" s="5" t="s">
        <v>916</v>
      </c>
      <c r="P34" t="s">
        <v>917</v>
      </c>
    </row>
    <row r="35" spans="1:16">
      <c r="A35" t="s">
        <v>918</v>
      </c>
      <c r="B35" t="s">
        <v>919</v>
      </c>
      <c r="C35" t="s">
        <v>920</v>
      </c>
      <c r="D35" t="s">
        <v>921</v>
      </c>
      <c r="E35" t="s">
        <v>859</v>
      </c>
      <c r="F35">
        <v>96</v>
      </c>
      <c r="G35" t="s">
        <v>860</v>
      </c>
      <c r="I35" s="2" t="s">
        <v>821</v>
      </c>
      <c r="J35" s="2">
        <v>84</v>
      </c>
      <c r="K35" s="3" t="s">
        <v>822</v>
      </c>
      <c r="N35" s="5" t="s">
        <v>922</v>
      </c>
      <c r="O35" s="5" t="s">
        <v>923</v>
      </c>
      <c r="P35" t="s">
        <v>924</v>
      </c>
    </row>
    <row r="36" spans="1:16">
      <c r="A36" t="s">
        <v>925</v>
      </c>
      <c r="B36" t="s">
        <v>926</v>
      </c>
      <c r="C36" t="s">
        <v>927</v>
      </c>
      <c r="D36" t="s">
        <v>928</v>
      </c>
      <c r="E36" t="s">
        <v>809</v>
      </c>
      <c r="F36">
        <v>975</v>
      </c>
      <c r="G36" t="s">
        <v>810</v>
      </c>
      <c r="I36" s="2" t="s">
        <v>929</v>
      </c>
      <c r="J36" s="2">
        <v>124</v>
      </c>
      <c r="K36" s="3" t="s">
        <v>930</v>
      </c>
      <c r="N36" s="5" t="s">
        <v>931</v>
      </c>
      <c r="O36" s="5" t="s">
        <v>932</v>
      </c>
      <c r="P36" t="s">
        <v>933</v>
      </c>
    </row>
    <row r="37" spans="1:16">
      <c r="A37" t="s">
        <v>934</v>
      </c>
      <c r="B37" t="s">
        <v>935</v>
      </c>
      <c r="C37" t="s">
        <v>936</v>
      </c>
      <c r="D37" t="s">
        <v>937</v>
      </c>
      <c r="E37" t="s">
        <v>832</v>
      </c>
      <c r="F37">
        <v>952</v>
      </c>
      <c r="G37" t="s">
        <v>833</v>
      </c>
      <c r="I37" s="2" t="s">
        <v>938</v>
      </c>
      <c r="J37" s="2">
        <v>976</v>
      </c>
      <c r="K37" s="3" t="s">
        <v>939</v>
      </c>
      <c r="N37" s="5" t="s">
        <v>940</v>
      </c>
      <c r="O37" s="5" t="s">
        <v>941</v>
      </c>
      <c r="P37" t="s">
        <v>942</v>
      </c>
    </row>
    <row r="38" spans="1:16">
      <c r="A38" t="s">
        <v>943</v>
      </c>
      <c r="B38" t="s">
        <v>944</v>
      </c>
      <c r="C38" t="s">
        <v>945</v>
      </c>
      <c r="D38" t="s">
        <v>946</v>
      </c>
      <c r="E38" t="s">
        <v>834</v>
      </c>
      <c r="F38">
        <v>108</v>
      </c>
      <c r="G38" t="s">
        <v>835</v>
      </c>
      <c r="I38" s="2" t="s">
        <v>947</v>
      </c>
      <c r="J38" s="2">
        <v>756</v>
      </c>
      <c r="K38" s="3" t="s">
        <v>948</v>
      </c>
      <c r="N38" s="5" t="s">
        <v>949</v>
      </c>
      <c r="O38" s="5" t="s">
        <v>950</v>
      </c>
      <c r="P38" t="s">
        <v>951</v>
      </c>
    </row>
    <row r="39" spans="1:16">
      <c r="A39" t="s">
        <v>952</v>
      </c>
      <c r="B39" t="s">
        <v>953</v>
      </c>
      <c r="C39" t="s">
        <v>954</v>
      </c>
      <c r="D39" t="s">
        <v>955</v>
      </c>
      <c r="E39" t="s">
        <v>956</v>
      </c>
      <c r="F39">
        <v>116</v>
      </c>
      <c r="G39" t="s">
        <v>957</v>
      </c>
      <c r="I39" s="2" t="s">
        <v>958</v>
      </c>
      <c r="J39" s="2">
        <v>990</v>
      </c>
      <c r="K39" s="3" t="s">
        <v>959</v>
      </c>
      <c r="N39" s="5" t="s">
        <v>960</v>
      </c>
      <c r="O39" s="5" t="s">
        <v>961</v>
      </c>
      <c r="P39" t="s">
        <v>962</v>
      </c>
    </row>
    <row r="40" spans="1:16">
      <c r="A40" t="s">
        <v>963</v>
      </c>
      <c r="B40" t="s">
        <v>964</v>
      </c>
      <c r="C40" t="s">
        <v>965</v>
      </c>
      <c r="D40" t="s">
        <v>966</v>
      </c>
      <c r="E40" t="s">
        <v>967</v>
      </c>
      <c r="F40">
        <v>950</v>
      </c>
      <c r="G40" t="s">
        <v>968</v>
      </c>
      <c r="I40" s="2" t="s">
        <v>969</v>
      </c>
      <c r="J40" s="2">
        <v>0</v>
      </c>
      <c r="K40" s="3" t="s">
        <v>970</v>
      </c>
      <c r="N40" s="5" t="s">
        <v>971</v>
      </c>
      <c r="O40" s="5" t="s">
        <v>972</v>
      </c>
      <c r="P40" t="s">
        <v>973</v>
      </c>
    </row>
    <row r="41" spans="1:16">
      <c r="A41" t="s">
        <v>974</v>
      </c>
      <c r="B41" t="s">
        <v>975</v>
      </c>
      <c r="C41" t="s">
        <v>976</v>
      </c>
      <c r="D41" t="s">
        <v>977</v>
      </c>
      <c r="E41" t="s">
        <v>929</v>
      </c>
      <c r="F41">
        <v>124</v>
      </c>
      <c r="G41" t="s">
        <v>930</v>
      </c>
      <c r="I41" s="2" t="s">
        <v>978</v>
      </c>
      <c r="J41" s="2">
        <v>170</v>
      </c>
      <c r="K41" s="3" t="s">
        <v>979</v>
      </c>
      <c r="N41" s="5" t="s">
        <v>980</v>
      </c>
      <c r="O41" s="5" t="s">
        <v>981</v>
      </c>
      <c r="P41" t="s">
        <v>982</v>
      </c>
    </row>
    <row r="42" spans="1:16">
      <c r="A42" t="s">
        <v>983</v>
      </c>
      <c r="B42" t="s">
        <v>984</v>
      </c>
      <c r="C42" t="s">
        <v>985</v>
      </c>
      <c r="D42" t="s">
        <v>986</v>
      </c>
      <c r="E42" t="s">
        <v>987</v>
      </c>
      <c r="F42">
        <v>132</v>
      </c>
      <c r="G42" t="s">
        <v>988</v>
      </c>
      <c r="I42" s="2" t="s">
        <v>989</v>
      </c>
      <c r="J42" s="2">
        <v>188</v>
      </c>
      <c r="K42" s="3" t="s">
        <v>990</v>
      </c>
      <c r="N42" s="5" t="s">
        <v>991</v>
      </c>
      <c r="O42" s="5" t="s">
        <v>992</v>
      </c>
      <c r="P42" t="s">
        <v>993</v>
      </c>
    </row>
    <row r="43" spans="1:16">
      <c r="A43" t="s">
        <v>994</v>
      </c>
      <c r="B43" t="s">
        <v>995</v>
      </c>
      <c r="C43" t="s">
        <v>996</v>
      </c>
      <c r="D43" t="s">
        <v>997</v>
      </c>
      <c r="E43" t="s">
        <v>998</v>
      </c>
      <c r="F43">
        <v>136</v>
      </c>
      <c r="G43" t="s">
        <v>999</v>
      </c>
      <c r="I43" s="2" t="s">
        <v>1000</v>
      </c>
      <c r="J43" s="2">
        <v>931</v>
      </c>
      <c r="K43" s="3" t="s">
        <v>1001</v>
      </c>
      <c r="N43" s="5" t="s">
        <v>1002</v>
      </c>
      <c r="O43" s="5" t="s">
        <v>1003</v>
      </c>
      <c r="P43" t="s">
        <v>1004</v>
      </c>
    </row>
    <row r="44" spans="1:16">
      <c r="A44" t="s">
        <v>1005</v>
      </c>
      <c r="B44" t="s">
        <v>1006</v>
      </c>
      <c r="C44" t="s">
        <v>1007</v>
      </c>
      <c r="D44" t="s">
        <v>1008</v>
      </c>
      <c r="E44" t="s">
        <v>967</v>
      </c>
      <c r="F44">
        <v>950</v>
      </c>
      <c r="G44" t="s">
        <v>968</v>
      </c>
      <c r="I44" s="2" t="s">
        <v>987</v>
      </c>
      <c r="J44" s="2">
        <v>132</v>
      </c>
      <c r="K44" s="3" t="s">
        <v>988</v>
      </c>
      <c r="N44" s="5" t="s">
        <v>1009</v>
      </c>
      <c r="O44" s="5" t="s">
        <v>1010</v>
      </c>
      <c r="P44" t="s">
        <v>1011</v>
      </c>
    </row>
    <row r="45" spans="1:16">
      <c r="A45" t="s">
        <v>1012</v>
      </c>
      <c r="B45" t="s">
        <v>1013</v>
      </c>
      <c r="C45" t="s">
        <v>1014</v>
      </c>
      <c r="D45" t="s">
        <v>1015</v>
      </c>
      <c r="E45" t="s">
        <v>967</v>
      </c>
      <c r="F45">
        <v>950</v>
      </c>
      <c r="G45" t="s">
        <v>968</v>
      </c>
      <c r="I45" s="2" t="s">
        <v>1016</v>
      </c>
      <c r="J45" s="2">
        <v>203</v>
      </c>
      <c r="K45" s="3" t="s">
        <v>1017</v>
      </c>
      <c r="N45" s="5" t="s">
        <v>1018</v>
      </c>
      <c r="O45" s="5" t="s">
        <v>1019</v>
      </c>
      <c r="P45" t="s">
        <v>1020</v>
      </c>
    </row>
    <row r="46" spans="1:16">
      <c r="A46" t="s">
        <v>1021</v>
      </c>
      <c r="B46" t="s">
        <v>1022</v>
      </c>
      <c r="C46" t="s">
        <v>1023</v>
      </c>
      <c r="D46" t="s">
        <v>1024</v>
      </c>
      <c r="E46" t="s">
        <v>958</v>
      </c>
      <c r="F46">
        <v>990</v>
      </c>
      <c r="G46" t="s">
        <v>959</v>
      </c>
      <c r="I46" s="2" t="s">
        <v>1025</v>
      </c>
      <c r="J46" s="2">
        <v>262</v>
      </c>
      <c r="K46" s="3" t="s">
        <v>1026</v>
      </c>
      <c r="N46" s="5" t="s">
        <v>1027</v>
      </c>
      <c r="O46" s="5" t="s">
        <v>1028</v>
      </c>
      <c r="P46" t="s">
        <v>1029</v>
      </c>
    </row>
    <row r="47" spans="1:16">
      <c r="A47" t="s">
        <v>1030</v>
      </c>
      <c r="B47" t="s">
        <v>1031</v>
      </c>
      <c r="C47" t="s">
        <v>1032</v>
      </c>
      <c r="D47" t="s">
        <v>1033</v>
      </c>
      <c r="E47" t="s">
        <v>969</v>
      </c>
      <c r="F47">
        <v>0</v>
      </c>
      <c r="G47" t="s">
        <v>970</v>
      </c>
      <c r="I47" s="2" t="s">
        <v>1034</v>
      </c>
      <c r="J47" s="2">
        <v>208</v>
      </c>
      <c r="K47" s="3" t="s">
        <v>1035</v>
      </c>
      <c r="N47" s="5" t="s">
        <v>1036</v>
      </c>
      <c r="O47" s="5" t="s">
        <v>1037</v>
      </c>
      <c r="P47" t="s">
        <v>1038</v>
      </c>
    </row>
    <row r="48" spans="1:16">
      <c r="A48" t="s">
        <v>1039</v>
      </c>
      <c r="B48" t="s">
        <v>1040</v>
      </c>
      <c r="C48" t="s">
        <v>1041</v>
      </c>
      <c r="D48" t="s">
        <v>1042</v>
      </c>
      <c r="E48" t="s">
        <v>711</v>
      </c>
      <c r="F48">
        <v>36</v>
      </c>
      <c r="G48" t="s">
        <v>712</v>
      </c>
      <c r="I48" s="2" t="s">
        <v>1043</v>
      </c>
      <c r="J48" s="2">
        <v>214</v>
      </c>
      <c r="K48" s="3" t="s">
        <v>1044</v>
      </c>
      <c r="N48" s="5" t="s">
        <v>1045</v>
      </c>
      <c r="O48" s="5" t="s">
        <v>1046</v>
      </c>
      <c r="P48" t="s">
        <v>1047</v>
      </c>
    </row>
    <row r="49" spans="1:16">
      <c r="A49" t="s">
        <v>1048</v>
      </c>
      <c r="B49" t="s">
        <v>1049</v>
      </c>
      <c r="C49" t="s">
        <v>1050</v>
      </c>
      <c r="D49" t="s">
        <v>1051</v>
      </c>
      <c r="E49" t="s">
        <v>711</v>
      </c>
      <c r="F49">
        <v>36</v>
      </c>
      <c r="G49" t="s">
        <v>712</v>
      </c>
      <c r="I49" s="2" t="s">
        <v>611</v>
      </c>
      <c r="J49" s="2">
        <v>12</v>
      </c>
      <c r="K49" s="3" t="s">
        <v>612</v>
      </c>
      <c r="N49" s="5" t="s">
        <v>1052</v>
      </c>
      <c r="O49" s="5" t="s">
        <v>1053</v>
      </c>
      <c r="P49" t="s">
        <v>1054</v>
      </c>
    </row>
    <row r="50" spans="1:16">
      <c r="A50" t="s">
        <v>1055</v>
      </c>
      <c r="B50" t="s">
        <v>1056</v>
      </c>
      <c r="C50" t="s">
        <v>1057</v>
      </c>
      <c r="D50" t="s">
        <v>1058</v>
      </c>
      <c r="E50" t="s">
        <v>978</v>
      </c>
      <c r="F50">
        <v>170</v>
      </c>
      <c r="G50" t="s">
        <v>979</v>
      </c>
      <c r="I50" s="2" t="s">
        <v>1059</v>
      </c>
      <c r="J50" s="2">
        <v>818</v>
      </c>
      <c r="K50" s="3" t="s">
        <v>1060</v>
      </c>
      <c r="N50" s="5" t="s">
        <v>1061</v>
      </c>
      <c r="O50" s="5" t="s">
        <v>1062</v>
      </c>
      <c r="P50" t="s">
        <v>1063</v>
      </c>
    </row>
    <row r="51" spans="1:16">
      <c r="A51" t="s">
        <v>1064</v>
      </c>
      <c r="B51" t="s">
        <v>1065</v>
      </c>
      <c r="C51" t="s">
        <v>1066</v>
      </c>
      <c r="D51" t="s">
        <v>1067</v>
      </c>
      <c r="E51" t="s">
        <v>1068</v>
      </c>
      <c r="F51">
        <v>174</v>
      </c>
      <c r="G51" t="s">
        <v>1069</v>
      </c>
      <c r="I51" s="2" t="s">
        <v>1070</v>
      </c>
      <c r="J51" s="2">
        <v>232</v>
      </c>
      <c r="K51" s="3" t="s">
        <v>1071</v>
      </c>
      <c r="N51" s="5" t="s">
        <v>1072</v>
      </c>
      <c r="O51" s="5" t="s">
        <v>1073</v>
      </c>
      <c r="P51" t="s">
        <v>1074</v>
      </c>
    </row>
    <row r="52" spans="1:16">
      <c r="A52" t="s">
        <v>1075</v>
      </c>
      <c r="B52" t="s">
        <v>1076</v>
      </c>
      <c r="C52" t="s">
        <v>1077</v>
      </c>
      <c r="D52" t="s">
        <v>1078</v>
      </c>
      <c r="E52" t="s">
        <v>989</v>
      </c>
      <c r="F52">
        <v>188</v>
      </c>
      <c r="G52" t="s">
        <v>990</v>
      </c>
      <c r="I52" s="2" t="s">
        <v>1079</v>
      </c>
      <c r="J52" s="2">
        <v>230</v>
      </c>
      <c r="K52" s="3" t="s">
        <v>1080</v>
      </c>
      <c r="N52" s="5" t="s">
        <v>1081</v>
      </c>
      <c r="O52" s="5" t="s">
        <v>1082</v>
      </c>
      <c r="P52" t="s">
        <v>1083</v>
      </c>
    </row>
    <row r="53" spans="1:16">
      <c r="A53" t="s">
        <v>1084</v>
      </c>
      <c r="B53" t="s">
        <v>1085</v>
      </c>
      <c r="C53" t="s">
        <v>1086</v>
      </c>
      <c r="D53" t="s">
        <v>1087</v>
      </c>
      <c r="E53" t="s">
        <v>832</v>
      </c>
      <c r="F53">
        <v>952</v>
      </c>
      <c r="G53" t="s">
        <v>833</v>
      </c>
      <c r="I53" s="2" t="s">
        <v>587</v>
      </c>
      <c r="J53" s="2">
        <v>978</v>
      </c>
      <c r="K53" s="3" t="s">
        <v>588</v>
      </c>
      <c r="N53" s="5" t="s">
        <v>1088</v>
      </c>
      <c r="O53" s="5" t="s">
        <v>1089</v>
      </c>
      <c r="P53" t="s">
        <v>1090</v>
      </c>
    </row>
    <row r="54" spans="1:16">
      <c r="A54" t="s">
        <v>1091</v>
      </c>
      <c r="B54" t="s">
        <v>1092</v>
      </c>
      <c r="C54" t="s">
        <v>1093</v>
      </c>
      <c r="D54" t="s">
        <v>1094</v>
      </c>
      <c r="E54" t="s">
        <v>1095</v>
      </c>
      <c r="F54">
        <v>191</v>
      </c>
      <c r="G54" t="s">
        <v>1096</v>
      </c>
      <c r="I54" s="2" t="s">
        <v>1097</v>
      </c>
      <c r="J54" s="2">
        <v>242</v>
      </c>
      <c r="K54" s="3" t="s">
        <v>1098</v>
      </c>
      <c r="N54" s="5" t="s">
        <v>1099</v>
      </c>
      <c r="O54" s="5" t="s">
        <v>1100</v>
      </c>
      <c r="P54" t="s">
        <v>1101</v>
      </c>
    </row>
    <row r="55" spans="1:16">
      <c r="A55" t="s">
        <v>1102</v>
      </c>
      <c r="B55" t="s">
        <v>1103</v>
      </c>
      <c r="C55" t="s">
        <v>1104</v>
      </c>
      <c r="D55" t="s">
        <v>1105</v>
      </c>
      <c r="E55" t="s">
        <v>1000</v>
      </c>
      <c r="F55">
        <v>931</v>
      </c>
      <c r="G55" t="s">
        <v>1001</v>
      </c>
      <c r="I55" s="2" t="s">
        <v>1106</v>
      </c>
      <c r="J55" s="2">
        <v>238</v>
      </c>
      <c r="K55" s="3" t="s">
        <v>1107</v>
      </c>
      <c r="N55" s="5" t="s">
        <v>1108</v>
      </c>
      <c r="O55" s="5" t="s">
        <v>1109</v>
      </c>
      <c r="P55" t="s">
        <v>202</v>
      </c>
    </row>
    <row r="56" spans="1:16">
      <c r="A56" t="s">
        <v>1110</v>
      </c>
      <c r="B56" t="s">
        <v>1111</v>
      </c>
      <c r="C56" t="s">
        <v>1112</v>
      </c>
      <c r="D56" t="s">
        <v>1113</v>
      </c>
      <c r="E56" t="s">
        <v>587</v>
      </c>
      <c r="F56">
        <v>978</v>
      </c>
      <c r="G56" t="s">
        <v>588</v>
      </c>
      <c r="I56" s="2" t="s">
        <v>1114</v>
      </c>
      <c r="J56" s="2">
        <v>826</v>
      </c>
      <c r="K56" s="3" t="s">
        <v>1115</v>
      </c>
      <c r="N56" s="5" t="s">
        <v>1116</v>
      </c>
      <c r="O56" s="5" t="s">
        <v>1117</v>
      </c>
      <c r="P56" s="5" t="s">
        <v>198</v>
      </c>
    </row>
    <row r="57" spans="1:16">
      <c r="A57" t="s">
        <v>1118</v>
      </c>
      <c r="B57" t="s">
        <v>1119</v>
      </c>
      <c r="C57" t="s">
        <v>1120</v>
      </c>
      <c r="D57" t="s">
        <v>1121</v>
      </c>
      <c r="E57" t="s">
        <v>1016</v>
      </c>
      <c r="F57">
        <v>203</v>
      </c>
      <c r="G57" t="s">
        <v>1017</v>
      </c>
      <c r="I57" s="2" t="s">
        <v>1122</v>
      </c>
      <c r="J57" s="2">
        <v>981</v>
      </c>
      <c r="K57" s="3" t="s">
        <v>1123</v>
      </c>
      <c r="N57" s="5" t="s">
        <v>1124</v>
      </c>
      <c r="O57" s="5" t="s">
        <v>1125</v>
      </c>
      <c r="P57" t="s">
        <v>1126</v>
      </c>
    </row>
    <row r="58" spans="1:16">
      <c r="A58" t="s">
        <v>1127</v>
      </c>
      <c r="B58" t="s">
        <v>1128</v>
      </c>
      <c r="C58" t="s">
        <v>1129</v>
      </c>
      <c r="D58" t="s">
        <v>1130</v>
      </c>
      <c r="E58" t="s">
        <v>938</v>
      </c>
      <c r="F58">
        <v>976</v>
      </c>
      <c r="G58" t="s">
        <v>939</v>
      </c>
      <c r="I58" s="2" t="s">
        <v>1131</v>
      </c>
      <c r="J58" s="2">
        <v>0</v>
      </c>
      <c r="K58" s="3" t="s">
        <v>1132</v>
      </c>
      <c r="N58" s="5" t="s">
        <v>1133</v>
      </c>
      <c r="O58" s="5" t="s">
        <v>1134</v>
      </c>
      <c r="P58" t="s">
        <v>1135</v>
      </c>
    </row>
    <row r="59" spans="1:16">
      <c r="A59" t="s">
        <v>1136</v>
      </c>
      <c r="B59" t="s">
        <v>1137</v>
      </c>
      <c r="C59" t="s">
        <v>1138</v>
      </c>
      <c r="D59" t="s">
        <v>1139</v>
      </c>
      <c r="E59" t="s">
        <v>1034</v>
      </c>
      <c r="F59">
        <v>208</v>
      </c>
      <c r="G59" t="s">
        <v>1035</v>
      </c>
      <c r="I59" s="2" t="s">
        <v>1140</v>
      </c>
      <c r="J59" s="2">
        <v>936</v>
      </c>
      <c r="K59" s="3" t="s">
        <v>1141</v>
      </c>
      <c r="N59" s="5" t="s">
        <v>1142</v>
      </c>
      <c r="O59" s="5" t="s">
        <v>1143</v>
      </c>
      <c r="P59" t="s">
        <v>1144</v>
      </c>
    </row>
    <row r="60" spans="1:16">
      <c r="A60" t="s">
        <v>1145</v>
      </c>
      <c r="B60" t="s">
        <v>1146</v>
      </c>
      <c r="C60" t="s">
        <v>1147</v>
      </c>
      <c r="D60" t="s">
        <v>1148</v>
      </c>
      <c r="E60" t="s">
        <v>1025</v>
      </c>
      <c r="F60">
        <v>262</v>
      </c>
      <c r="G60" t="s">
        <v>1026</v>
      </c>
      <c r="I60" s="2" t="s">
        <v>1149</v>
      </c>
      <c r="J60" s="2">
        <v>292</v>
      </c>
      <c r="K60" s="3" t="s">
        <v>1150</v>
      </c>
      <c r="N60" s="5" t="s">
        <v>1151</v>
      </c>
      <c r="O60" s="5" t="s">
        <v>1152</v>
      </c>
      <c r="P60" t="s">
        <v>1153</v>
      </c>
    </row>
    <row r="61" spans="1:16">
      <c r="A61" t="s">
        <v>1154</v>
      </c>
      <c r="B61" t="s">
        <v>1155</v>
      </c>
      <c r="C61" t="s">
        <v>1156</v>
      </c>
      <c r="D61" t="s">
        <v>1157</v>
      </c>
      <c r="E61" t="s">
        <v>654</v>
      </c>
      <c r="F61">
        <v>951</v>
      </c>
      <c r="G61" t="s">
        <v>655</v>
      </c>
      <c r="I61" s="2" t="s">
        <v>1158</v>
      </c>
      <c r="J61" s="2">
        <v>270</v>
      </c>
      <c r="K61" s="3" t="s">
        <v>1159</v>
      </c>
      <c r="N61" s="5" t="s">
        <v>1160</v>
      </c>
      <c r="O61" s="5" t="s">
        <v>1161</v>
      </c>
      <c r="P61" t="s">
        <v>1162</v>
      </c>
    </row>
    <row r="62" spans="1:16">
      <c r="A62" t="s">
        <v>1163</v>
      </c>
      <c r="B62" t="s">
        <v>1164</v>
      </c>
      <c r="C62" t="s">
        <v>1165</v>
      </c>
      <c r="D62" t="s">
        <v>1166</v>
      </c>
      <c r="E62" t="s">
        <v>1043</v>
      </c>
      <c r="F62">
        <v>214</v>
      </c>
      <c r="G62" t="s">
        <v>1044</v>
      </c>
      <c r="I62" s="2" t="s">
        <v>1167</v>
      </c>
      <c r="J62" s="2">
        <v>324</v>
      </c>
      <c r="K62" s="3" t="s">
        <v>1168</v>
      </c>
      <c r="N62" s="5" t="s">
        <v>1169</v>
      </c>
      <c r="O62" s="5" t="s">
        <v>1170</v>
      </c>
      <c r="P62" t="s">
        <v>1171</v>
      </c>
    </row>
    <row r="63" spans="1:16">
      <c r="A63" t="s">
        <v>1172</v>
      </c>
      <c r="B63" t="s">
        <v>1173</v>
      </c>
      <c r="C63" t="s">
        <v>1174</v>
      </c>
      <c r="D63" t="s">
        <v>1175</v>
      </c>
      <c r="E63" t="s">
        <v>194</v>
      </c>
      <c r="F63">
        <v>840</v>
      </c>
      <c r="G63" t="s">
        <v>557</v>
      </c>
      <c r="I63" s="2" t="s">
        <v>1176</v>
      </c>
      <c r="J63" s="2">
        <v>320</v>
      </c>
      <c r="K63" s="3" t="s">
        <v>1177</v>
      </c>
      <c r="N63" s="5" t="s">
        <v>1178</v>
      </c>
      <c r="O63" s="5" t="s">
        <v>1179</v>
      </c>
      <c r="P63" t="s">
        <v>1180</v>
      </c>
    </row>
    <row r="64" spans="1:16">
      <c r="A64" t="s">
        <v>1181</v>
      </c>
      <c r="B64" t="s">
        <v>1182</v>
      </c>
      <c r="C64" t="s">
        <v>1183</v>
      </c>
      <c r="D64" t="s">
        <v>1184</v>
      </c>
      <c r="E64" t="s">
        <v>1059</v>
      </c>
      <c r="F64">
        <v>818</v>
      </c>
      <c r="G64" t="s">
        <v>1060</v>
      </c>
      <c r="I64" s="2" t="s">
        <v>1185</v>
      </c>
      <c r="J64" s="2">
        <v>328</v>
      </c>
      <c r="K64" s="3" t="s">
        <v>1186</v>
      </c>
      <c r="N64" s="5" t="s">
        <v>1187</v>
      </c>
      <c r="O64" s="5" t="s">
        <v>1188</v>
      </c>
      <c r="P64" t="s">
        <v>1189</v>
      </c>
    </row>
    <row r="65" spans="1:16">
      <c r="A65" t="s">
        <v>1190</v>
      </c>
      <c r="B65" t="s">
        <v>1191</v>
      </c>
      <c r="C65" t="s">
        <v>1192</v>
      </c>
      <c r="D65" t="s">
        <v>1193</v>
      </c>
      <c r="E65" t="s">
        <v>194</v>
      </c>
      <c r="F65">
        <v>840</v>
      </c>
      <c r="G65" t="s">
        <v>557</v>
      </c>
      <c r="I65" s="2" t="s">
        <v>1194</v>
      </c>
      <c r="J65" s="2">
        <v>344</v>
      </c>
      <c r="K65" s="3" t="s">
        <v>1195</v>
      </c>
      <c r="N65" s="5" t="s">
        <v>1196</v>
      </c>
      <c r="O65" s="5" t="s">
        <v>1197</v>
      </c>
      <c r="P65" t="s">
        <v>1198</v>
      </c>
    </row>
    <row r="66" spans="1:16">
      <c r="A66" t="s">
        <v>1199</v>
      </c>
      <c r="B66" t="s">
        <v>1200</v>
      </c>
      <c r="C66" t="s">
        <v>1201</v>
      </c>
      <c r="D66" t="s">
        <v>1202</v>
      </c>
      <c r="E66" t="s">
        <v>967</v>
      </c>
      <c r="F66">
        <v>950</v>
      </c>
      <c r="G66" t="s">
        <v>968</v>
      </c>
      <c r="I66" s="2" t="s">
        <v>1203</v>
      </c>
      <c r="J66" s="2">
        <v>340</v>
      </c>
      <c r="K66" s="3" t="s">
        <v>1204</v>
      </c>
      <c r="N66" s="5" t="s">
        <v>1205</v>
      </c>
      <c r="O66" s="5" t="s">
        <v>1206</v>
      </c>
      <c r="P66" t="s">
        <v>1207</v>
      </c>
    </row>
    <row r="67" spans="1:16">
      <c r="A67" t="s">
        <v>1208</v>
      </c>
      <c r="B67" t="s">
        <v>1209</v>
      </c>
      <c r="C67" t="s">
        <v>1210</v>
      </c>
      <c r="D67" t="s">
        <v>1211</v>
      </c>
      <c r="E67" t="s">
        <v>1070</v>
      </c>
      <c r="F67">
        <v>232</v>
      </c>
      <c r="G67" t="s">
        <v>1071</v>
      </c>
      <c r="I67" s="2" t="s">
        <v>1095</v>
      </c>
      <c r="J67" s="2">
        <v>191</v>
      </c>
      <c r="K67" s="3" t="s">
        <v>1096</v>
      </c>
      <c r="N67" s="5" t="s">
        <v>1212</v>
      </c>
      <c r="O67" s="5" t="s">
        <v>1213</v>
      </c>
      <c r="P67" t="s">
        <v>1214</v>
      </c>
    </row>
    <row r="68" spans="1:16">
      <c r="A68" t="s">
        <v>1215</v>
      </c>
      <c r="B68" t="s">
        <v>1216</v>
      </c>
      <c r="C68" t="s">
        <v>1217</v>
      </c>
      <c r="D68" t="s">
        <v>1218</v>
      </c>
      <c r="E68" t="s">
        <v>587</v>
      </c>
      <c r="F68">
        <v>978</v>
      </c>
      <c r="G68" t="s">
        <v>588</v>
      </c>
      <c r="I68" s="2" t="s">
        <v>1219</v>
      </c>
      <c r="J68" s="2">
        <v>332</v>
      </c>
      <c r="K68" s="3" t="s">
        <v>1220</v>
      </c>
      <c r="N68" s="5" t="s">
        <v>1221</v>
      </c>
      <c r="O68" s="5" t="s">
        <v>1222</v>
      </c>
      <c r="P68" t="s">
        <v>1223</v>
      </c>
    </row>
    <row r="69" spans="1:16">
      <c r="A69" t="s">
        <v>1224</v>
      </c>
      <c r="B69" t="s">
        <v>1225</v>
      </c>
      <c r="C69" t="s">
        <v>1226</v>
      </c>
      <c r="D69" t="s">
        <v>1227</v>
      </c>
      <c r="E69" t="s">
        <v>1228</v>
      </c>
      <c r="F69">
        <v>748</v>
      </c>
      <c r="G69" t="s">
        <v>1229</v>
      </c>
      <c r="I69" s="2" t="s">
        <v>1230</v>
      </c>
      <c r="J69" s="2">
        <v>348</v>
      </c>
      <c r="K69" s="3" t="s">
        <v>1231</v>
      </c>
      <c r="N69" s="5" t="s">
        <v>1232</v>
      </c>
      <c r="O69" s="5" t="s">
        <v>1233</v>
      </c>
      <c r="P69" t="s">
        <v>1234</v>
      </c>
    </row>
    <row r="70" spans="1:16">
      <c r="A70" t="s">
        <v>1235</v>
      </c>
      <c r="B70" t="s">
        <v>1236</v>
      </c>
      <c r="C70" t="s">
        <v>1237</v>
      </c>
      <c r="D70" t="s">
        <v>1238</v>
      </c>
      <c r="E70" t="s">
        <v>1079</v>
      </c>
      <c r="F70">
        <v>230</v>
      </c>
      <c r="G70" t="s">
        <v>1080</v>
      </c>
      <c r="I70" s="2" t="s">
        <v>1239</v>
      </c>
      <c r="J70" s="2">
        <v>360</v>
      </c>
      <c r="K70" s="3" t="s">
        <v>1240</v>
      </c>
      <c r="N70" s="5" t="s">
        <v>1241</v>
      </c>
      <c r="O70" s="5" t="s">
        <v>1242</v>
      </c>
      <c r="P70" t="s">
        <v>1243</v>
      </c>
    </row>
    <row r="71" spans="1:16">
      <c r="A71" t="s">
        <v>1244</v>
      </c>
      <c r="B71" t="s">
        <v>1245</v>
      </c>
      <c r="C71" t="s">
        <v>1246</v>
      </c>
      <c r="D71" t="s">
        <v>1247</v>
      </c>
      <c r="E71" t="s">
        <v>1106</v>
      </c>
      <c r="F71">
        <v>238</v>
      </c>
      <c r="G71" t="s">
        <v>1107</v>
      </c>
      <c r="I71" s="2" t="s">
        <v>1248</v>
      </c>
      <c r="J71" s="2">
        <v>376</v>
      </c>
      <c r="K71" s="3" t="s">
        <v>1249</v>
      </c>
      <c r="N71" s="5" t="s">
        <v>1250</v>
      </c>
      <c r="O71" s="5" t="s">
        <v>1251</v>
      </c>
      <c r="P71" t="s">
        <v>1252</v>
      </c>
    </row>
    <row r="72" spans="1:16">
      <c r="A72" t="s">
        <v>1253</v>
      </c>
      <c r="B72" t="s">
        <v>1254</v>
      </c>
      <c r="C72" t="s">
        <v>1255</v>
      </c>
      <c r="D72" t="s">
        <v>1256</v>
      </c>
      <c r="E72" t="s">
        <v>1034</v>
      </c>
      <c r="F72">
        <v>208</v>
      </c>
      <c r="G72" t="s">
        <v>1035</v>
      </c>
      <c r="I72" s="2" t="s">
        <v>1257</v>
      </c>
      <c r="J72" s="2">
        <v>0</v>
      </c>
      <c r="K72" s="3" t="s">
        <v>1258</v>
      </c>
      <c r="N72" s="5" t="s">
        <v>1259</v>
      </c>
      <c r="O72" s="5" t="s">
        <v>1260</v>
      </c>
      <c r="P72" t="s">
        <v>1261</v>
      </c>
    </row>
    <row r="73" spans="1:16">
      <c r="A73" t="s">
        <v>1262</v>
      </c>
      <c r="B73" t="s">
        <v>1263</v>
      </c>
      <c r="C73" t="s">
        <v>1264</v>
      </c>
      <c r="D73" t="s">
        <v>1265</v>
      </c>
      <c r="E73" t="s">
        <v>1097</v>
      </c>
      <c r="F73">
        <v>242</v>
      </c>
      <c r="G73" t="s">
        <v>1098</v>
      </c>
      <c r="I73" s="2" t="s">
        <v>1266</v>
      </c>
      <c r="J73" s="2">
        <v>356</v>
      </c>
      <c r="K73" s="3" t="s">
        <v>1267</v>
      </c>
      <c r="N73" s="5" t="s">
        <v>1268</v>
      </c>
      <c r="O73" s="5" t="s">
        <v>1269</v>
      </c>
      <c r="P73" t="s">
        <v>1270</v>
      </c>
    </row>
    <row r="74" spans="1:16">
      <c r="A74" t="s">
        <v>1271</v>
      </c>
      <c r="B74" t="s">
        <v>1272</v>
      </c>
      <c r="C74" t="s">
        <v>1273</v>
      </c>
      <c r="D74" t="s">
        <v>1274</v>
      </c>
      <c r="E74" t="s">
        <v>587</v>
      </c>
      <c r="F74">
        <v>978</v>
      </c>
      <c r="G74" t="s">
        <v>588</v>
      </c>
      <c r="I74" s="2" t="s">
        <v>1275</v>
      </c>
      <c r="J74" s="2">
        <v>368</v>
      </c>
      <c r="K74" s="3" t="s">
        <v>1276</v>
      </c>
    </row>
    <row r="75" spans="1:16">
      <c r="A75" t="s">
        <v>1277</v>
      </c>
      <c r="B75" t="s">
        <v>1278</v>
      </c>
      <c r="C75" t="s">
        <v>1279</v>
      </c>
      <c r="D75" t="s">
        <v>1280</v>
      </c>
      <c r="E75" t="s">
        <v>587</v>
      </c>
      <c r="F75">
        <v>978</v>
      </c>
      <c r="G75" t="s">
        <v>588</v>
      </c>
      <c r="I75" s="2" t="s">
        <v>1281</v>
      </c>
      <c r="J75" s="2">
        <v>364</v>
      </c>
      <c r="K75" s="3" t="s">
        <v>1282</v>
      </c>
    </row>
    <row r="76" spans="1:16">
      <c r="A76" t="s">
        <v>1283</v>
      </c>
      <c r="B76" t="s">
        <v>1284</v>
      </c>
      <c r="C76" t="s">
        <v>1285</v>
      </c>
      <c r="D76" t="s">
        <v>1286</v>
      </c>
      <c r="E76" t="s">
        <v>587</v>
      </c>
      <c r="F76">
        <v>978</v>
      </c>
      <c r="G76" t="s">
        <v>588</v>
      </c>
      <c r="I76" s="2" t="s">
        <v>1287</v>
      </c>
      <c r="J76" s="2">
        <v>352</v>
      </c>
      <c r="K76" s="3" t="s">
        <v>1288</v>
      </c>
    </row>
    <row r="77" spans="1:16">
      <c r="A77" t="s">
        <v>1289</v>
      </c>
      <c r="B77" t="s">
        <v>1290</v>
      </c>
      <c r="C77" t="s">
        <v>1291</v>
      </c>
      <c r="D77" t="s">
        <v>1292</v>
      </c>
      <c r="E77" t="s">
        <v>587</v>
      </c>
      <c r="F77">
        <v>978</v>
      </c>
      <c r="G77" t="s">
        <v>588</v>
      </c>
      <c r="I77" s="2" t="s">
        <v>1293</v>
      </c>
      <c r="J77" s="2">
        <v>0</v>
      </c>
      <c r="K77" s="3" t="s">
        <v>1294</v>
      </c>
    </row>
    <row r="78" spans="1:16">
      <c r="A78" t="s">
        <v>1295</v>
      </c>
      <c r="B78" t="s">
        <v>1296</v>
      </c>
      <c r="C78" t="s">
        <v>1297</v>
      </c>
      <c r="D78" t="s">
        <v>1298</v>
      </c>
      <c r="E78" t="s">
        <v>587</v>
      </c>
      <c r="F78">
        <v>978</v>
      </c>
      <c r="G78" t="s">
        <v>588</v>
      </c>
      <c r="I78" s="2" t="s">
        <v>1299</v>
      </c>
      <c r="J78" s="2">
        <v>388</v>
      </c>
      <c r="K78" s="3" t="s">
        <v>1300</v>
      </c>
    </row>
    <row r="79" spans="1:16">
      <c r="A79" t="s">
        <v>1301</v>
      </c>
      <c r="B79" t="s">
        <v>1302</v>
      </c>
      <c r="C79" t="s">
        <v>1303</v>
      </c>
      <c r="D79" t="s">
        <v>1304</v>
      </c>
      <c r="E79" t="s">
        <v>967</v>
      </c>
      <c r="F79">
        <v>950</v>
      </c>
      <c r="G79" t="s">
        <v>968</v>
      </c>
      <c r="I79" s="2" t="s">
        <v>1305</v>
      </c>
      <c r="J79" s="2">
        <v>400</v>
      </c>
      <c r="K79" s="3" t="s">
        <v>1306</v>
      </c>
    </row>
    <row r="80" spans="1:16">
      <c r="A80" t="s">
        <v>1307</v>
      </c>
      <c r="B80" t="s">
        <v>1308</v>
      </c>
      <c r="C80" t="s">
        <v>1309</v>
      </c>
      <c r="D80" t="s">
        <v>1310</v>
      </c>
      <c r="E80" t="s">
        <v>1158</v>
      </c>
      <c r="F80">
        <v>270</v>
      </c>
      <c r="G80" t="s">
        <v>1159</v>
      </c>
      <c r="I80" s="2" t="s">
        <v>1311</v>
      </c>
      <c r="J80" s="2">
        <v>392</v>
      </c>
      <c r="K80" s="3" t="s">
        <v>1312</v>
      </c>
    </row>
    <row r="81" spans="1:11">
      <c r="A81" t="s">
        <v>1313</v>
      </c>
      <c r="B81" t="s">
        <v>1314</v>
      </c>
      <c r="C81" t="s">
        <v>1315</v>
      </c>
      <c r="D81" t="s">
        <v>1316</v>
      </c>
      <c r="E81" t="s">
        <v>1122</v>
      </c>
      <c r="F81">
        <v>981</v>
      </c>
      <c r="G81" t="s">
        <v>1123</v>
      </c>
      <c r="I81" s="2" t="s">
        <v>1317</v>
      </c>
      <c r="J81" s="2">
        <v>404</v>
      </c>
      <c r="K81" s="3" t="s">
        <v>1318</v>
      </c>
    </row>
    <row r="82" spans="1:11">
      <c r="A82" t="s">
        <v>1319</v>
      </c>
      <c r="B82" t="s">
        <v>1320</v>
      </c>
      <c r="C82" t="s">
        <v>1321</v>
      </c>
      <c r="D82" t="s">
        <v>1322</v>
      </c>
      <c r="E82" t="s">
        <v>587</v>
      </c>
      <c r="F82">
        <v>978</v>
      </c>
      <c r="G82" t="s">
        <v>588</v>
      </c>
      <c r="I82" s="2" t="s">
        <v>1323</v>
      </c>
      <c r="J82" s="2">
        <v>417</v>
      </c>
      <c r="K82" s="3" t="s">
        <v>1324</v>
      </c>
    </row>
    <row r="83" spans="1:11">
      <c r="A83" t="s">
        <v>1325</v>
      </c>
      <c r="B83" t="s">
        <v>1326</v>
      </c>
      <c r="C83" t="s">
        <v>1327</v>
      </c>
      <c r="D83" t="s">
        <v>1328</v>
      </c>
      <c r="E83" t="s">
        <v>1140</v>
      </c>
      <c r="F83">
        <v>936</v>
      </c>
      <c r="G83" t="s">
        <v>1141</v>
      </c>
      <c r="I83" s="2" t="s">
        <v>956</v>
      </c>
      <c r="J83" s="2">
        <v>116</v>
      </c>
      <c r="K83" s="3" t="s">
        <v>957</v>
      </c>
    </row>
    <row r="84" spans="1:11">
      <c r="A84" t="s">
        <v>1329</v>
      </c>
      <c r="B84" t="s">
        <v>1330</v>
      </c>
      <c r="C84" t="s">
        <v>1331</v>
      </c>
      <c r="D84" t="s">
        <v>1332</v>
      </c>
      <c r="E84" t="s">
        <v>1149</v>
      </c>
      <c r="F84">
        <v>292</v>
      </c>
      <c r="G84" t="s">
        <v>1150</v>
      </c>
      <c r="I84" s="2" t="s">
        <v>1068</v>
      </c>
      <c r="J84" s="2">
        <v>174</v>
      </c>
      <c r="K84" s="3" t="s">
        <v>1069</v>
      </c>
    </row>
    <row r="85" spans="1:11">
      <c r="A85" t="s">
        <v>1333</v>
      </c>
      <c r="B85" t="s">
        <v>1334</v>
      </c>
      <c r="C85" t="s">
        <v>1335</v>
      </c>
      <c r="D85" t="s">
        <v>1336</v>
      </c>
      <c r="E85" t="s">
        <v>587</v>
      </c>
      <c r="F85">
        <v>978</v>
      </c>
      <c r="G85" t="s">
        <v>588</v>
      </c>
      <c r="I85" s="2" t="s">
        <v>1337</v>
      </c>
      <c r="J85" s="2">
        <v>408</v>
      </c>
      <c r="K85" s="3" t="s">
        <v>1338</v>
      </c>
    </row>
    <row r="86" spans="1:11">
      <c r="A86" t="s">
        <v>1339</v>
      </c>
      <c r="B86" t="s">
        <v>1340</v>
      </c>
      <c r="C86" t="s">
        <v>1341</v>
      </c>
      <c r="D86" t="s">
        <v>1342</v>
      </c>
      <c r="E86" t="s">
        <v>1034</v>
      </c>
      <c r="F86">
        <v>208</v>
      </c>
      <c r="G86" t="s">
        <v>1035</v>
      </c>
      <c r="I86" s="2" t="s">
        <v>1343</v>
      </c>
      <c r="J86" s="2">
        <v>410</v>
      </c>
      <c r="K86" s="3" t="s">
        <v>1344</v>
      </c>
    </row>
    <row r="87" spans="1:11">
      <c r="A87" t="s">
        <v>1345</v>
      </c>
      <c r="B87" t="s">
        <v>1346</v>
      </c>
      <c r="C87" t="s">
        <v>1347</v>
      </c>
      <c r="D87" t="s">
        <v>1348</v>
      </c>
      <c r="E87" t="s">
        <v>654</v>
      </c>
      <c r="F87">
        <v>951</v>
      </c>
      <c r="G87" t="s">
        <v>655</v>
      </c>
      <c r="I87" s="2" t="s">
        <v>1349</v>
      </c>
      <c r="J87" s="2">
        <v>414</v>
      </c>
      <c r="K87" s="3" t="s">
        <v>1350</v>
      </c>
    </row>
    <row r="88" spans="1:11">
      <c r="A88" t="s">
        <v>1351</v>
      </c>
      <c r="B88" t="s">
        <v>1352</v>
      </c>
      <c r="C88" t="s">
        <v>1353</v>
      </c>
      <c r="D88" t="s">
        <v>1354</v>
      </c>
      <c r="E88" t="s">
        <v>587</v>
      </c>
      <c r="F88">
        <v>978</v>
      </c>
      <c r="G88" t="s">
        <v>588</v>
      </c>
      <c r="I88" s="2" t="s">
        <v>998</v>
      </c>
      <c r="J88" s="2">
        <v>136</v>
      </c>
      <c r="K88" s="3" t="s">
        <v>999</v>
      </c>
    </row>
    <row r="89" spans="1:11">
      <c r="A89" t="s">
        <v>1355</v>
      </c>
      <c r="B89" t="s">
        <v>1356</v>
      </c>
      <c r="C89" t="s">
        <v>1357</v>
      </c>
      <c r="D89" t="s">
        <v>1358</v>
      </c>
      <c r="E89" t="s">
        <v>194</v>
      </c>
      <c r="F89">
        <v>840</v>
      </c>
      <c r="G89" t="s">
        <v>557</v>
      </c>
      <c r="I89" s="2" t="s">
        <v>1359</v>
      </c>
      <c r="J89" s="2">
        <v>398</v>
      </c>
      <c r="K89" s="3" t="s">
        <v>1360</v>
      </c>
    </row>
    <row r="90" spans="1:11">
      <c r="A90" t="s">
        <v>1361</v>
      </c>
      <c r="B90" t="s">
        <v>1362</v>
      </c>
      <c r="C90" t="s">
        <v>1363</v>
      </c>
      <c r="D90" t="s">
        <v>1364</v>
      </c>
      <c r="E90" t="s">
        <v>1176</v>
      </c>
      <c r="F90">
        <v>320</v>
      </c>
      <c r="G90" t="s">
        <v>1177</v>
      </c>
      <c r="I90" s="2" t="s">
        <v>1365</v>
      </c>
      <c r="J90" s="2">
        <v>418</v>
      </c>
      <c r="K90" s="3" t="s">
        <v>1366</v>
      </c>
    </row>
    <row r="91" spans="1:11">
      <c r="A91" t="s">
        <v>1367</v>
      </c>
      <c r="B91" t="s">
        <v>1368</v>
      </c>
      <c r="C91" t="s">
        <v>1369</v>
      </c>
      <c r="D91" t="s">
        <v>1370</v>
      </c>
      <c r="E91" t="s">
        <v>1131</v>
      </c>
      <c r="F91">
        <v>0</v>
      </c>
      <c r="G91" t="s">
        <v>1132</v>
      </c>
      <c r="I91" s="2" t="s">
        <v>1371</v>
      </c>
      <c r="J91" s="2">
        <v>422</v>
      </c>
      <c r="K91" s="3" t="s">
        <v>1372</v>
      </c>
    </row>
    <row r="92" spans="1:11">
      <c r="A92" t="s">
        <v>1373</v>
      </c>
      <c r="B92" t="s">
        <v>1374</v>
      </c>
      <c r="C92" t="s">
        <v>1375</v>
      </c>
      <c r="D92" t="s">
        <v>1376</v>
      </c>
      <c r="E92" t="s">
        <v>1167</v>
      </c>
      <c r="F92">
        <v>324</v>
      </c>
      <c r="G92" t="s">
        <v>1168</v>
      </c>
      <c r="I92" s="2" t="s">
        <v>1377</v>
      </c>
      <c r="J92" s="2">
        <v>144</v>
      </c>
      <c r="K92" s="3" t="s">
        <v>1378</v>
      </c>
    </row>
    <row r="93" spans="1:11">
      <c r="A93" t="s">
        <v>1379</v>
      </c>
      <c r="B93" t="s">
        <v>1380</v>
      </c>
      <c r="C93" t="s">
        <v>1381</v>
      </c>
      <c r="D93" t="s">
        <v>1382</v>
      </c>
      <c r="E93" t="s">
        <v>832</v>
      </c>
      <c r="F93">
        <v>952</v>
      </c>
      <c r="G93" t="s">
        <v>833</v>
      </c>
      <c r="I93" s="2" t="s">
        <v>1383</v>
      </c>
      <c r="J93" s="2">
        <v>430</v>
      </c>
      <c r="K93" s="3" t="s">
        <v>1384</v>
      </c>
    </row>
    <row r="94" spans="1:11">
      <c r="A94" t="s">
        <v>1385</v>
      </c>
      <c r="B94" t="s">
        <v>1386</v>
      </c>
      <c r="C94" t="s">
        <v>1387</v>
      </c>
      <c r="D94" t="s">
        <v>1388</v>
      </c>
      <c r="E94" t="s">
        <v>1185</v>
      </c>
      <c r="F94">
        <v>328</v>
      </c>
      <c r="G94" t="s">
        <v>1186</v>
      </c>
      <c r="I94" s="2" t="s">
        <v>1389</v>
      </c>
      <c r="J94" s="2">
        <v>426</v>
      </c>
      <c r="K94" s="3" t="s">
        <v>1390</v>
      </c>
    </row>
    <row r="95" spans="1:11">
      <c r="A95" t="s">
        <v>1391</v>
      </c>
      <c r="B95" t="s">
        <v>1392</v>
      </c>
      <c r="C95" t="s">
        <v>1393</v>
      </c>
      <c r="D95" t="s">
        <v>1394</v>
      </c>
      <c r="E95" t="s">
        <v>1219</v>
      </c>
      <c r="F95">
        <v>332</v>
      </c>
      <c r="G95" t="s">
        <v>1220</v>
      </c>
      <c r="I95" s="2" t="s">
        <v>1395</v>
      </c>
      <c r="J95" s="2">
        <v>434</v>
      </c>
      <c r="K95" s="3" t="s">
        <v>1396</v>
      </c>
    </row>
    <row r="96" spans="1:11">
      <c r="A96" t="s">
        <v>1397</v>
      </c>
      <c r="B96" t="s">
        <v>1398</v>
      </c>
      <c r="C96" t="s">
        <v>1399</v>
      </c>
      <c r="D96" t="s">
        <v>1400</v>
      </c>
      <c r="I96" s="2" t="s">
        <v>1401</v>
      </c>
      <c r="J96" s="2">
        <v>504</v>
      </c>
      <c r="K96" s="3" t="s">
        <v>1402</v>
      </c>
    </row>
    <row r="97" spans="1:11">
      <c r="A97" t="s">
        <v>1403</v>
      </c>
      <c r="B97" t="s">
        <v>1404</v>
      </c>
      <c r="C97" t="s">
        <v>1405</v>
      </c>
      <c r="D97" t="s">
        <v>1406</v>
      </c>
      <c r="E97" t="s">
        <v>1203</v>
      </c>
      <c r="F97">
        <v>340</v>
      </c>
      <c r="G97" t="s">
        <v>1204</v>
      </c>
      <c r="I97" s="2" t="s">
        <v>1407</v>
      </c>
      <c r="J97" s="2">
        <v>498</v>
      </c>
      <c r="K97" s="3" t="s">
        <v>1408</v>
      </c>
    </row>
    <row r="98" spans="1:11">
      <c r="A98" t="s">
        <v>1409</v>
      </c>
      <c r="B98" t="s">
        <v>1410</v>
      </c>
      <c r="C98" t="s">
        <v>1411</v>
      </c>
      <c r="D98" t="s">
        <v>1412</v>
      </c>
      <c r="E98" t="s">
        <v>1194</v>
      </c>
      <c r="F98">
        <v>344</v>
      </c>
      <c r="G98" t="s">
        <v>1195</v>
      </c>
      <c r="I98" s="2" t="s">
        <v>1413</v>
      </c>
      <c r="J98" s="2">
        <v>969</v>
      </c>
      <c r="K98" s="3" t="s">
        <v>1414</v>
      </c>
    </row>
    <row r="99" spans="1:11">
      <c r="A99" t="s">
        <v>1415</v>
      </c>
      <c r="B99" t="s">
        <v>1416</v>
      </c>
      <c r="C99" t="s">
        <v>1417</v>
      </c>
      <c r="D99" t="s">
        <v>1418</v>
      </c>
      <c r="E99" t="s">
        <v>1230</v>
      </c>
      <c r="F99">
        <v>348</v>
      </c>
      <c r="G99" t="s">
        <v>1231</v>
      </c>
      <c r="I99" s="2" t="s">
        <v>1419</v>
      </c>
      <c r="J99" s="2">
        <v>807</v>
      </c>
      <c r="K99" s="3" t="s">
        <v>1420</v>
      </c>
    </row>
    <row r="100" spans="1:11">
      <c r="A100" t="s">
        <v>1421</v>
      </c>
      <c r="B100" t="s">
        <v>1422</v>
      </c>
      <c r="C100" t="s">
        <v>1423</v>
      </c>
      <c r="D100" t="s">
        <v>1424</v>
      </c>
      <c r="E100" t="s">
        <v>1287</v>
      </c>
      <c r="F100">
        <v>352</v>
      </c>
      <c r="G100" t="s">
        <v>1288</v>
      </c>
      <c r="I100" s="2" t="s">
        <v>1425</v>
      </c>
      <c r="J100" s="2">
        <v>104</v>
      </c>
      <c r="K100" s="3" t="s">
        <v>1426</v>
      </c>
    </row>
    <row r="101" spans="1:11">
      <c r="A101" t="s">
        <v>1427</v>
      </c>
      <c r="B101" t="s">
        <v>1428</v>
      </c>
      <c r="C101" t="s">
        <v>1429</v>
      </c>
      <c r="D101" t="s">
        <v>1430</v>
      </c>
      <c r="E101" t="s">
        <v>1266</v>
      </c>
      <c r="F101">
        <v>356</v>
      </c>
      <c r="G101" t="s">
        <v>1267</v>
      </c>
      <c r="I101" s="2" t="s">
        <v>1431</v>
      </c>
      <c r="J101" s="2">
        <v>496</v>
      </c>
      <c r="K101" s="3" t="s">
        <v>1432</v>
      </c>
    </row>
    <row r="102" spans="1:11">
      <c r="A102" t="s">
        <v>1433</v>
      </c>
      <c r="B102" t="s">
        <v>1434</v>
      </c>
      <c r="C102" t="s">
        <v>1435</v>
      </c>
      <c r="D102" t="s">
        <v>1436</v>
      </c>
      <c r="E102" t="s">
        <v>1239</v>
      </c>
      <c r="F102">
        <v>360</v>
      </c>
      <c r="G102" t="s">
        <v>1240</v>
      </c>
      <c r="I102" s="2" t="s">
        <v>1437</v>
      </c>
      <c r="J102" s="2">
        <v>446</v>
      </c>
      <c r="K102" s="3" t="s">
        <v>1438</v>
      </c>
    </row>
    <row r="103" spans="1:11">
      <c r="A103" t="s">
        <v>1439</v>
      </c>
      <c r="B103" t="s">
        <v>1440</v>
      </c>
      <c r="C103" t="s">
        <v>1441</v>
      </c>
      <c r="D103" t="s">
        <v>1442</v>
      </c>
      <c r="E103" t="s">
        <v>1281</v>
      </c>
      <c r="F103">
        <v>364</v>
      </c>
      <c r="G103" t="s">
        <v>1282</v>
      </c>
      <c r="I103" s="2" t="s">
        <v>1443</v>
      </c>
      <c r="J103" s="2">
        <v>478</v>
      </c>
      <c r="K103" s="3" t="s">
        <v>1444</v>
      </c>
    </row>
    <row r="104" spans="1:11">
      <c r="A104" t="s">
        <v>1445</v>
      </c>
      <c r="B104" t="s">
        <v>1446</v>
      </c>
      <c r="C104" t="s">
        <v>1447</v>
      </c>
      <c r="D104" t="s">
        <v>1448</v>
      </c>
      <c r="E104" t="s">
        <v>1275</v>
      </c>
      <c r="F104">
        <v>368</v>
      </c>
      <c r="G104" t="s">
        <v>1276</v>
      </c>
      <c r="I104" s="2" t="s">
        <v>1449</v>
      </c>
      <c r="J104" s="2">
        <v>480</v>
      </c>
      <c r="K104" s="3" t="s">
        <v>1450</v>
      </c>
    </row>
    <row r="105" spans="1:11">
      <c r="A105" t="s">
        <v>1451</v>
      </c>
      <c r="B105" t="s">
        <v>1452</v>
      </c>
      <c r="C105" t="s">
        <v>1453</v>
      </c>
      <c r="D105" t="s">
        <v>1454</v>
      </c>
      <c r="E105" t="s">
        <v>587</v>
      </c>
      <c r="F105">
        <v>978</v>
      </c>
      <c r="G105" t="s">
        <v>588</v>
      </c>
      <c r="I105" s="2" t="s">
        <v>1455</v>
      </c>
      <c r="J105" s="2">
        <v>462</v>
      </c>
      <c r="K105" s="3" t="s">
        <v>1456</v>
      </c>
    </row>
    <row r="106" spans="1:11">
      <c r="A106" t="s">
        <v>1457</v>
      </c>
      <c r="B106" t="s">
        <v>1458</v>
      </c>
      <c r="C106" t="s">
        <v>1459</v>
      </c>
      <c r="D106" t="s">
        <v>1460</v>
      </c>
      <c r="E106" t="s">
        <v>1257</v>
      </c>
      <c r="F106">
        <v>0</v>
      </c>
      <c r="G106" t="s">
        <v>1258</v>
      </c>
      <c r="I106" s="2" t="s">
        <v>1461</v>
      </c>
      <c r="J106" s="2">
        <v>454</v>
      </c>
      <c r="K106" s="3" t="s">
        <v>1462</v>
      </c>
    </row>
    <row r="107" spans="1:11">
      <c r="A107" t="s">
        <v>1463</v>
      </c>
      <c r="B107" t="s">
        <v>1464</v>
      </c>
      <c r="C107" t="s">
        <v>1465</v>
      </c>
      <c r="D107" t="s">
        <v>1466</v>
      </c>
      <c r="E107" t="s">
        <v>1248</v>
      </c>
      <c r="F107">
        <v>376</v>
      </c>
      <c r="G107" t="s">
        <v>1249</v>
      </c>
      <c r="I107" s="2" t="s">
        <v>1467</v>
      </c>
      <c r="J107" s="2">
        <v>484</v>
      </c>
      <c r="K107" s="3" t="s">
        <v>1468</v>
      </c>
    </row>
    <row r="108" spans="1:11">
      <c r="A108" t="s">
        <v>1469</v>
      </c>
      <c r="B108" t="s">
        <v>1470</v>
      </c>
      <c r="C108" t="s">
        <v>1471</v>
      </c>
      <c r="D108" t="s">
        <v>1472</v>
      </c>
      <c r="E108" t="s">
        <v>587</v>
      </c>
      <c r="F108">
        <v>978</v>
      </c>
      <c r="G108" t="s">
        <v>588</v>
      </c>
      <c r="I108" s="2" t="s">
        <v>1473</v>
      </c>
      <c r="J108" s="2">
        <v>458</v>
      </c>
      <c r="K108" s="3" t="s">
        <v>1474</v>
      </c>
    </row>
    <row r="109" spans="1:11">
      <c r="A109" t="s">
        <v>1475</v>
      </c>
      <c r="B109" t="s">
        <v>1476</v>
      </c>
      <c r="C109" t="s">
        <v>1477</v>
      </c>
      <c r="D109" t="s">
        <v>1478</v>
      </c>
      <c r="E109" t="s">
        <v>1299</v>
      </c>
      <c r="F109">
        <v>388</v>
      </c>
      <c r="G109" t="s">
        <v>1300</v>
      </c>
      <c r="I109" s="2" t="s">
        <v>1479</v>
      </c>
      <c r="J109" s="2">
        <v>943</v>
      </c>
      <c r="K109" s="3" t="s">
        <v>1480</v>
      </c>
    </row>
    <row r="110" spans="1:11">
      <c r="A110" t="s">
        <v>1481</v>
      </c>
      <c r="B110" t="s">
        <v>1482</v>
      </c>
      <c r="C110" t="s">
        <v>1483</v>
      </c>
      <c r="D110" t="s">
        <v>1484</v>
      </c>
      <c r="E110" t="s">
        <v>1311</v>
      </c>
      <c r="F110">
        <v>392</v>
      </c>
      <c r="G110" t="s">
        <v>1312</v>
      </c>
      <c r="I110" s="2" t="s">
        <v>1485</v>
      </c>
      <c r="J110" s="2">
        <v>516</v>
      </c>
      <c r="K110" s="3" t="s">
        <v>1486</v>
      </c>
    </row>
    <row r="111" spans="1:11">
      <c r="A111" t="s">
        <v>1487</v>
      </c>
      <c r="B111" t="s">
        <v>1488</v>
      </c>
      <c r="C111" t="s">
        <v>1489</v>
      </c>
      <c r="D111" t="s">
        <v>1490</v>
      </c>
      <c r="E111" t="s">
        <v>1293</v>
      </c>
      <c r="F111">
        <v>0</v>
      </c>
      <c r="G111" t="s">
        <v>1294</v>
      </c>
      <c r="I111" s="2" t="s">
        <v>1491</v>
      </c>
      <c r="J111" s="2">
        <v>566</v>
      </c>
      <c r="K111" s="3" t="s">
        <v>1492</v>
      </c>
    </row>
    <row r="112" spans="1:11">
      <c r="A112" t="s">
        <v>1493</v>
      </c>
      <c r="B112" t="s">
        <v>1494</v>
      </c>
      <c r="C112" t="s">
        <v>1495</v>
      </c>
      <c r="D112" t="s">
        <v>1496</v>
      </c>
      <c r="E112" t="s">
        <v>1305</v>
      </c>
      <c r="F112">
        <v>400</v>
      </c>
      <c r="G112" t="s">
        <v>1306</v>
      </c>
      <c r="I112" s="2" t="s">
        <v>1497</v>
      </c>
      <c r="J112" s="2">
        <v>558</v>
      </c>
      <c r="K112" s="3" t="s">
        <v>1498</v>
      </c>
    </row>
    <row r="113" spans="1:11">
      <c r="A113" t="s">
        <v>1499</v>
      </c>
      <c r="B113" t="s">
        <v>1500</v>
      </c>
      <c r="C113" t="s">
        <v>1501</v>
      </c>
      <c r="D113" t="s">
        <v>1502</v>
      </c>
      <c r="E113" t="s">
        <v>1359</v>
      </c>
      <c r="F113">
        <v>398</v>
      </c>
      <c r="G113" t="s">
        <v>1360</v>
      </c>
      <c r="I113" s="2" t="s">
        <v>1503</v>
      </c>
      <c r="J113" s="2">
        <v>578</v>
      </c>
      <c r="K113" s="3" t="s">
        <v>1504</v>
      </c>
    </row>
    <row r="114" spans="1:11">
      <c r="A114" t="s">
        <v>1505</v>
      </c>
      <c r="B114" t="s">
        <v>1506</v>
      </c>
      <c r="C114" t="s">
        <v>1507</v>
      </c>
      <c r="D114" t="s">
        <v>1508</v>
      </c>
      <c r="E114" t="s">
        <v>1317</v>
      </c>
      <c r="F114">
        <v>404</v>
      </c>
      <c r="G114" t="s">
        <v>1318</v>
      </c>
      <c r="I114" s="2" t="s">
        <v>1509</v>
      </c>
      <c r="J114" s="2">
        <v>524</v>
      </c>
      <c r="K114" s="3" t="s">
        <v>1510</v>
      </c>
    </row>
    <row r="115" spans="1:11">
      <c r="A115" t="s">
        <v>1511</v>
      </c>
      <c r="B115" t="s">
        <v>1512</v>
      </c>
      <c r="C115" t="s">
        <v>1513</v>
      </c>
      <c r="D115" t="s">
        <v>1514</v>
      </c>
      <c r="I115" s="2" t="s">
        <v>1515</v>
      </c>
      <c r="J115" s="2">
        <v>554</v>
      </c>
      <c r="K115" s="3" t="s">
        <v>1516</v>
      </c>
    </row>
    <row r="116" spans="1:11">
      <c r="A116" t="s">
        <v>1517</v>
      </c>
      <c r="B116" t="s">
        <v>1518</v>
      </c>
      <c r="C116" t="s">
        <v>1519</v>
      </c>
      <c r="D116" t="s">
        <v>1520</v>
      </c>
      <c r="E116" t="s">
        <v>1337</v>
      </c>
      <c r="F116">
        <v>408</v>
      </c>
      <c r="G116" t="s">
        <v>1338</v>
      </c>
      <c r="I116" s="2" t="s">
        <v>1521</v>
      </c>
      <c r="J116" s="2">
        <v>512</v>
      </c>
      <c r="K116" s="3" t="s">
        <v>1522</v>
      </c>
    </row>
    <row r="117" spans="1:11">
      <c r="A117" t="s">
        <v>1523</v>
      </c>
      <c r="B117" t="s">
        <v>1524</v>
      </c>
      <c r="C117" t="s">
        <v>1525</v>
      </c>
      <c r="D117" t="s">
        <v>1526</v>
      </c>
      <c r="E117" t="s">
        <v>1343</v>
      </c>
      <c r="F117">
        <v>410</v>
      </c>
      <c r="G117" t="s">
        <v>1344</v>
      </c>
      <c r="I117" s="2" t="s">
        <v>1527</v>
      </c>
      <c r="J117" s="2">
        <v>590</v>
      </c>
      <c r="K117" s="3" t="s">
        <v>1528</v>
      </c>
    </row>
    <row r="118" spans="1:11">
      <c r="A118" t="s">
        <v>1529</v>
      </c>
      <c r="B118" t="s">
        <v>1530</v>
      </c>
      <c r="C118" t="s">
        <v>1531</v>
      </c>
      <c r="D118" t="s">
        <v>1532</v>
      </c>
      <c r="E118" t="s">
        <v>587</v>
      </c>
      <c r="F118">
        <v>978</v>
      </c>
      <c r="G118" t="s">
        <v>588</v>
      </c>
      <c r="I118" s="2" t="s">
        <v>1533</v>
      </c>
      <c r="J118" s="2">
        <v>604</v>
      </c>
      <c r="K118" s="3" t="s">
        <v>1534</v>
      </c>
    </row>
    <row r="119" spans="1:11">
      <c r="A119" t="s">
        <v>1535</v>
      </c>
      <c r="B119" t="s">
        <v>1536</v>
      </c>
      <c r="C119" t="s">
        <v>1537</v>
      </c>
      <c r="D119" t="s">
        <v>1538</v>
      </c>
      <c r="E119" t="s">
        <v>1349</v>
      </c>
      <c r="F119">
        <v>414</v>
      </c>
      <c r="G119" t="s">
        <v>1350</v>
      </c>
      <c r="I119" s="2" t="s">
        <v>1539</v>
      </c>
      <c r="J119" s="2">
        <v>598</v>
      </c>
      <c r="K119" s="3" t="s">
        <v>1540</v>
      </c>
    </row>
    <row r="120" spans="1:11">
      <c r="A120" t="s">
        <v>1541</v>
      </c>
      <c r="B120" t="s">
        <v>1542</v>
      </c>
      <c r="C120" t="s">
        <v>1543</v>
      </c>
      <c r="D120" t="s">
        <v>1544</v>
      </c>
      <c r="E120" t="s">
        <v>1323</v>
      </c>
      <c r="F120">
        <v>417</v>
      </c>
      <c r="G120" t="s">
        <v>1324</v>
      </c>
      <c r="I120" s="2" t="s">
        <v>1545</v>
      </c>
      <c r="J120" s="2">
        <v>608</v>
      </c>
      <c r="K120" s="3" t="s">
        <v>1546</v>
      </c>
    </row>
    <row r="121" spans="1:11">
      <c r="A121" t="s">
        <v>1547</v>
      </c>
      <c r="B121" t="s">
        <v>1548</v>
      </c>
      <c r="C121" t="s">
        <v>1549</v>
      </c>
      <c r="D121" t="s">
        <v>1550</v>
      </c>
      <c r="E121" t="s">
        <v>1365</v>
      </c>
      <c r="F121">
        <v>418</v>
      </c>
      <c r="G121" t="s">
        <v>1366</v>
      </c>
      <c r="I121" s="2" t="s">
        <v>1551</v>
      </c>
      <c r="J121" s="2">
        <v>586</v>
      </c>
      <c r="K121" s="3" t="s">
        <v>1552</v>
      </c>
    </row>
    <row r="122" spans="1:11">
      <c r="A122" t="s">
        <v>1553</v>
      </c>
      <c r="B122" t="s">
        <v>1554</v>
      </c>
      <c r="C122" t="s">
        <v>1555</v>
      </c>
      <c r="D122" t="s">
        <v>1556</v>
      </c>
      <c r="E122" t="s">
        <v>587</v>
      </c>
      <c r="F122">
        <v>978</v>
      </c>
      <c r="G122" t="s">
        <v>588</v>
      </c>
      <c r="I122" s="2" t="s">
        <v>1557</v>
      </c>
      <c r="J122" s="2">
        <v>985</v>
      </c>
      <c r="K122" s="3" t="s">
        <v>1558</v>
      </c>
    </row>
    <row r="123" spans="1:11">
      <c r="A123" t="s">
        <v>1559</v>
      </c>
      <c r="B123" t="s">
        <v>1560</v>
      </c>
      <c r="C123" t="s">
        <v>1561</v>
      </c>
      <c r="D123" t="s">
        <v>1562</v>
      </c>
      <c r="E123" t="s">
        <v>1371</v>
      </c>
      <c r="F123">
        <v>422</v>
      </c>
      <c r="G123" t="s">
        <v>1372</v>
      </c>
      <c r="I123" s="2" t="s">
        <v>1563</v>
      </c>
      <c r="J123" s="2">
        <v>600</v>
      </c>
      <c r="K123" s="3" t="s">
        <v>1564</v>
      </c>
    </row>
    <row r="124" spans="1:11">
      <c r="A124" t="s">
        <v>1565</v>
      </c>
      <c r="B124" t="s">
        <v>1566</v>
      </c>
      <c r="C124" t="s">
        <v>1567</v>
      </c>
      <c r="D124" t="s">
        <v>1568</v>
      </c>
      <c r="E124" t="s">
        <v>1389</v>
      </c>
      <c r="F124">
        <v>426</v>
      </c>
      <c r="G124" t="s">
        <v>1390</v>
      </c>
      <c r="I124" s="2" t="s">
        <v>1569</v>
      </c>
      <c r="J124" s="2">
        <v>634</v>
      </c>
      <c r="K124" s="3" t="s">
        <v>1570</v>
      </c>
    </row>
    <row r="125" spans="1:11">
      <c r="A125" t="s">
        <v>1571</v>
      </c>
      <c r="B125" t="s">
        <v>1572</v>
      </c>
      <c r="C125" t="s">
        <v>1573</v>
      </c>
      <c r="D125" t="s">
        <v>1574</v>
      </c>
      <c r="E125" t="s">
        <v>1383</v>
      </c>
      <c r="F125">
        <v>430</v>
      </c>
      <c r="G125" t="s">
        <v>1384</v>
      </c>
      <c r="I125" s="2" t="s">
        <v>1575</v>
      </c>
      <c r="J125" s="2">
        <v>946</v>
      </c>
      <c r="K125" s="3" t="s">
        <v>1576</v>
      </c>
    </row>
    <row r="126" spans="1:11">
      <c r="A126" t="s">
        <v>1577</v>
      </c>
      <c r="B126" t="s">
        <v>1578</v>
      </c>
      <c r="C126" t="s">
        <v>1579</v>
      </c>
      <c r="D126" t="s">
        <v>1580</v>
      </c>
      <c r="E126" t="s">
        <v>1395</v>
      </c>
      <c r="F126">
        <v>434</v>
      </c>
      <c r="G126" t="s">
        <v>1396</v>
      </c>
      <c r="I126" s="2" t="s">
        <v>1581</v>
      </c>
      <c r="J126" s="2">
        <v>941</v>
      </c>
      <c r="K126" s="3" t="s">
        <v>1582</v>
      </c>
    </row>
    <row r="127" spans="1:11">
      <c r="A127" t="s">
        <v>1583</v>
      </c>
      <c r="B127" t="s">
        <v>1584</v>
      </c>
      <c r="C127" t="s">
        <v>1585</v>
      </c>
      <c r="D127" t="s">
        <v>1586</v>
      </c>
      <c r="E127" t="s">
        <v>947</v>
      </c>
      <c r="F127">
        <v>756</v>
      </c>
      <c r="G127" t="s">
        <v>948</v>
      </c>
      <c r="I127" s="2" t="s">
        <v>1587</v>
      </c>
      <c r="J127" s="2">
        <v>643</v>
      </c>
      <c r="K127" s="3" t="s">
        <v>1588</v>
      </c>
    </row>
    <row r="128" spans="1:11">
      <c r="A128" t="s">
        <v>1589</v>
      </c>
      <c r="B128" t="s">
        <v>1590</v>
      </c>
      <c r="C128" t="s">
        <v>1591</v>
      </c>
      <c r="D128" t="s">
        <v>1592</v>
      </c>
      <c r="E128" t="s">
        <v>587</v>
      </c>
      <c r="F128">
        <v>978</v>
      </c>
      <c r="G128" t="s">
        <v>588</v>
      </c>
      <c r="I128" s="2" t="s">
        <v>1593</v>
      </c>
      <c r="J128" s="2">
        <v>646</v>
      </c>
      <c r="K128" s="3" t="s">
        <v>1594</v>
      </c>
    </row>
    <row r="129" spans="1:11">
      <c r="A129" t="s">
        <v>1595</v>
      </c>
      <c r="B129" t="s">
        <v>1596</v>
      </c>
      <c r="C129" t="s">
        <v>1597</v>
      </c>
      <c r="D129" t="s">
        <v>1598</v>
      </c>
      <c r="E129" t="s">
        <v>587</v>
      </c>
      <c r="F129">
        <v>978</v>
      </c>
      <c r="G129" t="s">
        <v>588</v>
      </c>
      <c r="I129" s="2" t="s">
        <v>1599</v>
      </c>
      <c r="J129" s="2">
        <v>682</v>
      </c>
      <c r="K129" s="3" t="s">
        <v>1600</v>
      </c>
    </row>
    <row r="130" spans="1:11">
      <c r="A130" t="s">
        <v>1601</v>
      </c>
      <c r="B130" t="s">
        <v>1602</v>
      </c>
      <c r="C130" t="s">
        <v>1603</v>
      </c>
      <c r="D130" t="s">
        <v>1604</v>
      </c>
      <c r="E130" t="s">
        <v>1437</v>
      </c>
      <c r="F130">
        <v>446</v>
      </c>
      <c r="G130" t="s">
        <v>1438</v>
      </c>
      <c r="I130" s="2" t="s">
        <v>1605</v>
      </c>
      <c r="J130" s="2">
        <v>90</v>
      </c>
      <c r="K130" s="3" t="s">
        <v>1606</v>
      </c>
    </row>
    <row r="131" spans="1:11">
      <c r="A131" t="s">
        <v>1607</v>
      </c>
      <c r="B131" t="s">
        <v>1608</v>
      </c>
      <c r="C131" t="s">
        <v>1419</v>
      </c>
      <c r="D131" t="s">
        <v>1609</v>
      </c>
      <c r="E131" t="s">
        <v>1419</v>
      </c>
      <c r="F131">
        <v>807</v>
      </c>
      <c r="G131" t="s">
        <v>1420</v>
      </c>
      <c r="I131" s="2" t="s">
        <v>1610</v>
      </c>
      <c r="J131" s="2">
        <v>690</v>
      </c>
      <c r="K131" s="3" t="s">
        <v>1611</v>
      </c>
    </row>
    <row r="132" spans="1:11">
      <c r="A132" t="s">
        <v>1612</v>
      </c>
      <c r="B132" t="s">
        <v>1613</v>
      </c>
      <c r="C132" t="s">
        <v>1614</v>
      </c>
      <c r="D132" t="s">
        <v>1615</v>
      </c>
      <c r="E132" t="s">
        <v>1413</v>
      </c>
      <c r="F132">
        <v>969</v>
      </c>
      <c r="G132" t="s">
        <v>1414</v>
      </c>
      <c r="I132" s="2" t="s">
        <v>1616</v>
      </c>
      <c r="J132" s="2">
        <v>938</v>
      </c>
      <c r="K132" s="3" t="s">
        <v>1617</v>
      </c>
    </row>
    <row r="133" spans="1:11">
      <c r="A133" t="s">
        <v>1618</v>
      </c>
      <c r="B133" t="s">
        <v>1619</v>
      </c>
      <c r="C133" t="s">
        <v>1620</v>
      </c>
      <c r="D133" t="s">
        <v>1621</v>
      </c>
      <c r="E133" t="s">
        <v>1461</v>
      </c>
      <c r="F133">
        <v>454</v>
      </c>
      <c r="G133" t="s">
        <v>1462</v>
      </c>
      <c r="I133" s="2" t="s">
        <v>1622</v>
      </c>
      <c r="J133" s="2">
        <v>752</v>
      </c>
      <c r="K133" s="3" t="s">
        <v>1623</v>
      </c>
    </row>
    <row r="134" spans="1:11">
      <c r="A134" t="s">
        <v>1624</v>
      </c>
      <c r="B134" t="s">
        <v>1625</v>
      </c>
      <c r="C134" t="s">
        <v>1626</v>
      </c>
      <c r="D134" t="s">
        <v>1627</v>
      </c>
      <c r="E134" t="s">
        <v>1473</v>
      </c>
      <c r="F134">
        <v>458</v>
      </c>
      <c r="G134" t="s">
        <v>1474</v>
      </c>
      <c r="I134" s="2" t="s">
        <v>1628</v>
      </c>
      <c r="J134" s="2">
        <v>702</v>
      </c>
      <c r="K134" s="3" t="s">
        <v>1629</v>
      </c>
    </row>
    <row r="135" spans="1:11">
      <c r="A135" t="s">
        <v>1630</v>
      </c>
      <c r="B135" t="s">
        <v>1631</v>
      </c>
      <c r="C135" t="s">
        <v>1632</v>
      </c>
      <c r="D135" t="s">
        <v>1633</v>
      </c>
      <c r="E135" t="s">
        <v>1455</v>
      </c>
      <c r="F135">
        <v>462</v>
      </c>
      <c r="G135" t="s">
        <v>1456</v>
      </c>
      <c r="I135" s="2" t="s">
        <v>1634</v>
      </c>
      <c r="J135" s="2">
        <v>654</v>
      </c>
      <c r="K135" s="3" t="s">
        <v>1635</v>
      </c>
    </row>
    <row r="136" spans="1:11">
      <c r="A136" t="s">
        <v>1636</v>
      </c>
      <c r="B136" t="s">
        <v>1637</v>
      </c>
      <c r="C136" t="s">
        <v>1638</v>
      </c>
      <c r="D136" t="s">
        <v>1639</v>
      </c>
      <c r="E136" t="s">
        <v>832</v>
      </c>
      <c r="F136">
        <v>952</v>
      </c>
      <c r="G136" t="s">
        <v>833</v>
      </c>
      <c r="I136" s="2" t="s">
        <v>1640</v>
      </c>
      <c r="J136" s="2">
        <v>694</v>
      </c>
      <c r="K136" s="3" t="s">
        <v>1641</v>
      </c>
    </row>
    <row r="137" spans="1:11">
      <c r="A137" t="s">
        <v>1642</v>
      </c>
      <c r="B137" t="s">
        <v>1643</v>
      </c>
      <c r="C137" t="s">
        <v>1644</v>
      </c>
      <c r="D137" t="s">
        <v>1645</v>
      </c>
      <c r="E137" t="s">
        <v>587</v>
      </c>
      <c r="F137">
        <v>978</v>
      </c>
      <c r="G137" t="s">
        <v>588</v>
      </c>
      <c r="I137" s="2" t="s">
        <v>1646</v>
      </c>
      <c r="J137" s="2">
        <v>706</v>
      </c>
      <c r="K137" s="3" t="s">
        <v>1647</v>
      </c>
    </row>
    <row r="138" spans="1:11">
      <c r="A138" t="s">
        <v>1648</v>
      </c>
      <c r="B138" t="s">
        <v>1649</v>
      </c>
      <c r="C138" t="s">
        <v>1650</v>
      </c>
      <c r="D138" t="s">
        <v>1651</v>
      </c>
      <c r="E138" t="s">
        <v>194</v>
      </c>
      <c r="F138">
        <v>840</v>
      </c>
      <c r="G138" t="s">
        <v>557</v>
      </c>
      <c r="I138" s="2" t="s">
        <v>1652</v>
      </c>
      <c r="J138" s="2">
        <v>968</v>
      </c>
      <c r="K138" s="3" t="s">
        <v>1653</v>
      </c>
    </row>
    <row r="139" spans="1:11">
      <c r="A139" t="s">
        <v>1654</v>
      </c>
      <c r="B139" t="s">
        <v>1655</v>
      </c>
      <c r="C139" t="s">
        <v>1656</v>
      </c>
      <c r="D139" t="s">
        <v>1657</v>
      </c>
      <c r="E139" t="s">
        <v>587</v>
      </c>
      <c r="F139">
        <v>978</v>
      </c>
      <c r="G139" t="s">
        <v>588</v>
      </c>
      <c r="I139" s="2" t="s">
        <v>1658</v>
      </c>
      <c r="J139" s="2">
        <v>728</v>
      </c>
      <c r="K139" s="3" t="s">
        <v>1659</v>
      </c>
    </row>
    <row r="140" spans="1:11">
      <c r="A140" t="s">
        <v>1660</v>
      </c>
      <c r="B140" t="s">
        <v>1661</v>
      </c>
      <c r="C140" t="s">
        <v>1662</v>
      </c>
      <c r="D140" t="s">
        <v>1663</v>
      </c>
      <c r="E140" t="s">
        <v>1443</v>
      </c>
      <c r="F140">
        <v>478</v>
      </c>
      <c r="G140" t="s">
        <v>1444</v>
      </c>
      <c r="I140" s="2" t="s">
        <v>1664</v>
      </c>
      <c r="J140" s="2">
        <v>678</v>
      </c>
      <c r="K140" s="3" t="s">
        <v>1665</v>
      </c>
    </row>
    <row r="141" spans="1:11">
      <c r="A141" t="s">
        <v>1666</v>
      </c>
      <c r="B141" t="s">
        <v>1667</v>
      </c>
      <c r="C141" t="s">
        <v>1668</v>
      </c>
      <c r="D141" t="s">
        <v>1669</v>
      </c>
      <c r="E141" t="s">
        <v>1449</v>
      </c>
      <c r="F141">
        <v>480</v>
      </c>
      <c r="G141" t="s">
        <v>1450</v>
      </c>
      <c r="I141" s="2" t="s">
        <v>1670</v>
      </c>
      <c r="J141" s="2">
        <v>760</v>
      </c>
      <c r="K141" s="3" t="s">
        <v>1671</v>
      </c>
    </row>
    <row r="142" spans="1:11">
      <c r="A142" t="s">
        <v>1672</v>
      </c>
      <c r="B142" t="s">
        <v>1673</v>
      </c>
      <c r="C142" t="s">
        <v>1674</v>
      </c>
      <c r="D142" t="s">
        <v>1675</v>
      </c>
      <c r="E142" t="s">
        <v>587</v>
      </c>
      <c r="F142">
        <v>978</v>
      </c>
      <c r="G142" t="s">
        <v>588</v>
      </c>
      <c r="I142" s="2" t="s">
        <v>1228</v>
      </c>
      <c r="J142" s="2">
        <v>748</v>
      </c>
      <c r="K142" s="3" t="s">
        <v>1229</v>
      </c>
    </row>
    <row r="143" spans="1:11">
      <c r="A143" t="s">
        <v>1676</v>
      </c>
      <c r="B143" t="s">
        <v>1677</v>
      </c>
      <c r="C143" t="s">
        <v>1678</v>
      </c>
      <c r="D143" t="s">
        <v>1679</v>
      </c>
      <c r="E143" t="s">
        <v>1467</v>
      </c>
      <c r="F143">
        <v>484</v>
      </c>
      <c r="G143" t="s">
        <v>1468</v>
      </c>
      <c r="I143" s="2" t="s">
        <v>1680</v>
      </c>
      <c r="J143" s="2">
        <v>764</v>
      </c>
      <c r="K143" s="3" t="s">
        <v>1681</v>
      </c>
    </row>
    <row r="144" spans="1:11">
      <c r="A144" t="s">
        <v>1682</v>
      </c>
      <c r="B144" t="s">
        <v>1683</v>
      </c>
      <c r="C144" t="s">
        <v>1684</v>
      </c>
      <c r="D144" t="s">
        <v>1685</v>
      </c>
      <c r="E144" t="s">
        <v>194</v>
      </c>
      <c r="F144">
        <v>840</v>
      </c>
      <c r="G144" t="s">
        <v>557</v>
      </c>
      <c r="I144" s="2" t="s">
        <v>1686</v>
      </c>
      <c r="J144" s="2">
        <v>972</v>
      </c>
      <c r="K144" s="3" t="s">
        <v>1687</v>
      </c>
    </row>
    <row r="145" spans="1:11">
      <c r="A145" t="s">
        <v>1688</v>
      </c>
      <c r="B145" t="s">
        <v>1689</v>
      </c>
      <c r="C145" t="s">
        <v>1690</v>
      </c>
      <c r="D145" t="s">
        <v>1691</v>
      </c>
      <c r="E145" t="s">
        <v>1407</v>
      </c>
      <c r="F145">
        <v>498</v>
      </c>
      <c r="G145" t="s">
        <v>1408</v>
      </c>
      <c r="I145" s="2" t="s">
        <v>1692</v>
      </c>
      <c r="J145" s="2">
        <v>934</v>
      </c>
      <c r="K145" s="3" t="s">
        <v>1693</v>
      </c>
    </row>
    <row r="146" spans="1:11">
      <c r="A146" t="s">
        <v>1694</v>
      </c>
      <c r="B146" t="s">
        <v>1695</v>
      </c>
      <c r="C146" t="s">
        <v>1696</v>
      </c>
      <c r="D146" t="s">
        <v>1697</v>
      </c>
      <c r="E146" t="s">
        <v>587</v>
      </c>
      <c r="F146">
        <v>978</v>
      </c>
      <c r="G146" t="s">
        <v>588</v>
      </c>
      <c r="I146" s="2" t="s">
        <v>1698</v>
      </c>
      <c r="J146" s="2">
        <v>788</v>
      </c>
      <c r="K146" s="3" t="s">
        <v>1699</v>
      </c>
    </row>
    <row r="147" spans="1:11">
      <c r="A147" t="s">
        <v>1700</v>
      </c>
      <c r="B147" t="s">
        <v>1701</v>
      </c>
      <c r="C147" t="s">
        <v>1702</v>
      </c>
      <c r="D147" t="s">
        <v>1703</v>
      </c>
      <c r="E147" t="s">
        <v>1431</v>
      </c>
      <c r="F147">
        <v>496</v>
      </c>
      <c r="G147" t="s">
        <v>1432</v>
      </c>
      <c r="I147" s="2" t="s">
        <v>1704</v>
      </c>
      <c r="J147" s="2">
        <v>776</v>
      </c>
      <c r="K147" s="3" t="s">
        <v>1705</v>
      </c>
    </row>
    <row r="148" spans="1:11">
      <c r="A148" t="s">
        <v>1706</v>
      </c>
      <c r="B148" t="s">
        <v>1707</v>
      </c>
      <c r="C148" t="s">
        <v>1708</v>
      </c>
      <c r="D148" t="s">
        <v>1709</v>
      </c>
      <c r="E148" t="s">
        <v>587</v>
      </c>
      <c r="F148">
        <v>978</v>
      </c>
      <c r="G148" t="s">
        <v>588</v>
      </c>
      <c r="I148" s="2" t="s">
        <v>1710</v>
      </c>
      <c r="J148" s="2">
        <v>949</v>
      </c>
      <c r="K148" s="3" t="s">
        <v>1711</v>
      </c>
    </row>
    <row r="149" spans="1:11">
      <c r="A149" t="s">
        <v>1712</v>
      </c>
      <c r="B149" t="s">
        <v>1713</v>
      </c>
      <c r="C149" t="s">
        <v>1714</v>
      </c>
      <c r="D149" t="s">
        <v>1715</v>
      </c>
      <c r="E149" t="s">
        <v>654</v>
      </c>
      <c r="F149">
        <v>951</v>
      </c>
      <c r="G149" t="s">
        <v>655</v>
      </c>
      <c r="I149" s="2" t="s">
        <v>1716</v>
      </c>
      <c r="J149" s="2">
        <v>780</v>
      </c>
      <c r="K149" s="3" t="s">
        <v>1717</v>
      </c>
    </row>
    <row r="150" spans="1:11">
      <c r="A150" t="s">
        <v>1718</v>
      </c>
      <c r="B150" t="s">
        <v>1719</v>
      </c>
      <c r="C150" t="s">
        <v>1720</v>
      </c>
      <c r="D150" t="s">
        <v>1721</v>
      </c>
      <c r="E150" t="s">
        <v>1401</v>
      </c>
      <c r="F150">
        <v>504</v>
      </c>
      <c r="G150" t="s">
        <v>1402</v>
      </c>
      <c r="I150" s="2" t="s">
        <v>1722</v>
      </c>
      <c r="J150" s="2">
        <v>0</v>
      </c>
      <c r="K150" s="3" t="s">
        <v>1723</v>
      </c>
    </row>
    <row r="151" spans="1:11">
      <c r="A151" t="s">
        <v>1724</v>
      </c>
      <c r="B151" t="s">
        <v>1725</v>
      </c>
      <c r="C151" t="s">
        <v>1726</v>
      </c>
      <c r="D151" t="s">
        <v>1727</v>
      </c>
      <c r="E151" t="s">
        <v>1479</v>
      </c>
      <c r="F151">
        <v>943</v>
      </c>
      <c r="G151" t="s">
        <v>1480</v>
      </c>
      <c r="I151" s="2" t="s">
        <v>1728</v>
      </c>
      <c r="J151" s="2">
        <v>901</v>
      </c>
      <c r="K151" s="3" t="s">
        <v>1729</v>
      </c>
    </row>
    <row r="152" spans="1:11">
      <c r="A152" t="s">
        <v>1730</v>
      </c>
      <c r="B152" t="s">
        <v>1731</v>
      </c>
      <c r="C152" t="s">
        <v>1732</v>
      </c>
      <c r="D152" t="s">
        <v>1733</v>
      </c>
      <c r="E152" t="s">
        <v>1425</v>
      </c>
      <c r="F152">
        <v>104</v>
      </c>
      <c r="G152" t="s">
        <v>1426</v>
      </c>
      <c r="I152" s="2" t="s">
        <v>1734</v>
      </c>
      <c r="J152" s="2">
        <v>834</v>
      </c>
      <c r="K152" s="3" t="s">
        <v>1735</v>
      </c>
    </row>
    <row r="153" spans="1:11">
      <c r="A153" t="s">
        <v>1736</v>
      </c>
      <c r="B153" t="s">
        <v>1737</v>
      </c>
      <c r="C153" t="s">
        <v>1738</v>
      </c>
      <c r="D153" t="s">
        <v>1739</v>
      </c>
      <c r="E153" t="s">
        <v>1485</v>
      </c>
      <c r="F153">
        <v>516</v>
      </c>
      <c r="G153" t="s">
        <v>1486</v>
      </c>
      <c r="I153" s="2" t="s">
        <v>1740</v>
      </c>
      <c r="J153" s="2">
        <v>980</v>
      </c>
      <c r="K153" s="3" t="s">
        <v>1741</v>
      </c>
    </row>
    <row r="154" spans="1:11">
      <c r="A154" t="s">
        <v>1742</v>
      </c>
      <c r="B154" t="s">
        <v>1743</v>
      </c>
      <c r="C154" t="s">
        <v>1744</v>
      </c>
      <c r="D154" t="s">
        <v>1745</v>
      </c>
      <c r="I154" s="2" t="s">
        <v>1746</v>
      </c>
      <c r="J154" s="2">
        <v>800</v>
      </c>
      <c r="K154" s="3" t="s">
        <v>1747</v>
      </c>
    </row>
    <row r="155" spans="1:11">
      <c r="A155" t="s">
        <v>1748</v>
      </c>
      <c r="B155" t="s">
        <v>1749</v>
      </c>
      <c r="C155" t="s">
        <v>1750</v>
      </c>
      <c r="D155" t="s">
        <v>1751</v>
      </c>
      <c r="E155" t="s">
        <v>1509</v>
      </c>
      <c r="F155">
        <v>524</v>
      </c>
      <c r="G155" t="s">
        <v>1510</v>
      </c>
      <c r="I155" s="2" t="s">
        <v>194</v>
      </c>
      <c r="J155" s="2">
        <v>840</v>
      </c>
      <c r="K155" s="3" t="s">
        <v>557</v>
      </c>
    </row>
    <row r="156" spans="1:11">
      <c r="A156" t="s">
        <v>1752</v>
      </c>
      <c r="B156" t="s">
        <v>1753</v>
      </c>
      <c r="C156" t="s">
        <v>1754</v>
      </c>
      <c r="D156" t="s">
        <v>1755</v>
      </c>
      <c r="E156" t="s">
        <v>587</v>
      </c>
      <c r="F156">
        <v>978</v>
      </c>
      <c r="G156" t="s">
        <v>588</v>
      </c>
      <c r="I156" s="2" t="s">
        <v>194</v>
      </c>
      <c r="J156" s="2"/>
      <c r="K156" s="3"/>
    </row>
    <row r="157" spans="1:11">
      <c r="A157" t="s">
        <v>1756</v>
      </c>
      <c r="B157" t="s">
        <v>1757</v>
      </c>
      <c r="C157" t="s">
        <v>1758</v>
      </c>
      <c r="D157" t="s">
        <v>1759</v>
      </c>
      <c r="E157" t="s">
        <v>700</v>
      </c>
      <c r="F157">
        <v>532</v>
      </c>
      <c r="G157" t="s">
        <v>701</v>
      </c>
      <c r="I157" s="2" t="s">
        <v>1760</v>
      </c>
      <c r="J157" s="2">
        <v>858</v>
      </c>
      <c r="K157" s="3" t="s">
        <v>1761</v>
      </c>
    </row>
    <row r="158" spans="1:11">
      <c r="A158" t="s">
        <v>1762</v>
      </c>
      <c r="B158" t="s">
        <v>1763</v>
      </c>
      <c r="C158" t="s">
        <v>1764</v>
      </c>
      <c r="D158" t="s">
        <v>1765</v>
      </c>
      <c r="I158" s="2" t="s">
        <v>1766</v>
      </c>
      <c r="J158" s="2">
        <v>860</v>
      </c>
      <c r="K158" s="3" t="s">
        <v>1767</v>
      </c>
    </row>
    <row r="159" spans="1:11">
      <c r="A159" t="s">
        <v>1768</v>
      </c>
      <c r="B159" t="s">
        <v>1769</v>
      </c>
      <c r="C159" t="s">
        <v>1770</v>
      </c>
      <c r="D159" t="s">
        <v>1771</v>
      </c>
      <c r="E159" t="s">
        <v>1515</v>
      </c>
      <c r="F159">
        <v>554</v>
      </c>
      <c r="G159" t="s">
        <v>1516</v>
      </c>
      <c r="I159" s="2" t="s">
        <v>1772</v>
      </c>
      <c r="J159" s="2">
        <v>937</v>
      </c>
      <c r="K159" s="3" t="s">
        <v>1773</v>
      </c>
    </row>
    <row r="160" spans="1:11">
      <c r="A160" t="s">
        <v>1774</v>
      </c>
      <c r="B160" t="s">
        <v>1775</v>
      </c>
      <c r="C160" t="s">
        <v>1776</v>
      </c>
      <c r="D160" t="s">
        <v>1777</v>
      </c>
      <c r="E160" t="s">
        <v>1497</v>
      </c>
      <c r="F160">
        <v>558</v>
      </c>
      <c r="G160" t="s">
        <v>1498</v>
      </c>
      <c r="I160" s="2" t="s">
        <v>1778</v>
      </c>
      <c r="J160" s="2">
        <v>704</v>
      </c>
      <c r="K160" s="3" t="s">
        <v>1779</v>
      </c>
    </row>
    <row r="161" spans="1:11">
      <c r="A161" t="s">
        <v>1780</v>
      </c>
      <c r="B161" t="s">
        <v>1781</v>
      </c>
      <c r="C161" t="s">
        <v>1782</v>
      </c>
      <c r="D161" t="s">
        <v>1783</v>
      </c>
      <c r="E161" t="s">
        <v>832</v>
      </c>
      <c r="F161">
        <v>952</v>
      </c>
      <c r="G161" t="s">
        <v>833</v>
      </c>
      <c r="I161" s="2" t="s">
        <v>1784</v>
      </c>
      <c r="J161" s="2">
        <v>548</v>
      </c>
      <c r="K161" s="3" t="s">
        <v>1785</v>
      </c>
    </row>
    <row r="162" spans="1:11">
      <c r="A162" t="s">
        <v>1786</v>
      </c>
      <c r="B162" t="s">
        <v>1787</v>
      </c>
      <c r="C162" t="s">
        <v>1788</v>
      </c>
      <c r="D162" t="s">
        <v>1789</v>
      </c>
      <c r="E162" t="s">
        <v>1491</v>
      </c>
      <c r="F162">
        <v>566</v>
      </c>
      <c r="G162" t="s">
        <v>1492</v>
      </c>
      <c r="I162" s="2" t="s">
        <v>1790</v>
      </c>
      <c r="J162" s="2">
        <v>882</v>
      </c>
      <c r="K162" s="3" t="s">
        <v>1791</v>
      </c>
    </row>
    <row r="163" spans="1:11">
      <c r="A163" t="s">
        <v>1792</v>
      </c>
      <c r="B163" t="s">
        <v>1793</v>
      </c>
      <c r="C163" t="s">
        <v>1794</v>
      </c>
      <c r="D163" t="s">
        <v>1795</v>
      </c>
      <c r="I163" s="2" t="s">
        <v>967</v>
      </c>
      <c r="J163" s="2">
        <v>950</v>
      </c>
      <c r="K163" s="3" t="s">
        <v>968</v>
      </c>
    </row>
    <row r="164" spans="1:11">
      <c r="A164" t="s">
        <v>1796</v>
      </c>
      <c r="B164" t="s">
        <v>1797</v>
      </c>
      <c r="C164" t="s">
        <v>1798</v>
      </c>
      <c r="D164" t="s">
        <v>1799</v>
      </c>
      <c r="I164" s="2" t="s">
        <v>654</v>
      </c>
      <c r="J164" s="2">
        <v>951</v>
      </c>
      <c r="K164" s="3" t="s">
        <v>655</v>
      </c>
    </row>
    <row r="165" spans="1:11">
      <c r="A165" t="s">
        <v>1800</v>
      </c>
      <c r="B165" t="s">
        <v>1801</v>
      </c>
      <c r="C165" t="s">
        <v>1802</v>
      </c>
      <c r="D165" t="s">
        <v>1803</v>
      </c>
      <c r="E165" t="s">
        <v>194</v>
      </c>
      <c r="F165">
        <v>840</v>
      </c>
      <c r="G165" t="s">
        <v>557</v>
      </c>
      <c r="I165" s="2" t="s">
        <v>832</v>
      </c>
      <c r="J165" s="2">
        <v>952</v>
      </c>
      <c r="K165" s="3" t="s">
        <v>833</v>
      </c>
    </row>
    <row r="166" spans="1:11">
      <c r="A166" t="s">
        <v>1804</v>
      </c>
      <c r="B166" t="s">
        <v>1805</v>
      </c>
      <c r="C166" t="s">
        <v>1806</v>
      </c>
      <c r="D166" t="s">
        <v>1807</v>
      </c>
      <c r="E166" t="s">
        <v>1503</v>
      </c>
      <c r="F166">
        <v>578</v>
      </c>
      <c r="G166" t="s">
        <v>1504</v>
      </c>
      <c r="I166" s="2" t="s">
        <v>1808</v>
      </c>
      <c r="J166" s="2">
        <v>886</v>
      </c>
      <c r="K166" s="3" t="s">
        <v>1809</v>
      </c>
    </row>
    <row r="167" spans="1:11">
      <c r="A167" t="s">
        <v>1810</v>
      </c>
      <c r="B167" t="s">
        <v>1811</v>
      </c>
      <c r="C167" t="s">
        <v>1812</v>
      </c>
      <c r="D167" t="s">
        <v>1813</v>
      </c>
      <c r="E167" t="s">
        <v>1521</v>
      </c>
      <c r="F167">
        <v>512</v>
      </c>
      <c r="G167" t="s">
        <v>1522</v>
      </c>
      <c r="I167" s="2" t="s">
        <v>1814</v>
      </c>
      <c r="J167" s="2">
        <v>710</v>
      </c>
      <c r="K167" s="3" t="s">
        <v>1815</v>
      </c>
    </row>
    <row r="168" spans="1:11">
      <c r="A168" t="s">
        <v>1816</v>
      </c>
      <c r="B168" t="s">
        <v>1817</v>
      </c>
      <c r="C168" t="s">
        <v>1818</v>
      </c>
      <c r="D168" t="s">
        <v>1819</v>
      </c>
      <c r="E168" t="s">
        <v>1551</v>
      </c>
      <c r="F168">
        <v>586</v>
      </c>
      <c r="G168" t="s">
        <v>1552</v>
      </c>
      <c r="I168" s="2" t="s">
        <v>89</v>
      </c>
      <c r="J168" s="2">
        <v>967</v>
      </c>
      <c r="K168" s="3" t="s">
        <v>1820</v>
      </c>
    </row>
    <row r="169" spans="1:11">
      <c r="A169" t="s">
        <v>1821</v>
      </c>
      <c r="B169" t="s">
        <v>1822</v>
      </c>
      <c r="C169" t="s">
        <v>1823</v>
      </c>
      <c r="D169" t="s">
        <v>1824</v>
      </c>
      <c r="E169" t="s">
        <v>194</v>
      </c>
      <c r="F169">
        <v>840</v>
      </c>
      <c r="G169" t="s">
        <v>557</v>
      </c>
    </row>
    <row r="170" spans="1:11">
      <c r="A170" t="s">
        <v>1825</v>
      </c>
      <c r="B170" t="s">
        <v>1826</v>
      </c>
      <c r="C170" t="s">
        <v>1827</v>
      </c>
      <c r="D170" t="s">
        <v>1828</v>
      </c>
    </row>
    <row r="171" spans="1:11">
      <c r="A171" t="s">
        <v>1829</v>
      </c>
      <c r="B171" t="s">
        <v>1830</v>
      </c>
      <c r="C171" t="s">
        <v>1831</v>
      </c>
      <c r="D171" t="s">
        <v>1832</v>
      </c>
      <c r="E171" t="s">
        <v>1527</v>
      </c>
      <c r="F171">
        <v>590</v>
      </c>
      <c r="G171" t="s">
        <v>1528</v>
      </c>
    </row>
    <row r="172" spans="1:11">
      <c r="A172" t="s">
        <v>1833</v>
      </c>
      <c r="B172" t="s">
        <v>1834</v>
      </c>
      <c r="C172" t="s">
        <v>1835</v>
      </c>
      <c r="D172" t="s">
        <v>1836</v>
      </c>
      <c r="E172" t="s">
        <v>1539</v>
      </c>
      <c r="F172">
        <v>598</v>
      </c>
      <c r="G172" t="s">
        <v>1540</v>
      </c>
    </row>
    <row r="173" spans="1:11">
      <c r="A173" t="s">
        <v>1837</v>
      </c>
      <c r="B173" t="s">
        <v>1838</v>
      </c>
      <c r="C173" t="s">
        <v>1839</v>
      </c>
      <c r="D173" t="s">
        <v>1840</v>
      </c>
      <c r="E173" t="s">
        <v>1563</v>
      </c>
      <c r="F173">
        <v>600</v>
      </c>
      <c r="G173" t="s">
        <v>1564</v>
      </c>
    </row>
    <row r="174" spans="1:11">
      <c r="A174" t="s">
        <v>1841</v>
      </c>
      <c r="B174" t="s">
        <v>1842</v>
      </c>
      <c r="C174" t="s">
        <v>1843</v>
      </c>
      <c r="D174" t="s">
        <v>1844</v>
      </c>
      <c r="E174" t="s">
        <v>1533</v>
      </c>
      <c r="F174">
        <v>604</v>
      </c>
      <c r="G174" t="s">
        <v>1534</v>
      </c>
    </row>
    <row r="175" spans="1:11">
      <c r="A175" t="s">
        <v>1845</v>
      </c>
      <c r="B175" t="s">
        <v>1846</v>
      </c>
      <c r="C175" t="s">
        <v>1847</v>
      </c>
      <c r="D175" t="s">
        <v>1848</v>
      </c>
      <c r="E175" t="s">
        <v>1545</v>
      </c>
      <c r="F175">
        <v>608</v>
      </c>
      <c r="G175" t="s">
        <v>1546</v>
      </c>
    </row>
    <row r="176" spans="1:11">
      <c r="A176" t="s">
        <v>1849</v>
      </c>
      <c r="B176" t="s">
        <v>1850</v>
      </c>
      <c r="C176" t="s">
        <v>1851</v>
      </c>
      <c r="D176" t="s">
        <v>1852</v>
      </c>
    </row>
    <row r="177" spans="1:7">
      <c r="A177" t="s">
        <v>1853</v>
      </c>
      <c r="B177" t="s">
        <v>1854</v>
      </c>
      <c r="C177" t="s">
        <v>1855</v>
      </c>
      <c r="D177" t="s">
        <v>1856</v>
      </c>
      <c r="E177" t="s">
        <v>1557</v>
      </c>
      <c r="F177">
        <v>985</v>
      </c>
      <c r="G177" t="s">
        <v>1558</v>
      </c>
    </row>
    <row r="178" spans="1:7">
      <c r="A178" t="s">
        <v>1857</v>
      </c>
      <c r="B178" t="s">
        <v>1858</v>
      </c>
      <c r="C178" t="s">
        <v>1859</v>
      </c>
      <c r="D178" t="s">
        <v>1860</v>
      </c>
      <c r="E178" t="s">
        <v>587</v>
      </c>
      <c r="F178">
        <v>978</v>
      </c>
      <c r="G178" t="s">
        <v>588</v>
      </c>
    </row>
    <row r="179" spans="1:7">
      <c r="A179" t="s">
        <v>1861</v>
      </c>
      <c r="B179" t="s">
        <v>1862</v>
      </c>
      <c r="C179" t="s">
        <v>1863</v>
      </c>
      <c r="D179" t="s">
        <v>1864</v>
      </c>
      <c r="E179" t="s">
        <v>194</v>
      </c>
      <c r="F179">
        <v>840</v>
      </c>
      <c r="G179" t="s">
        <v>557</v>
      </c>
    </row>
    <row r="180" spans="1:7">
      <c r="A180" t="s">
        <v>1865</v>
      </c>
      <c r="B180" t="s">
        <v>1866</v>
      </c>
      <c r="C180" t="s">
        <v>1867</v>
      </c>
      <c r="D180" t="s">
        <v>1868</v>
      </c>
      <c r="E180" t="s">
        <v>1569</v>
      </c>
      <c r="F180">
        <v>634</v>
      </c>
      <c r="G180" t="s">
        <v>1570</v>
      </c>
    </row>
    <row r="181" spans="1:7">
      <c r="A181" t="s">
        <v>1869</v>
      </c>
      <c r="B181" t="s">
        <v>1870</v>
      </c>
      <c r="C181" t="s">
        <v>1871</v>
      </c>
      <c r="D181" t="s">
        <v>1872</v>
      </c>
      <c r="E181" t="s">
        <v>967</v>
      </c>
      <c r="F181">
        <v>950</v>
      </c>
      <c r="G181" t="s">
        <v>968</v>
      </c>
    </row>
    <row r="182" spans="1:7">
      <c r="A182" t="s">
        <v>1873</v>
      </c>
      <c r="B182" t="s">
        <v>1874</v>
      </c>
      <c r="C182" t="s">
        <v>1875</v>
      </c>
      <c r="D182" t="s">
        <v>1876</v>
      </c>
      <c r="E182" t="s">
        <v>587</v>
      </c>
      <c r="F182">
        <v>978</v>
      </c>
      <c r="G182" t="s">
        <v>588</v>
      </c>
    </row>
    <row r="183" spans="1:7">
      <c r="A183" t="s">
        <v>1877</v>
      </c>
      <c r="B183" t="s">
        <v>1878</v>
      </c>
      <c r="C183" t="s">
        <v>1879</v>
      </c>
      <c r="D183" t="s">
        <v>1880</v>
      </c>
      <c r="E183" t="s">
        <v>1575</v>
      </c>
      <c r="F183">
        <v>946</v>
      </c>
      <c r="G183" t="s">
        <v>1576</v>
      </c>
    </row>
    <row r="184" spans="1:7">
      <c r="A184" t="s">
        <v>1881</v>
      </c>
      <c r="B184" t="s">
        <v>1882</v>
      </c>
      <c r="C184" t="s">
        <v>1883</v>
      </c>
      <c r="D184" t="s">
        <v>1884</v>
      </c>
      <c r="E184" t="s">
        <v>1587</v>
      </c>
      <c r="F184">
        <v>643</v>
      </c>
      <c r="G184" t="s">
        <v>1588</v>
      </c>
    </row>
    <row r="185" spans="1:7">
      <c r="A185" t="s">
        <v>1885</v>
      </c>
      <c r="B185" t="s">
        <v>1886</v>
      </c>
      <c r="C185" t="s">
        <v>1887</v>
      </c>
      <c r="D185" t="s">
        <v>1888</v>
      </c>
      <c r="E185" t="s">
        <v>1593</v>
      </c>
      <c r="F185">
        <v>646</v>
      </c>
      <c r="G185" t="s">
        <v>1594</v>
      </c>
    </row>
    <row r="186" spans="1:7">
      <c r="A186" t="s">
        <v>1889</v>
      </c>
      <c r="B186" t="s">
        <v>1890</v>
      </c>
      <c r="C186" t="s">
        <v>1891</v>
      </c>
      <c r="D186" t="s">
        <v>1892</v>
      </c>
      <c r="E186" t="s">
        <v>1634</v>
      </c>
      <c r="F186">
        <v>654</v>
      </c>
      <c r="G186" t="s">
        <v>1635</v>
      </c>
    </row>
    <row r="187" spans="1:7">
      <c r="A187" t="s">
        <v>1893</v>
      </c>
      <c r="B187" t="s">
        <v>1894</v>
      </c>
      <c r="C187" t="s">
        <v>1895</v>
      </c>
      <c r="D187" t="s">
        <v>1896</v>
      </c>
      <c r="E187" t="s">
        <v>654</v>
      </c>
      <c r="F187">
        <v>951</v>
      </c>
      <c r="G187" t="s">
        <v>655</v>
      </c>
    </row>
    <row r="188" spans="1:7">
      <c r="A188" t="s">
        <v>1897</v>
      </c>
      <c r="B188" t="s">
        <v>1898</v>
      </c>
      <c r="C188" t="s">
        <v>1899</v>
      </c>
      <c r="D188" t="s">
        <v>1900</v>
      </c>
      <c r="E188" t="s">
        <v>654</v>
      </c>
      <c r="F188">
        <v>951</v>
      </c>
      <c r="G188" t="s">
        <v>655</v>
      </c>
    </row>
    <row r="189" spans="1:7">
      <c r="A189" t="s">
        <v>1901</v>
      </c>
      <c r="B189" t="s">
        <v>1902</v>
      </c>
      <c r="C189" t="s">
        <v>1903</v>
      </c>
      <c r="D189" t="s">
        <v>1904</v>
      </c>
      <c r="E189" t="s">
        <v>587</v>
      </c>
      <c r="F189">
        <v>978</v>
      </c>
      <c r="G189" t="s">
        <v>588</v>
      </c>
    </row>
    <row r="190" spans="1:7">
      <c r="A190" t="s">
        <v>1905</v>
      </c>
      <c r="B190" t="s">
        <v>1906</v>
      </c>
      <c r="C190" t="s">
        <v>1907</v>
      </c>
      <c r="D190" t="s">
        <v>1908</v>
      </c>
      <c r="E190" t="s">
        <v>654</v>
      </c>
      <c r="F190">
        <v>951</v>
      </c>
      <c r="G190" t="s">
        <v>655</v>
      </c>
    </row>
    <row r="191" spans="1:7">
      <c r="A191" t="s">
        <v>1909</v>
      </c>
      <c r="B191" t="s">
        <v>1910</v>
      </c>
      <c r="C191" t="s">
        <v>1911</v>
      </c>
      <c r="D191" t="s">
        <v>1912</v>
      </c>
      <c r="E191" t="s">
        <v>587</v>
      </c>
      <c r="F191">
        <v>978</v>
      </c>
      <c r="G191" t="s">
        <v>588</v>
      </c>
    </row>
    <row r="192" spans="1:7">
      <c r="A192" t="s">
        <v>1913</v>
      </c>
      <c r="B192" t="s">
        <v>1914</v>
      </c>
      <c r="C192" t="s">
        <v>1915</v>
      </c>
      <c r="D192" t="s">
        <v>1916</v>
      </c>
      <c r="E192" t="s">
        <v>587</v>
      </c>
      <c r="F192">
        <v>978</v>
      </c>
      <c r="G192" t="s">
        <v>588</v>
      </c>
    </row>
    <row r="193" spans="1:7">
      <c r="A193" t="s">
        <v>1917</v>
      </c>
      <c r="B193" t="s">
        <v>1918</v>
      </c>
      <c r="C193" t="s">
        <v>1919</v>
      </c>
      <c r="D193" t="s">
        <v>1920</v>
      </c>
      <c r="E193" t="s">
        <v>1790</v>
      </c>
      <c r="F193">
        <v>882</v>
      </c>
      <c r="G193" t="s">
        <v>1791</v>
      </c>
    </row>
    <row r="194" spans="1:7">
      <c r="A194" t="s">
        <v>1921</v>
      </c>
      <c r="B194" t="s">
        <v>1922</v>
      </c>
      <c r="C194" t="s">
        <v>1923</v>
      </c>
      <c r="D194" t="s">
        <v>1924</v>
      </c>
      <c r="E194" t="s">
        <v>587</v>
      </c>
      <c r="F194">
        <v>978</v>
      </c>
      <c r="G194" t="s">
        <v>588</v>
      </c>
    </row>
    <row r="195" spans="1:7">
      <c r="A195" t="s">
        <v>1925</v>
      </c>
      <c r="B195" t="s">
        <v>1926</v>
      </c>
      <c r="C195" t="s">
        <v>1927</v>
      </c>
      <c r="D195" t="s">
        <v>1928</v>
      </c>
      <c r="E195" t="s">
        <v>1664</v>
      </c>
      <c r="F195">
        <v>678</v>
      </c>
      <c r="G195" t="s">
        <v>1665</v>
      </c>
    </row>
    <row r="196" spans="1:7">
      <c r="A196" t="s">
        <v>1929</v>
      </c>
      <c r="B196" t="s">
        <v>1930</v>
      </c>
      <c r="C196" t="s">
        <v>1931</v>
      </c>
      <c r="D196" t="s">
        <v>1932</v>
      </c>
      <c r="E196" t="s">
        <v>1599</v>
      </c>
      <c r="F196">
        <v>682</v>
      </c>
      <c r="G196" t="s">
        <v>1600</v>
      </c>
    </row>
    <row r="197" spans="1:7">
      <c r="A197" t="s">
        <v>1933</v>
      </c>
      <c r="B197" t="s">
        <v>1934</v>
      </c>
      <c r="C197" t="s">
        <v>1935</v>
      </c>
      <c r="D197" t="s">
        <v>1936</v>
      </c>
      <c r="E197" t="s">
        <v>832</v>
      </c>
      <c r="F197">
        <v>952</v>
      </c>
      <c r="G197" t="s">
        <v>833</v>
      </c>
    </row>
    <row r="198" spans="1:7">
      <c r="A198" t="s">
        <v>1937</v>
      </c>
      <c r="B198" t="s">
        <v>1938</v>
      </c>
      <c r="C198" t="s">
        <v>1939</v>
      </c>
      <c r="D198" t="s">
        <v>1940</v>
      </c>
      <c r="E198" t="s">
        <v>1581</v>
      </c>
      <c r="F198">
        <v>941</v>
      </c>
      <c r="G198" t="s">
        <v>1582</v>
      </c>
    </row>
    <row r="199" spans="1:7">
      <c r="A199" t="s">
        <v>1941</v>
      </c>
      <c r="B199" t="s">
        <v>1942</v>
      </c>
      <c r="C199" t="s">
        <v>1943</v>
      </c>
      <c r="D199" t="s">
        <v>1944</v>
      </c>
      <c r="E199" t="s">
        <v>1610</v>
      </c>
      <c r="F199">
        <v>690</v>
      </c>
      <c r="G199" t="s">
        <v>1611</v>
      </c>
    </row>
    <row r="200" spans="1:7">
      <c r="A200" t="s">
        <v>1945</v>
      </c>
      <c r="B200" t="s">
        <v>1946</v>
      </c>
      <c r="C200" t="s">
        <v>1947</v>
      </c>
      <c r="D200" t="s">
        <v>1948</v>
      </c>
      <c r="E200" t="s">
        <v>1640</v>
      </c>
      <c r="F200">
        <v>694</v>
      </c>
      <c r="G200" t="s">
        <v>1641</v>
      </c>
    </row>
    <row r="201" spans="1:7">
      <c r="A201" t="s">
        <v>1949</v>
      </c>
      <c r="B201" t="s">
        <v>1950</v>
      </c>
      <c r="C201" t="s">
        <v>1951</v>
      </c>
      <c r="D201" t="s">
        <v>1952</v>
      </c>
      <c r="E201" t="s">
        <v>1628</v>
      </c>
      <c r="F201">
        <v>702</v>
      </c>
      <c r="G201" t="s">
        <v>1629</v>
      </c>
    </row>
    <row r="202" spans="1:7">
      <c r="A202" t="s">
        <v>1953</v>
      </c>
      <c r="B202" t="s">
        <v>1954</v>
      </c>
      <c r="C202" t="s">
        <v>1955</v>
      </c>
      <c r="D202" t="s">
        <v>1956</v>
      </c>
      <c r="E202" t="s">
        <v>587</v>
      </c>
      <c r="F202">
        <v>978</v>
      </c>
      <c r="G202" t="s">
        <v>588</v>
      </c>
    </row>
    <row r="203" spans="1:7">
      <c r="A203" t="s">
        <v>1957</v>
      </c>
      <c r="B203" t="s">
        <v>1958</v>
      </c>
      <c r="C203" t="s">
        <v>1959</v>
      </c>
      <c r="D203" t="s">
        <v>1960</v>
      </c>
      <c r="E203" t="s">
        <v>587</v>
      </c>
      <c r="F203">
        <v>978</v>
      </c>
      <c r="G203" t="s">
        <v>588</v>
      </c>
    </row>
    <row r="204" spans="1:7">
      <c r="A204" t="s">
        <v>1961</v>
      </c>
      <c r="B204" t="s">
        <v>1962</v>
      </c>
      <c r="C204" t="s">
        <v>1963</v>
      </c>
      <c r="D204" t="s">
        <v>1964</v>
      </c>
      <c r="E204" t="s">
        <v>1605</v>
      </c>
      <c r="F204">
        <v>90</v>
      </c>
      <c r="G204" t="s">
        <v>1606</v>
      </c>
    </row>
    <row r="205" spans="1:7">
      <c r="A205" t="s">
        <v>1965</v>
      </c>
      <c r="B205" t="s">
        <v>1966</v>
      </c>
      <c r="C205" t="s">
        <v>1967</v>
      </c>
      <c r="D205" t="s">
        <v>1968</v>
      </c>
      <c r="E205" t="s">
        <v>1646</v>
      </c>
      <c r="F205">
        <v>706</v>
      </c>
      <c r="G205" t="s">
        <v>1647</v>
      </c>
    </row>
    <row r="206" spans="1:7">
      <c r="A206" t="s">
        <v>1969</v>
      </c>
      <c r="B206" t="s">
        <v>1970</v>
      </c>
      <c r="C206" t="s">
        <v>1971</v>
      </c>
      <c r="D206" t="s">
        <v>1972</v>
      </c>
      <c r="E206" t="s">
        <v>1814</v>
      </c>
      <c r="F206">
        <v>710</v>
      </c>
      <c r="G206" t="s">
        <v>1815</v>
      </c>
    </row>
    <row r="207" spans="1:7">
      <c r="A207" t="s">
        <v>1973</v>
      </c>
      <c r="B207" t="s">
        <v>1974</v>
      </c>
      <c r="C207" t="s">
        <v>1975</v>
      </c>
      <c r="D207" t="s">
        <v>1976</v>
      </c>
    </row>
    <row r="208" spans="1:7">
      <c r="A208" t="s">
        <v>1977</v>
      </c>
      <c r="B208" t="s">
        <v>1978</v>
      </c>
      <c r="C208" t="s">
        <v>1979</v>
      </c>
      <c r="D208" t="s">
        <v>1980</v>
      </c>
      <c r="E208" t="s">
        <v>1658</v>
      </c>
      <c r="F208">
        <v>728</v>
      </c>
      <c r="G208" t="s">
        <v>1659</v>
      </c>
    </row>
    <row r="209" spans="1:7">
      <c r="A209" t="s">
        <v>1981</v>
      </c>
      <c r="B209" t="s">
        <v>1982</v>
      </c>
      <c r="C209" t="s">
        <v>1983</v>
      </c>
      <c r="D209" t="s">
        <v>1984</v>
      </c>
      <c r="E209" t="s">
        <v>587</v>
      </c>
      <c r="F209">
        <v>978</v>
      </c>
      <c r="G209" t="s">
        <v>588</v>
      </c>
    </row>
    <row r="210" spans="1:7">
      <c r="A210" t="s">
        <v>1985</v>
      </c>
      <c r="B210" t="s">
        <v>1986</v>
      </c>
      <c r="C210" t="s">
        <v>1987</v>
      </c>
      <c r="D210" t="s">
        <v>1988</v>
      </c>
      <c r="E210" t="s">
        <v>1377</v>
      </c>
      <c r="F210">
        <v>144</v>
      </c>
      <c r="G210" t="s">
        <v>1378</v>
      </c>
    </row>
    <row r="211" spans="1:7">
      <c r="A211" t="s">
        <v>1989</v>
      </c>
      <c r="B211" t="s">
        <v>1990</v>
      </c>
      <c r="C211" t="s">
        <v>1991</v>
      </c>
      <c r="D211" t="s">
        <v>1992</v>
      </c>
      <c r="E211" t="s">
        <v>1616</v>
      </c>
      <c r="F211">
        <v>938</v>
      </c>
      <c r="G211" t="s">
        <v>1617</v>
      </c>
    </row>
    <row r="212" spans="1:7">
      <c r="A212" t="s">
        <v>1993</v>
      </c>
      <c r="B212" t="s">
        <v>1994</v>
      </c>
      <c r="C212" t="s">
        <v>1995</v>
      </c>
      <c r="D212" t="s">
        <v>1996</v>
      </c>
      <c r="E212" t="s">
        <v>1652</v>
      </c>
      <c r="F212">
        <v>968</v>
      </c>
      <c r="G212" t="s">
        <v>1653</v>
      </c>
    </row>
    <row r="213" spans="1:7">
      <c r="A213" t="s">
        <v>1997</v>
      </c>
      <c r="B213" t="s">
        <v>1998</v>
      </c>
      <c r="C213" t="s">
        <v>1999</v>
      </c>
      <c r="D213" t="s">
        <v>2000</v>
      </c>
    </row>
    <row r="214" spans="1:7">
      <c r="A214" t="s">
        <v>2001</v>
      </c>
      <c r="B214" t="s">
        <v>2002</v>
      </c>
      <c r="C214" t="s">
        <v>2003</v>
      </c>
      <c r="D214" t="s">
        <v>2004</v>
      </c>
      <c r="E214" t="s">
        <v>1622</v>
      </c>
      <c r="F214">
        <v>752</v>
      </c>
      <c r="G214" t="s">
        <v>1623</v>
      </c>
    </row>
    <row r="215" spans="1:7">
      <c r="A215" t="s">
        <v>2005</v>
      </c>
      <c r="B215" t="s">
        <v>2006</v>
      </c>
      <c r="C215" t="s">
        <v>2007</v>
      </c>
      <c r="D215" t="s">
        <v>2008</v>
      </c>
      <c r="E215" t="s">
        <v>947</v>
      </c>
      <c r="F215">
        <v>756</v>
      </c>
      <c r="G215" t="s">
        <v>948</v>
      </c>
    </row>
    <row r="216" spans="1:7">
      <c r="A216" t="s">
        <v>2009</v>
      </c>
      <c r="B216" t="s">
        <v>2010</v>
      </c>
      <c r="C216" t="s">
        <v>2011</v>
      </c>
      <c r="D216" t="s">
        <v>2012</v>
      </c>
      <c r="E216" t="s">
        <v>1670</v>
      </c>
      <c r="F216">
        <v>760</v>
      </c>
      <c r="G216" t="s">
        <v>1671</v>
      </c>
    </row>
    <row r="217" spans="1:7">
      <c r="A217" t="s">
        <v>2013</v>
      </c>
      <c r="B217" t="s">
        <v>2014</v>
      </c>
      <c r="C217" t="s">
        <v>2015</v>
      </c>
      <c r="D217" t="s">
        <v>2016</v>
      </c>
      <c r="E217" t="s">
        <v>1728</v>
      </c>
      <c r="F217">
        <v>901</v>
      </c>
      <c r="G217" t="s">
        <v>1729</v>
      </c>
    </row>
    <row r="218" spans="1:7">
      <c r="A218" t="s">
        <v>2017</v>
      </c>
      <c r="B218" t="s">
        <v>2018</v>
      </c>
      <c r="C218" t="s">
        <v>2019</v>
      </c>
      <c r="D218" t="s">
        <v>2020</v>
      </c>
      <c r="E218" t="s">
        <v>1686</v>
      </c>
      <c r="F218">
        <v>972</v>
      </c>
      <c r="G218" t="s">
        <v>1687</v>
      </c>
    </row>
    <row r="219" spans="1:7">
      <c r="A219" t="s">
        <v>2021</v>
      </c>
      <c r="B219" t="s">
        <v>2022</v>
      </c>
      <c r="C219" t="s">
        <v>2023</v>
      </c>
      <c r="D219" t="s">
        <v>2024</v>
      </c>
      <c r="E219" t="s">
        <v>1734</v>
      </c>
      <c r="F219">
        <v>834</v>
      </c>
      <c r="G219" t="s">
        <v>1735</v>
      </c>
    </row>
    <row r="220" spans="1:7">
      <c r="A220" t="s">
        <v>2025</v>
      </c>
      <c r="B220" t="s">
        <v>2026</v>
      </c>
      <c r="C220" t="s">
        <v>2027</v>
      </c>
      <c r="D220" t="s">
        <v>2028</v>
      </c>
      <c r="E220" t="s">
        <v>1680</v>
      </c>
      <c r="F220">
        <v>764</v>
      </c>
      <c r="G220" t="s">
        <v>1681</v>
      </c>
    </row>
    <row r="221" spans="1:7">
      <c r="A221" t="s">
        <v>2029</v>
      </c>
      <c r="B221" t="s">
        <v>2030</v>
      </c>
      <c r="C221" t="s">
        <v>2031</v>
      </c>
      <c r="D221" t="s">
        <v>2032</v>
      </c>
      <c r="E221" t="s">
        <v>194</v>
      </c>
      <c r="F221">
        <v>840</v>
      </c>
      <c r="G221" t="s">
        <v>557</v>
      </c>
    </row>
    <row r="222" spans="1:7">
      <c r="A222" t="s">
        <v>2033</v>
      </c>
      <c r="B222" t="s">
        <v>2034</v>
      </c>
      <c r="C222" t="s">
        <v>2035</v>
      </c>
      <c r="D222" t="s">
        <v>2036</v>
      </c>
      <c r="E222" t="s">
        <v>832</v>
      </c>
      <c r="F222">
        <v>952</v>
      </c>
      <c r="G222" t="s">
        <v>833</v>
      </c>
    </row>
    <row r="223" spans="1:7">
      <c r="A223" t="s">
        <v>2037</v>
      </c>
      <c r="B223" t="s">
        <v>2038</v>
      </c>
      <c r="C223" t="s">
        <v>2039</v>
      </c>
      <c r="D223" t="s">
        <v>2040</v>
      </c>
    </row>
    <row r="224" spans="1:7">
      <c r="A224" t="s">
        <v>2041</v>
      </c>
      <c r="B224" t="s">
        <v>2042</v>
      </c>
      <c r="C224" t="s">
        <v>2043</v>
      </c>
      <c r="D224" t="s">
        <v>2044</v>
      </c>
      <c r="E224" t="s">
        <v>1704</v>
      </c>
      <c r="F224">
        <v>776</v>
      </c>
      <c r="G224" t="s">
        <v>1705</v>
      </c>
    </row>
    <row r="225" spans="1:7">
      <c r="A225" t="s">
        <v>2045</v>
      </c>
      <c r="B225" t="s">
        <v>2046</v>
      </c>
      <c r="C225" t="s">
        <v>2047</v>
      </c>
      <c r="D225" t="s">
        <v>2048</v>
      </c>
      <c r="E225" t="s">
        <v>1716</v>
      </c>
      <c r="F225">
        <v>780</v>
      </c>
      <c r="G225" t="s">
        <v>1717</v>
      </c>
    </row>
    <row r="226" spans="1:7">
      <c r="A226" t="s">
        <v>2049</v>
      </c>
      <c r="B226" t="s">
        <v>2050</v>
      </c>
      <c r="C226" t="s">
        <v>2051</v>
      </c>
      <c r="D226" t="s">
        <v>2052</v>
      </c>
      <c r="E226" t="s">
        <v>1698</v>
      </c>
      <c r="F226">
        <v>788</v>
      </c>
      <c r="G226" t="s">
        <v>1699</v>
      </c>
    </row>
    <row r="227" spans="1:7">
      <c r="A227" t="s">
        <v>2053</v>
      </c>
      <c r="B227" t="s">
        <v>2054</v>
      </c>
      <c r="C227" t="s">
        <v>2055</v>
      </c>
      <c r="D227" t="s">
        <v>2056</v>
      </c>
      <c r="E227" t="s">
        <v>1710</v>
      </c>
      <c r="F227">
        <v>949</v>
      </c>
      <c r="G227" t="s">
        <v>1711</v>
      </c>
    </row>
    <row r="228" spans="1:7">
      <c r="A228" t="s">
        <v>2057</v>
      </c>
      <c r="B228" t="s">
        <v>2058</v>
      </c>
      <c r="C228" t="s">
        <v>2059</v>
      </c>
      <c r="D228" t="s">
        <v>2060</v>
      </c>
      <c r="E228" t="s">
        <v>1692</v>
      </c>
      <c r="F228">
        <v>934</v>
      </c>
      <c r="G228" t="s">
        <v>1693</v>
      </c>
    </row>
    <row r="229" spans="1:7">
      <c r="A229" t="s">
        <v>2061</v>
      </c>
      <c r="B229" t="s">
        <v>2062</v>
      </c>
      <c r="C229" t="s">
        <v>2063</v>
      </c>
      <c r="D229" t="s">
        <v>2064</v>
      </c>
      <c r="E229" t="s">
        <v>194</v>
      </c>
      <c r="F229">
        <v>840</v>
      </c>
      <c r="G229" t="s">
        <v>557</v>
      </c>
    </row>
    <row r="230" spans="1:7">
      <c r="A230" t="s">
        <v>2065</v>
      </c>
      <c r="B230" t="s">
        <v>2066</v>
      </c>
      <c r="C230" t="s">
        <v>2067</v>
      </c>
      <c r="D230" t="s">
        <v>2068</v>
      </c>
      <c r="E230" t="s">
        <v>1722</v>
      </c>
      <c r="F230">
        <v>0</v>
      </c>
      <c r="G230" t="s">
        <v>1723</v>
      </c>
    </row>
    <row r="231" spans="1:7">
      <c r="A231" t="s">
        <v>2069</v>
      </c>
      <c r="B231" t="s">
        <v>2070</v>
      </c>
      <c r="C231" t="s">
        <v>2071</v>
      </c>
      <c r="D231" t="s">
        <v>2072</v>
      </c>
      <c r="E231" t="s">
        <v>1746</v>
      </c>
      <c r="F231">
        <v>800</v>
      </c>
      <c r="G231" t="s">
        <v>1747</v>
      </c>
    </row>
    <row r="232" spans="1:7">
      <c r="A232" t="s">
        <v>2073</v>
      </c>
      <c r="B232" t="s">
        <v>2074</v>
      </c>
      <c r="C232" t="s">
        <v>2075</v>
      </c>
      <c r="D232" t="s">
        <v>2076</v>
      </c>
      <c r="E232" t="s">
        <v>1740</v>
      </c>
      <c r="F232">
        <v>980</v>
      </c>
      <c r="G232" t="s">
        <v>1741</v>
      </c>
    </row>
    <row r="233" spans="1:7">
      <c r="A233" t="s">
        <v>2077</v>
      </c>
      <c r="B233" t="s">
        <v>2078</v>
      </c>
      <c r="C233" t="s">
        <v>2079</v>
      </c>
      <c r="D233" t="s">
        <v>2080</v>
      </c>
      <c r="E233" t="s">
        <v>656</v>
      </c>
      <c r="F233">
        <v>784</v>
      </c>
      <c r="G233" t="s">
        <v>657</v>
      </c>
    </row>
    <row r="234" spans="1:7">
      <c r="A234" t="s">
        <v>2081</v>
      </c>
      <c r="B234" t="s">
        <v>2082</v>
      </c>
      <c r="C234" t="s">
        <v>2083</v>
      </c>
      <c r="D234" t="s">
        <v>2084</v>
      </c>
      <c r="E234" t="s">
        <v>1114</v>
      </c>
      <c r="F234">
        <v>826</v>
      </c>
      <c r="G234" t="s">
        <v>1115</v>
      </c>
    </row>
    <row r="235" spans="1:7">
      <c r="A235" t="s">
        <v>2085</v>
      </c>
      <c r="B235" t="s">
        <v>2086</v>
      </c>
      <c r="C235" t="s">
        <v>2087</v>
      </c>
      <c r="D235" t="s">
        <v>2088</v>
      </c>
      <c r="E235" t="s">
        <v>1760</v>
      </c>
      <c r="F235">
        <v>858</v>
      </c>
      <c r="G235" t="s">
        <v>1761</v>
      </c>
    </row>
    <row r="236" spans="1:7">
      <c r="A236" t="s">
        <v>2089</v>
      </c>
      <c r="B236" t="s">
        <v>2090</v>
      </c>
      <c r="C236" t="s">
        <v>2091</v>
      </c>
      <c r="D236" t="s">
        <v>2092</v>
      </c>
      <c r="E236" t="s">
        <v>1766</v>
      </c>
      <c r="F236">
        <v>860</v>
      </c>
      <c r="G236" t="s">
        <v>1767</v>
      </c>
    </row>
    <row r="237" spans="1:7">
      <c r="A237" t="s">
        <v>2093</v>
      </c>
      <c r="B237" t="s">
        <v>2094</v>
      </c>
      <c r="C237" t="s">
        <v>2095</v>
      </c>
      <c r="D237" t="s">
        <v>2096</v>
      </c>
      <c r="E237" t="s">
        <v>1784</v>
      </c>
      <c r="F237">
        <v>548</v>
      </c>
      <c r="G237" t="s">
        <v>1785</v>
      </c>
    </row>
    <row r="238" spans="1:7">
      <c r="A238" t="s">
        <v>2097</v>
      </c>
      <c r="B238" t="s">
        <v>2098</v>
      </c>
      <c r="C238" t="s">
        <v>463</v>
      </c>
      <c r="D238" t="s">
        <v>2099</v>
      </c>
      <c r="E238" t="s">
        <v>587</v>
      </c>
      <c r="F238">
        <v>978</v>
      </c>
      <c r="G238" t="s">
        <v>588</v>
      </c>
    </row>
    <row r="239" spans="1:7">
      <c r="A239" t="s">
        <v>2100</v>
      </c>
      <c r="B239" t="s">
        <v>2101</v>
      </c>
      <c r="C239" t="s">
        <v>2102</v>
      </c>
      <c r="D239" t="s">
        <v>2103</v>
      </c>
      <c r="E239" t="s">
        <v>1772</v>
      </c>
      <c r="F239">
        <v>937</v>
      </c>
      <c r="G239" t="s">
        <v>1773</v>
      </c>
    </row>
    <row r="240" spans="1:7">
      <c r="A240" t="s">
        <v>2104</v>
      </c>
      <c r="B240" t="s">
        <v>2105</v>
      </c>
      <c r="C240" t="s">
        <v>2106</v>
      </c>
      <c r="D240" t="s">
        <v>2107</v>
      </c>
      <c r="E240" t="s">
        <v>1778</v>
      </c>
      <c r="F240">
        <v>704</v>
      </c>
      <c r="G240" t="s">
        <v>1779</v>
      </c>
    </row>
    <row r="241" spans="1:7">
      <c r="A241" t="s">
        <v>2108</v>
      </c>
      <c r="B241" t="s">
        <v>2109</v>
      </c>
      <c r="C241" t="s">
        <v>2110</v>
      </c>
      <c r="D241" t="s">
        <v>2111</v>
      </c>
      <c r="E241" t="s">
        <v>194</v>
      </c>
      <c r="F241">
        <v>840</v>
      </c>
      <c r="G241" t="s">
        <v>557</v>
      </c>
    </row>
    <row r="242" spans="1:7">
      <c r="A242" t="s">
        <v>2112</v>
      </c>
      <c r="B242" t="s">
        <v>2113</v>
      </c>
      <c r="C242" t="s">
        <v>2114</v>
      </c>
      <c r="D242" t="s">
        <v>2115</v>
      </c>
    </row>
    <row r="243" spans="1:7">
      <c r="A243" t="s">
        <v>2116</v>
      </c>
      <c r="B243" t="s">
        <v>2117</v>
      </c>
      <c r="C243" t="s">
        <v>2118</v>
      </c>
      <c r="D243" t="s">
        <v>2119</v>
      </c>
    </row>
    <row r="244" spans="1:7">
      <c r="A244" t="s">
        <v>2120</v>
      </c>
      <c r="B244" t="s">
        <v>2121</v>
      </c>
      <c r="C244" t="s">
        <v>2122</v>
      </c>
      <c r="D244" t="s">
        <v>2123</v>
      </c>
      <c r="E244" t="s">
        <v>1808</v>
      </c>
      <c r="F244">
        <v>886</v>
      </c>
      <c r="G244" t="s">
        <v>1809</v>
      </c>
    </row>
    <row r="245" spans="1:7">
      <c r="A245" t="s">
        <v>51</v>
      </c>
      <c r="B245" t="s">
        <v>2124</v>
      </c>
      <c r="C245" t="s">
        <v>2125</v>
      </c>
      <c r="D245" t="s">
        <v>2126</v>
      </c>
      <c r="E245" t="s">
        <v>89</v>
      </c>
      <c r="F245">
        <v>967</v>
      </c>
      <c r="G245" t="s">
        <v>1820</v>
      </c>
    </row>
    <row r="246" spans="1:7">
      <c r="A246" t="s">
        <v>2127</v>
      </c>
      <c r="B246" t="s">
        <v>2128</v>
      </c>
      <c r="C246" t="s">
        <v>2129</v>
      </c>
      <c r="D246" t="s">
        <v>2130</v>
      </c>
      <c r="E246" t="s">
        <v>194</v>
      </c>
      <c r="F246">
        <v>840</v>
      </c>
      <c r="G246" t="s">
        <v>557</v>
      </c>
    </row>
  </sheetData>
  <sheetProtection algorithmName="SHA-512" hashValue="zxKgj0bJqNw6Wjk7GtKKpPAq5bcUcyBdukU6fYXfa9X2zK6pIe4d7MtG976HT50kTtG3XH/BYTDL6wH+W7my4A==" saltValue="GFVt89QU1JVy5uubQSiVHw=="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6636A5-8EA0-4419-BFC9-F5E5EB4F9277}"/>
</file>

<file path=customXml/itemProps2.xml><?xml version="1.0" encoding="utf-8"?>
<ds:datastoreItem xmlns:ds="http://schemas.openxmlformats.org/officeDocument/2006/customXml" ds:itemID="{7BDA85FB-57D5-4A9F-A904-DAE491709832}"/>
</file>

<file path=customXml/itemProps3.xml><?xml version="1.0" encoding="utf-8"?>
<ds:datastoreItem xmlns:ds="http://schemas.openxmlformats.org/officeDocument/2006/customXml" ds:itemID="{2EB73A9A-A04F-41FF-96F9-A7BAA5B16ED1}"/>
</file>

<file path=customXml/itemProps4.xml><?xml version="1.0" encoding="utf-8"?>
<ds:datastoreItem xmlns:ds="http://schemas.openxmlformats.org/officeDocument/2006/customXml" ds:itemID="{D54F90D9-6E1E-43EA-AB01-9921EA13EC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2025-08-19T16:00:44Z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